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2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'F-5'!$A$1:$J$49</definedName>
    <definedName name="F_6">'F-6'!$A$1:$I$49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'F-5'!$A$49:$K$60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'F-5'!$A$1:$J$60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'F-5'!$A$61:$J$102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'F-5'!$A$61:$J$102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'F-1'!$A$1:$M$37</definedName>
    <definedName name="_xlnm.Print_Area" localSheetId="9">'F-10'!$A$1:$S$26</definedName>
    <definedName name="_xlnm.Print_Area" localSheetId="1">'F-2'!$A$1:$M$32</definedName>
    <definedName name="_xlnm.Print_Area" localSheetId="2">'F-3'!$A$1:$K$39</definedName>
    <definedName name="_xlnm.Print_Area" localSheetId="3">'F-4'!$A$1:$L$26</definedName>
    <definedName name="_xlnm.Print_Area" localSheetId="4">'F-5'!$A$1:$J$24</definedName>
    <definedName name="_xlnm.Print_Area" localSheetId="5">'F-6'!$A$1:$I$16</definedName>
    <definedName name="_xlnm.Print_Area" localSheetId="6">'F-7'!$A$1:$J$24</definedName>
    <definedName name="_xlnm.Print_Area" localSheetId="7">'F-8'!$A$1:$L$15</definedName>
    <definedName name="_xlnm.Print_Area" localSheetId="8">'F-9'!$A$1:$S$38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'F-5'!$A$31:$K$47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'F-5'!$A$15:$K$29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<sst xmlns="http://schemas.openxmlformats.org/spreadsheetml/2006/main" count="370" uniqueCount="170">
  <si>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</si>
  <si>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</si>
  <si>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</si>
  <si>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</si>
  <si>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</si>
  <si>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</si>
  <si>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</si>
  <si>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</si>
  <si>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</si>
  <si>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</si>
  <si>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</si>
  <si>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</si>
  <si>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</si>
  <si>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</si>
  <si>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</si>
  <si>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</si>
  <si>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</si>
  <si>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</si>
  <si>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</si>
  <si>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</si>
  <si>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</si>
  <si>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</si>
  <si>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</si>
  <si>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</si>
  <si>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</si>
  <si>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</si>
  <si>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</si>
  <si>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</si>
  <si>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</si>
  <si>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</si>
  <si>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</si>
  <si>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</si>
  <si>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</si>
  <si>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</si>
  <si>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</si>
  <si>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</si>
  <si>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</si>
  <si>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</si>
  <si>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</si>
  <si>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</si>
  <si>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</si>
  <si>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</si>
  <si>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</si>
  <si>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</si>
  <si>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</si>
  <si>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</si>
  <si>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</si>
  <si>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</si>
  <si>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</si>
  <si>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</si>
  <si>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</si>
  <si>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</si>
  <si>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</si>
  <si>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</si>
  <si>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</si>
  <si>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</si>
  <si>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</si>
  <si>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</si>
  <si>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</si>
  <si>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</si>
  <si>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</si>
  <si>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</si>
  <si>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</si>
  <si>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</si>
  <si>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</si>
  <si>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</si>
  <si>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</si>
  <si>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</si>
  <si>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</si>
  <si>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</si>
  <si>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</si>
  <si>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</si>
  <si>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</si>
  <si>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</si>
  <si>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</si>
  <si>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</si>
  <si>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</si>
  <si>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</si>
  <si>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</si>
  <si>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</si>
  <si>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</si>
  <si>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</si>
  <si>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</si>
  <si>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</si>
  <si>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</si>
  <si>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</si>
  <si>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</si>
  <si>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</si>
  <si>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</si>
  <si>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>Company:  Utilities, Inc. of Florida (620-Crescent Heights)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</si>
  <si>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</si>
  <si>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</si>
  <si>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</si>
  <si>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</si>
  <si>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</si>
  <si>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</si>
  <si>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</si>
  <si>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</si>
  <si>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</si>
  <si>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</si>
  <si>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</si>
  <si>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</si>
  <si>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</si>
  <si>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</si>
  <si>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</si>
  <si>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</si>
  <si>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</si>
  <si>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</si>
  <si>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</si>
  <si>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</si>
  <si>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</si>
  <si>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</si>
  <si>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</si>
  <si>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</si>
  <si>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</si>
  <si>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</si>
  <si>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</si>
  <si>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</si>
  <si>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</si>
  <si>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</si>
  <si>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</si>
  <si>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</si>
  <si>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</si>
  <si>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</si>
  <si>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</si>
  <si>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</si>
  <si>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</si>
  <si>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</si>
  <si>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</si>
  <si>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Equivalent Residential Connections - Water</t>
  </si>
  <si>
    <t>Schedule F-9</t>
  </si>
  <si>
    <t>Explanation:  Provide the following information in order to calculate the average growth in ERCs for the last</t>
  </si>
  <si>
    <t>Water Purchased</t>
  </si>
  <si>
    <t>Preparer:  Seidman, F.</t>
  </si>
  <si>
    <t>(Above data in millions of gallons)</t>
  </si>
  <si>
    <t>year.  The gallons pumped should match the flows shown on the monthly operating reports sent to DEP. The other</t>
  </si>
  <si>
    <t>Not Applicable - water only system</t>
  </si>
  <si>
    <t xml:space="preserve">historical test year.  Flow data should match the  monthly operating reports sent to DEP. 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</si>
  <si>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</si>
  <si>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</si>
  <si>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</si>
  <si>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</si>
  <si>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Flows provided by Orlando Utilities Commission</t>
  </si>
  <si>
    <t xml:space="preserve">There is a single hydrant. </t>
  </si>
  <si>
    <t>Max Month</t>
  </si>
  <si>
    <t xml:space="preserve">ating reports (MORs) sent to the Department of Environmental Protection.  </t>
  </si>
  <si>
    <t>from the monthly operating reports (MORs) sent to the Department of Environmental Protection.</t>
  </si>
  <si>
    <t>Not Applicable - all water purchased</t>
  </si>
  <si>
    <t>Plant related to delivering purchased water to distribution system is 100% used &amp; useful.</t>
  </si>
  <si>
    <t>Not Applicable - water only system.</t>
  </si>
  <si>
    <t>TY-1</t>
  </si>
  <si>
    <t>Treated water purchased from the Orlando Utilities Commission</t>
  </si>
  <si>
    <t>Water Distribution System</t>
  </si>
  <si>
    <t>system to be 100% used &amp; useful, as it had in past cases. There have been no significant changes in the system.</t>
  </si>
  <si>
    <t>The service area is built out and the distribution system remains 100% used &amp; useful..</t>
  </si>
  <si>
    <t>Regression Analysis per Rule 25-30.431(2)(C)</t>
  </si>
  <si>
    <t>X</t>
  </si>
  <si>
    <t>Y</t>
  </si>
  <si>
    <t>Constant:</t>
  </si>
  <si>
    <t>X Coefficient:</t>
  </si>
  <si>
    <t>R^2:</t>
  </si>
  <si>
    <t>Test Year Ended:  December 31, 2005</t>
  </si>
  <si>
    <t>Docket No.: 060253-WS</t>
  </si>
  <si>
    <t>Used &amp; useful was last set for this system in Docket No. 020071-WS. The Commission found the distribution</t>
  </si>
  <si>
    <t>Not applicable - System is built out. See Docket No. 020071-WS.</t>
  </si>
  <si>
    <t>Five year growth</t>
  </si>
  <si>
    <t>Annual average growth</t>
  </si>
  <si>
    <t>Ercs</t>
  </si>
  <si>
    <t>* 1/4 of 4 day reading</t>
  </si>
  <si>
    <t>8/1/2005*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</si>
</sst>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  <numFmt numFmtId="176" formatCode="0_);\(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u val="single"/>
      <sz val="10"/>
      <name val="Geneva"/>
      <family val="0"/>
    </font>
    <font>
      <u val="single"/>
      <sz val="10"/>
      <name val="Courier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5" fillId="0" borderId="0" xfId="0" applyNumberFormat="1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left"/>
    </xf>
    <xf numFmtId="10" fontId="4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4" fontId="11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4" fontId="11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 wrapText="1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24">
      <selection activeCell="G27" sqref="G27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0" ht="12.75">
      <c r="A1" s="77" t="s">
        <v>55</v>
      </c>
      <c r="B1" s="78"/>
      <c r="C1" s="78"/>
      <c r="D1" s="78"/>
      <c r="E1" s="78"/>
      <c r="F1" s="78"/>
      <c r="G1" s="78"/>
      <c r="H1" s="78"/>
      <c r="I1" s="78"/>
      <c r="J1" s="77" t="s">
        <v>56</v>
      </c>
    </row>
    <row r="2" spans="1:10" ht="12.75">
      <c r="A2" s="77" t="s">
        <v>57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7" t="s">
        <v>58</v>
      </c>
    </row>
    <row r="4" spans="1:10" ht="12.75">
      <c r="A4" s="77" t="s">
        <v>89</v>
      </c>
      <c r="B4" s="78"/>
      <c r="C4" s="78"/>
      <c r="D4" s="78"/>
      <c r="E4" s="78"/>
      <c r="F4" s="78"/>
      <c r="G4" s="78"/>
      <c r="H4" s="78"/>
      <c r="I4" s="78"/>
      <c r="J4" s="77" t="s">
        <v>59</v>
      </c>
    </row>
    <row r="5" spans="1:10" ht="12.75">
      <c r="A5" s="77" t="s">
        <v>162</v>
      </c>
      <c r="B5" s="78"/>
      <c r="C5" s="78"/>
      <c r="D5" s="78"/>
      <c r="E5" s="78"/>
      <c r="F5" s="78"/>
      <c r="G5" s="78"/>
      <c r="H5" s="78"/>
      <c r="I5" s="78"/>
      <c r="J5" s="77" t="s">
        <v>133</v>
      </c>
    </row>
    <row r="6" spans="1:10" ht="12.75">
      <c r="A6" s="77" t="s">
        <v>161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2.75">
      <c r="A8" s="77" t="s">
        <v>60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2.75">
      <c r="A9" s="77" t="s">
        <v>135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2.75">
      <c r="A10" s="77" t="s">
        <v>61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12.75">
      <c r="A11" s="77" t="s">
        <v>62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2" ht="12.75">
      <c r="A12" s="77" t="s">
        <v>63</v>
      </c>
      <c r="B12" s="78"/>
      <c r="C12" s="78"/>
      <c r="D12" s="78"/>
      <c r="E12" s="78"/>
      <c r="F12" s="78"/>
      <c r="G12" s="78"/>
      <c r="H12" s="78"/>
      <c r="I12" s="78"/>
      <c r="J12" s="78"/>
      <c r="L12" s="3"/>
    </row>
    <row r="13" spans="1:13" ht="12">
      <c r="A13" s="4" t="s">
        <v>64</v>
      </c>
      <c r="B13" s="4" t="s">
        <v>64</v>
      </c>
      <c r="C13" s="4" t="s">
        <v>64</v>
      </c>
      <c r="D13" s="4" t="s">
        <v>64</v>
      </c>
      <c r="E13" s="4" t="s">
        <v>64</v>
      </c>
      <c r="F13" s="4" t="s">
        <v>64</v>
      </c>
      <c r="G13" s="4" t="s">
        <v>64</v>
      </c>
      <c r="H13" s="4" t="s">
        <v>64</v>
      </c>
      <c r="I13" s="4" t="s">
        <v>64</v>
      </c>
      <c r="J13" s="4" t="s">
        <v>64</v>
      </c>
      <c r="K13" s="4" t="s">
        <v>64</v>
      </c>
      <c r="L13" s="4" t="s">
        <v>64</v>
      </c>
      <c r="M13" s="4" t="s">
        <v>64</v>
      </c>
    </row>
    <row r="14" spans="3:13" ht="12">
      <c r="C14" s="5" t="s">
        <v>65</v>
      </c>
      <c r="E14" s="5" t="s">
        <v>66</v>
      </c>
      <c r="G14" s="5" t="s">
        <v>67</v>
      </c>
      <c r="I14" s="5" t="s">
        <v>68</v>
      </c>
      <c r="K14" s="5" t="s">
        <v>69</v>
      </c>
      <c r="M14" s="5" t="s">
        <v>70</v>
      </c>
    </row>
    <row r="15" spans="11:13" ht="12">
      <c r="K15" s="5" t="s">
        <v>71</v>
      </c>
      <c r="M15" s="5" t="s">
        <v>72</v>
      </c>
    </row>
    <row r="16" spans="1:13" ht="12">
      <c r="A16" s="5" t="s">
        <v>73</v>
      </c>
      <c r="C16" s="5" t="s">
        <v>74</v>
      </c>
      <c r="E16" s="5" t="s">
        <v>75</v>
      </c>
      <c r="G16" s="5" t="s">
        <v>75</v>
      </c>
      <c r="I16" s="5" t="s">
        <v>76</v>
      </c>
      <c r="K16" s="5" t="s">
        <v>77</v>
      </c>
      <c r="M16" s="5" t="s">
        <v>71</v>
      </c>
    </row>
    <row r="17" spans="1:13" ht="12">
      <c r="A17" s="5" t="s">
        <v>78</v>
      </c>
      <c r="C17" s="5" t="s">
        <v>79</v>
      </c>
      <c r="E17" s="5" t="s">
        <v>80</v>
      </c>
      <c r="G17" s="5" t="s">
        <v>81</v>
      </c>
      <c r="I17" s="5" t="s">
        <v>82</v>
      </c>
      <c r="K17" s="5" t="s">
        <v>83</v>
      </c>
      <c r="M17" s="5" t="s">
        <v>77</v>
      </c>
    </row>
    <row r="18" spans="1:13" ht="12">
      <c r="A18" s="4" t="s">
        <v>64</v>
      </c>
      <c r="C18" s="4" t="s">
        <v>64</v>
      </c>
      <c r="E18" s="4" t="s">
        <v>64</v>
      </c>
      <c r="G18" s="4" t="s">
        <v>64</v>
      </c>
      <c r="I18" s="4" t="s">
        <v>64</v>
      </c>
      <c r="K18" s="4" t="s">
        <v>64</v>
      </c>
      <c r="M18" s="4" t="s">
        <v>64</v>
      </c>
    </row>
    <row r="19" spans="1:13" ht="12">
      <c r="A19" s="12">
        <v>38353</v>
      </c>
      <c r="E19" s="13">
        <v>1.545</v>
      </c>
      <c r="G19" s="13">
        <v>1.963</v>
      </c>
      <c r="I19" s="13">
        <v>0</v>
      </c>
      <c r="K19" s="13">
        <f aca="true" t="shared" si="0" ref="K19:K30">E19-G19-I19</f>
        <v>-0.41800000000000015</v>
      </c>
      <c r="L19" s="6"/>
      <c r="M19" s="14">
        <f aca="true" t="shared" si="1" ref="M19:M30">K19/E19</f>
        <v>-0.27055016181229785</v>
      </c>
    </row>
    <row r="20" spans="1:13" ht="12">
      <c r="A20" s="12">
        <v>38384</v>
      </c>
      <c r="E20" s="13">
        <v>1.338</v>
      </c>
      <c r="G20" s="13">
        <v>1.474</v>
      </c>
      <c r="I20" s="13">
        <v>0</v>
      </c>
      <c r="K20" s="13">
        <f t="shared" si="0"/>
        <v>-0.1359999999999999</v>
      </c>
      <c r="L20" s="6"/>
      <c r="M20" s="14">
        <f t="shared" si="1"/>
        <v>-0.1016442451420029</v>
      </c>
    </row>
    <row r="21" spans="1:13" ht="12">
      <c r="A21" s="12">
        <v>38412</v>
      </c>
      <c r="E21" s="13">
        <v>1.405</v>
      </c>
      <c r="G21" s="13">
        <v>1.941</v>
      </c>
      <c r="I21" s="13">
        <v>0</v>
      </c>
      <c r="K21" s="13">
        <f t="shared" si="0"/>
        <v>-0.536</v>
      </c>
      <c r="L21" s="6"/>
      <c r="M21" s="14">
        <f t="shared" si="1"/>
        <v>-0.3814946619217082</v>
      </c>
    </row>
    <row r="22" spans="1:13" ht="12">
      <c r="A22" s="12">
        <v>38443</v>
      </c>
      <c r="E22" s="13">
        <v>1.956</v>
      </c>
      <c r="G22" s="13">
        <v>1.974</v>
      </c>
      <c r="I22" s="13">
        <v>0</v>
      </c>
      <c r="K22" s="13">
        <f t="shared" si="0"/>
        <v>-0.018000000000000016</v>
      </c>
      <c r="L22" s="6"/>
      <c r="M22" s="14">
        <f t="shared" si="1"/>
        <v>-0.009202453987730069</v>
      </c>
    </row>
    <row r="23" spans="1:13" ht="12">
      <c r="A23" s="12">
        <v>38473</v>
      </c>
      <c r="E23" s="13">
        <v>2.214</v>
      </c>
      <c r="G23" s="13">
        <v>2.049</v>
      </c>
      <c r="I23" s="13">
        <v>0</v>
      </c>
      <c r="K23" s="13">
        <f t="shared" si="0"/>
        <v>0.16500000000000004</v>
      </c>
      <c r="L23" s="6"/>
      <c r="M23" s="14">
        <f t="shared" si="1"/>
        <v>0.07452574525745259</v>
      </c>
    </row>
    <row r="24" spans="1:13" ht="12">
      <c r="A24" s="12">
        <v>38504</v>
      </c>
      <c r="E24" s="13">
        <v>1.965</v>
      </c>
      <c r="G24" s="13">
        <v>1.626</v>
      </c>
      <c r="I24" s="13">
        <v>0</v>
      </c>
      <c r="K24" s="13">
        <f t="shared" si="0"/>
        <v>0.3390000000000002</v>
      </c>
      <c r="L24" s="6"/>
      <c r="M24" s="14">
        <f t="shared" si="1"/>
        <v>0.17251908396946575</v>
      </c>
    </row>
    <row r="25" spans="1:13" ht="12">
      <c r="A25" s="12">
        <v>38534</v>
      </c>
      <c r="E25" s="13">
        <v>1.842</v>
      </c>
      <c r="G25" s="13">
        <v>2.096</v>
      </c>
      <c r="I25" s="13">
        <v>0</v>
      </c>
      <c r="K25" s="13">
        <f t="shared" si="0"/>
        <v>-0.254</v>
      </c>
      <c r="L25" s="6"/>
      <c r="M25" s="14">
        <f t="shared" si="1"/>
        <v>-0.13789359391965256</v>
      </c>
    </row>
    <row r="26" spans="1:13" ht="12">
      <c r="A26" s="12">
        <v>38565</v>
      </c>
      <c r="E26" s="13">
        <v>2.291</v>
      </c>
      <c r="G26" s="13">
        <v>2.048</v>
      </c>
      <c r="I26" s="13">
        <v>0</v>
      </c>
      <c r="K26" s="13">
        <f t="shared" si="0"/>
        <v>0.24299999999999988</v>
      </c>
      <c r="L26" s="6"/>
      <c r="M26" s="14">
        <f t="shared" si="1"/>
        <v>0.10606721955477952</v>
      </c>
    </row>
    <row r="27" spans="1:13" ht="12">
      <c r="A27" s="12">
        <v>38596</v>
      </c>
      <c r="E27" s="13">
        <v>1.887</v>
      </c>
      <c r="G27" s="13">
        <v>1.722</v>
      </c>
      <c r="I27" s="13">
        <v>0</v>
      </c>
      <c r="K27" s="13">
        <f t="shared" si="0"/>
        <v>0.16500000000000004</v>
      </c>
      <c r="L27" s="6"/>
      <c r="M27" s="14">
        <f t="shared" si="1"/>
        <v>0.08744038155802863</v>
      </c>
    </row>
    <row r="28" spans="1:13" ht="12">
      <c r="A28" s="12">
        <v>38626</v>
      </c>
      <c r="E28" s="13">
        <v>1.881</v>
      </c>
      <c r="G28" s="13">
        <v>1.575</v>
      </c>
      <c r="I28" s="13">
        <v>0</v>
      </c>
      <c r="K28" s="13">
        <f t="shared" si="0"/>
        <v>0.30600000000000005</v>
      </c>
      <c r="L28" s="6"/>
      <c r="M28" s="14">
        <f t="shared" si="1"/>
        <v>0.1626794258373206</v>
      </c>
    </row>
    <row r="29" spans="1:13" ht="12">
      <c r="A29" s="12">
        <v>38657</v>
      </c>
      <c r="E29" s="13">
        <v>1.869</v>
      </c>
      <c r="G29" s="13">
        <v>1.931</v>
      </c>
      <c r="I29" s="13">
        <v>0</v>
      </c>
      <c r="K29" s="13">
        <f t="shared" si="0"/>
        <v>-0.062000000000000055</v>
      </c>
      <c r="L29" s="6"/>
      <c r="M29" s="14">
        <f t="shared" si="1"/>
        <v>-0.03317281968967365</v>
      </c>
    </row>
    <row r="30" spans="1:13" ht="12">
      <c r="A30" s="12">
        <v>38687</v>
      </c>
      <c r="E30" s="13">
        <v>1.793</v>
      </c>
      <c r="G30" s="13">
        <v>1.587</v>
      </c>
      <c r="I30" s="13">
        <v>0</v>
      </c>
      <c r="K30" s="13">
        <f t="shared" si="0"/>
        <v>0.20599999999999996</v>
      </c>
      <c r="L30" s="6"/>
      <c r="M30" s="14">
        <f t="shared" si="1"/>
        <v>0.11489124372559954</v>
      </c>
    </row>
    <row r="31" spans="1:13" ht="12">
      <c r="A31" s="12"/>
      <c r="G31" s="13"/>
      <c r="I31" s="13"/>
      <c r="K31" s="13"/>
      <c r="L31" s="6"/>
      <c r="M31" s="7"/>
    </row>
    <row r="32" spans="3:13" ht="12">
      <c r="C32" s="8" t="s">
        <v>84</v>
      </c>
      <c r="E32" s="4" t="s">
        <v>84</v>
      </c>
      <c r="G32" s="4" t="s">
        <v>84</v>
      </c>
      <c r="I32" s="4" t="s">
        <v>84</v>
      </c>
      <c r="K32" s="4" t="s">
        <v>84</v>
      </c>
      <c r="L32" s="6"/>
      <c r="M32" s="8" t="s">
        <v>84</v>
      </c>
    </row>
    <row r="33" spans="1:13" ht="12">
      <c r="A33" s="5" t="s">
        <v>85</v>
      </c>
      <c r="C33" s="2">
        <f>SUM(C19:C31)</f>
        <v>0</v>
      </c>
      <c r="E33" s="2">
        <f>SUM(E19:E31)</f>
        <v>21.986</v>
      </c>
      <c r="G33" s="13">
        <f>SUM(G19:G31)</f>
        <v>21.986</v>
      </c>
      <c r="I33" s="13">
        <f>SUM(I19:I32)</f>
        <v>0</v>
      </c>
      <c r="K33" s="13">
        <f>SUM(K19:K31)</f>
        <v>0</v>
      </c>
      <c r="L33" s="6"/>
      <c r="M33" s="14">
        <f>(E33-G33-I33)/E33</f>
        <v>0</v>
      </c>
    </row>
    <row r="34" spans="3:13" ht="12">
      <c r="C34" s="4" t="s">
        <v>86</v>
      </c>
      <c r="E34" s="4" t="s">
        <v>86</v>
      </c>
      <c r="G34" s="4" t="s">
        <v>86</v>
      </c>
      <c r="I34" s="4" t="s">
        <v>86</v>
      </c>
      <c r="K34" s="4" t="s">
        <v>86</v>
      </c>
      <c r="M34" s="4" t="s">
        <v>86</v>
      </c>
    </row>
    <row r="35" ht="12">
      <c r="C35" s="2" t="s">
        <v>134</v>
      </c>
    </row>
    <row r="36" spans="1:13" ht="36" customHeight="1">
      <c r="A36" s="15"/>
      <c r="C36" s="1" t="s">
        <v>151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74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77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 t="s">
        <v>56</v>
      </c>
      <c r="L1" s="78"/>
      <c r="M1" s="77"/>
      <c r="N1" s="78"/>
      <c r="O1" s="78"/>
    </row>
    <row r="2" spans="1:15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2.75">
      <c r="A3" s="77" t="str">
        <f>'F-1'!A4</f>
        <v>Company:  Utilities, Inc. of Florida (620-Crescent Heights)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7"/>
      <c r="N3" s="78"/>
      <c r="O3" s="78" t="s">
        <v>3</v>
      </c>
    </row>
    <row r="4" spans="1:15" ht="12.75">
      <c r="A4" s="77" t="str">
        <f>'F-1'!A5</f>
        <v>Docket No.: 060253-WS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7"/>
      <c r="N4" s="78"/>
      <c r="O4" s="78" t="s">
        <v>59</v>
      </c>
    </row>
    <row r="5" spans="1:15" ht="12.75">
      <c r="A5" s="77" t="str">
        <f>'F-1'!A6</f>
        <v>Test Year Ended:  December 31, 2005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7"/>
      <c r="N5" s="78"/>
      <c r="O5" s="78" t="str">
        <f>'F-1'!J5</f>
        <v>Preparer:  Seidman, F.</v>
      </c>
    </row>
    <row r="6" spans="1:15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.75">
      <c r="A7" s="77" t="s">
        <v>131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2.75">
      <c r="A8" s="77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2.75">
      <c r="A9" s="77" t="s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9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3:19" ht="12">
      <c r="C11" s="57" t="s">
        <v>65</v>
      </c>
      <c r="E11" s="57" t="s">
        <v>66</v>
      </c>
      <c r="G11" s="57" t="s">
        <v>67</v>
      </c>
      <c r="H11" s="5"/>
      <c r="I11" s="57" t="s">
        <v>68</v>
      </c>
      <c r="K11" s="57" t="s">
        <v>69</v>
      </c>
      <c r="L11" s="5"/>
      <c r="M11" s="57" t="s">
        <v>70</v>
      </c>
      <c r="N11" s="5"/>
      <c r="O11" s="57" t="s">
        <v>16</v>
      </c>
      <c r="P11" s="5"/>
      <c r="Q11" s="57" t="s">
        <v>17</v>
      </c>
      <c r="R11" s="5"/>
      <c r="S11" s="57" t="s">
        <v>20</v>
      </c>
    </row>
    <row r="12" spans="3:19" ht="12">
      <c r="C12" s="53"/>
      <c r="E12" s="86" t="s">
        <v>9</v>
      </c>
      <c r="F12" s="86"/>
      <c r="G12" s="86"/>
      <c r="H12" s="86"/>
      <c r="I12" s="86"/>
      <c r="K12" s="5" t="s">
        <v>13</v>
      </c>
      <c r="L12" s="5"/>
      <c r="M12" s="5" t="s">
        <v>14</v>
      </c>
      <c r="N12" s="5"/>
      <c r="O12" s="5" t="s">
        <v>85</v>
      </c>
      <c r="P12" s="5"/>
      <c r="Q12" s="5" t="s">
        <v>85</v>
      </c>
      <c r="R12" s="5"/>
      <c r="S12" s="5" t="s">
        <v>21</v>
      </c>
    </row>
    <row r="13" spans="1:19" ht="12">
      <c r="A13" s="2" t="s">
        <v>4</v>
      </c>
      <c r="C13" s="5"/>
      <c r="E13" s="51"/>
      <c r="F13" s="51"/>
      <c r="G13" s="51"/>
      <c r="H13" s="51"/>
      <c r="I13" s="51"/>
      <c r="K13" s="5" t="s">
        <v>75</v>
      </c>
      <c r="L13" s="5"/>
      <c r="M13" s="5" t="s">
        <v>13</v>
      </c>
      <c r="N13" s="5"/>
      <c r="O13" s="5" t="s">
        <v>75</v>
      </c>
      <c r="P13" s="5"/>
      <c r="Q13" s="5" t="s">
        <v>18</v>
      </c>
      <c r="R13" s="5"/>
      <c r="S13" s="5" t="s">
        <v>22</v>
      </c>
    </row>
    <row r="14" spans="1:19" ht="12">
      <c r="A14" s="2" t="s">
        <v>5</v>
      </c>
      <c r="C14" s="5" t="s">
        <v>78</v>
      </c>
      <c r="E14" s="5" t="s">
        <v>10</v>
      </c>
      <c r="F14" s="5"/>
      <c r="G14" s="5" t="s">
        <v>11</v>
      </c>
      <c r="H14" s="5"/>
      <c r="I14" s="5" t="s">
        <v>12</v>
      </c>
      <c r="K14" s="5" t="s">
        <v>81</v>
      </c>
      <c r="L14" s="5"/>
      <c r="M14" s="5" t="s">
        <v>15</v>
      </c>
      <c r="N14" s="5"/>
      <c r="O14" s="5" t="s">
        <v>81</v>
      </c>
      <c r="P14" s="5"/>
      <c r="Q14" s="5" t="s">
        <v>19</v>
      </c>
      <c r="R14" s="5"/>
      <c r="S14" s="5" t="s">
        <v>23</v>
      </c>
    </row>
    <row r="15" spans="1:19" ht="12">
      <c r="A15" s="51"/>
      <c r="C15" s="22"/>
      <c r="E15" s="51"/>
      <c r="G15" s="51"/>
      <c r="I15" s="51"/>
      <c r="K15" s="22"/>
      <c r="L15" s="5"/>
      <c r="M15" s="22"/>
      <c r="N15" s="5"/>
      <c r="O15" s="22"/>
      <c r="P15" s="5"/>
      <c r="Q15" s="22"/>
      <c r="R15" s="5"/>
      <c r="S15" s="22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6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5">
        <v>2</v>
      </c>
      <c r="C19" s="5" t="s">
        <v>7</v>
      </c>
      <c r="E19" s="5"/>
      <c r="F19" s="44" t="s">
        <v>149</v>
      </c>
      <c r="G19" s="5"/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8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150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54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5" t="s">
        <v>24</v>
      </c>
      <c r="P26" s="5"/>
      <c r="Q26" s="5"/>
      <c r="R26" s="5"/>
      <c r="S26" s="58"/>
    </row>
    <row r="27" ht="12.75" thickTop="1"/>
    <row r="28" ht="12">
      <c r="S28" s="4"/>
    </row>
    <row r="29" ht="12">
      <c r="C29" s="47"/>
    </row>
    <row r="30" ht="12">
      <c r="C30" s="47"/>
    </row>
    <row r="31" ht="12">
      <c r="C31" s="47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75">
        <f>+'F-9'!K49+1</f>
        <v>1</v>
      </c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2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G1" sqref="G1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77" t="s">
        <v>87</v>
      </c>
      <c r="B1" s="78"/>
      <c r="C1" s="78"/>
      <c r="D1" s="78"/>
      <c r="E1" s="78"/>
      <c r="F1" s="78"/>
      <c r="G1" s="78"/>
      <c r="H1" s="78"/>
      <c r="I1" s="78"/>
      <c r="J1" s="77" t="s">
        <v>56</v>
      </c>
      <c r="K1" s="79"/>
    </row>
    <row r="2" spans="1:11" ht="12.75">
      <c r="A2" s="77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ht="12.75">
      <c r="A3" s="78"/>
      <c r="B3" s="78"/>
      <c r="C3" s="78"/>
      <c r="D3" s="78"/>
      <c r="E3" s="78"/>
      <c r="F3" s="78"/>
      <c r="G3" s="78"/>
      <c r="H3" s="78"/>
      <c r="I3" s="78"/>
      <c r="J3" s="77" t="s">
        <v>88</v>
      </c>
      <c r="K3" s="79"/>
    </row>
    <row r="4" spans="1:11" ht="12.75">
      <c r="A4" s="77" t="str">
        <f>'F-1'!A4</f>
        <v>Company:  Utilities, Inc. of Florida (620-Crescent Heights)</v>
      </c>
      <c r="B4" s="78"/>
      <c r="C4" s="78"/>
      <c r="D4" s="78"/>
      <c r="E4" s="78"/>
      <c r="F4" s="78"/>
      <c r="G4" s="78"/>
      <c r="H4" s="78"/>
      <c r="I4" s="78"/>
      <c r="J4" s="77" t="s">
        <v>59</v>
      </c>
      <c r="K4" s="79"/>
    </row>
    <row r="5" spans="1:11" ht="12.75">
      <c r="A5" s="77" t="str">
        <f>'F-1'!A5</f>
        <v>Docket No.: 060253-WS</v>
      </c>
      <c r="B5" s="78"/>
      <c r="C5" s="78"/>
      <c r="D5" s="78"/>
      <c r="E5" s="78"/>
      <c r="F5" s="78"/>
      <c r="G5" s="78"/>
      <c r="H5" s="78"/>
      <c r="I5" s="78"/>
      <c r="J5" s="77" t="str">
        <f>'F-1'!J5</f>
        <v>Preparer:  Seidman, F.</v>
      </c>
      <c r="K5" s="79"/>
    </row>
    <row r="6" spans="1:11" ht="12.75">
      <c r="A6" s="77" t="str">
        <f>'F-1'!A6</f>
        <v>Test Year Ended:  December 31, 2005</v>
      </c>
      <c r="B6" s="78"/>
      <c r="C6" s="80"/>
      <c r="D6" s="78"/>
      <c r="E6" s="78"/>
      <c r="F6" s="78"/>
      <c r="G6" s="78"/>
      <c r="H6" s="78"/>
      <c r="I6" s="78"/>
      <c r="J6" s="78"/>
      <c r="K6" s="79"/>
    </row>
    <row r="7" spans="1:11" ht="12.75">
      <c r="A7" s="78"/>
      <c r="B7" s="78"/>
      <c r="C7" s="78"/>
      <c r="D7" s="78"/>
      <c r="E7" s="78"/>
      <c r="F7" s="78"/>
      <c r="G7" s="78"/>
      <c r="H7" s="78"/>
      <c r="I7" s="78"/>
      <c r="J7" s="78"/>
      <c r="K7" s="79"/>
    </row>
    <row r="8" spans="1:11" ht="12.75">
      <c r="A8" s="77" t="s">
        <v>90</v>
      </c>
      <c r="B8" s="78"/>
      <c r="C8" s="78"/>
      <c r="D8" s="78"/>
      <c r="E8" s="78"/>
      <c r="F8" s="78"/>
      <c r="G8" s="78"/>
      <c r="H8" s="78"/>
      <c r="I8" s="78"/>
      <c r="J8" s="78"/>
      <c r="K8" s="79"/>
    </row>
    <row r="9" spans="1:11" ht="12.75">
      <c r="A9" s="77" t="s">
        <v>137</v>
      </c>
      <c r="B9" s="78"/>
      <c r="C9" s="78"/>
      <c r="D9" s="78"/>
      <c r="E9" s="78"/>
      <c r="F9" s="78"/>
      <c r="G9" s="78"/>
      <c r="H9" s="78"/>
      <c r="I9" s="78"/>
      <c r="J9" s="78"/>
      <c r="K9" s="79"/>
    </row>
    <row r="10" spans="1:13" ht="12">
      <c r="A10" s="4" t="s">
        <v>64</v>
      </c>
      <c r="B10" s="4" t="s">
        <v>64</v>
      </c>
      <c r="C10" s="4" t="s">
        <v>64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19" t="s">
        <v>64</v>
      </c>
      <c r="L10" s="4" t="s">
        <v>64</v>
      </c>
      <c r="M10" s="4" t="s">
        <v>64</v>
      </c>
    </row>
    <row r="11" spans="3:13" ht="12">
      <c r="C11" s="5" t="s">
        <v>65</v>
      </c>
      <c r="E11" s="5" t="s">
        <v>66</v>
      </c>
      <c r="G11" s="5" t="s">
        <v>67</v>
      </c>
      <c r="I11" s="5" t="s">
        <v>68</v>
      </c>
      <c r="K11" s="20" t="s">
        <v>69</v>
      </c>
      <c r="M11" s="5" t="s">
        <v>70</v>
      </c>
    </row>
    <row r="12" spans="5:13" ht="12">
      <c r="E12" s="21" t="s">
        <v>91</v>
      </c>
      <c r="F12" s="21"/>
      <c r="G12" s="21"/>
      <c r="M12" s="5" t="s">
        <v>92</v>
      </c>
    </row>
    <row r="13" spans="1:13" ht="12">
      <c r="A13" s="5" t="s">
        <v>73</v>
      </c>
      <c r="C13" s="4" t="s">
        <v>64</v>
      </c>
      <c r="D13" s="4" t="s">
        <v>64</v>
      </c>
      <c r="E13" s="4" t="s">
        <v>64</v>
      </c>
      <c r="F13" s="4" t="s">
        <v>64</v>
      </c>
      <c r="G13" s="4" t="s">
        <v>64</v>
      </c>
      <c r="H13" s="4" t="s">
        <v>64</v>
      </c>
      <c r="I13" s="4" t="s">
        <v>64</v>
      </c>
      <c r="K13" s="20" t="s">
        <v>93</v>
      </c>
      <c r="M13" s="5" t="s">
        <v>94</v>
      </c>
    </row>
    <row r="14" spans="1:13" ht="12">
      <c r="A14" s="5" t="s">
        <v>78</v>
      </c>
      <c r="C14" s="5" t="s">
        <v>95</v>
      </c>
      <c r="E14" s="5" t="s">
        <v>95</v>
      </c>
      <c r="G14" s="5" t="s">
        <v>95</v>
      </c>
      <c r="I14" s="5" t="s">
        <v>95</v>
      </c>
      <c r="K14" s="20" t="s">
        <v>96</v>
      </c>
      <c r="M14" s="5" t="s">
        <v>97</v>
      </c>
    </row>
    <row r="15" spans="1:13" ht="12">
      <c r="A15" s="4" t="s">
        <v>64</v>
      </c>
      <c r="C15" s="22"/>
      <c r="E15" s="4" t="s">
        <v>64</v>
      </c>
      <c r="G15" s="4" t="s">
        <v>64</v>
      </c>
      <c r="I15" s="4" t="s">
        <v>64</v>
      </c>
      <c r="K15" s="19" t="s">
        <v>64</v>
      </c>
      <c r="M15" s="4" t="s">
        <v>64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38412</v>
      </c>
      <c r="C18" s="13"/>
      <c r="D18" s="64" t="s">
        <v>136</v>
      </c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38443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84</v>
      </c>
      <c r="D30" s="13"/>
      <c r="E30" s="8" t="s">
        <v>84</v>
      </c>
      <c r="F30" s="13"/>
      <c r="G30" s="8" t="s">
        <v>84</v>
      </c>
      <c r="H30" s="13"/>
      <c r="I30" s="8" t="s">
        <v>84</v>
      </c>
      <c r="J30" s="13"/>
      <c r="K30" s="8" t="s">
        <v>84</v>
      </c>
      <c r="L30" s="13"/>
      <c r="M30" s="8" t="s">
        <v>84</v>
      </c>
    </row>
    <row r="31" spans="1:13" ht="12">
      <c r="A31" s="5" t="s">
        <v>85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9" t="s">
        <v>86</v>
      </c>
      <c r="E32" s="4" t="s">
        <v>86</v>
      </c>
      <c r="G32" s="4" t="s">
        <v>86</v>
      </c>
      <c r="I32" s="4" t="s">
        <v>86</v>
      </c>
      <c r="K32" s="19" t="s">
        <v>86</v>
      </c>
      <c r="M32" s="4" t="s">
        <v>86</v>
      </c>
    </row>
    <row r="49" ht="24">
      <c r="G49" s="74"/>
    </row>
    <row r="54" spans="1:11" ht="10.5" customHeight="1">
      <c r="A54" s="10"/>
      <c r="K54" s="2"/>
    </row>
    <row r="58" ht="18.75">
      <c r="G58" s="11"/>
    </row>
    <row r="61" spans="1:11" s="24" customFormat="1" ht="18.75">
      <c r="A61" s="29"/>
      <c r="B61" s="30"/>
      <c r="C61" s="30"/>
      <c r="D61" s="30"/>
      <c r="E61" s="30"/>
      <c r="F61" s="30"/>
      <c r="H61" s="30"/>
      <c r="J61" s="30"/>
      <c r="K61" s="30"/>
    </row>
  </sheetData>
  <printOptions/>
  <pageMargins left="0.75" right="0.5" top="1" bottom="1" header="0.5" footer="0.5"/>
  <pageSetup fitToHeight="1" fitToWidth="1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workbookViewId="0" topLeftCell="A18">
      <selection activeCell="J27" sqref="J27"/>
    </sheetView>
  </sheetViews>
  <sheetFormatPr defaultColWidth="9.00390625" defaultRowHeight="12.75"/>
  <cols>
    <col min="1" max="1" width="3.375" style="24" customWidth="1"/>
    <col min="2" max="7" width="8.75390625" style="24" customWidth="1"/>
    <col min="8" max="8" width="22.125" style="24" customWidth="1"/>
    <col min="9" max="9" width="6.75390625" style="24" customWidth="1"/>
    <col min="10" max="10" width="12.375" style="24" customWidth="1"/>
    <col min="11" max="11" width="14.75390625" style="24" customWidth="1"/>
    <col min="12" max="12" width="10.75390625" style="24" customWidth="1"/>
    <col min="13" max="13" width="5.75390625" style="24" customWidth="1"/>
    <col min="14" max="194" width="8.75390625" style="24" customWidth="1"/>
    <col min="195" max="16384" width="10.75390625" style="24" customWidth="1"/>
  </cols>
  <sheetData>
    <row r="1" spans="1:10" ht="12.75">
      <c r="A1" s="81" t="s">
        <v>98</v>
      </c>
      <c r="B1" s="82"/>
      <c r="C1" s="82"/>
      <c r="D1" s="82"/>
      <c r="E1" s="82"/>
      <c r="F1" s="82"/>
      <c r="G1" s="82"/>
      <c r="H1" s="81" t="s">
        <v>56</v>
      </c>
      <c r="J1" s="25"/>
    </row>
    <row r="2" spans="1:10" ht="12.75">
      <c r="A2" s="82"/>
      <c r="B2" s="82"/>
      <c r="C2" s="82"/>
      <c r="D2" s="82"/>
      <c r="E2" s="82"/>
      <c r="F2" s="82"/>
      <c r="G2" s="82"/>
      <c r="H2" s="82"/>
      <c r="J2" s="25"/>
    </row>
    <row r="3" spans="1:10" ht="12.75">
      <c r="A3" s="81" t="str">
        <f>'F-1'!A4</f>
        <v>Company:  Utilities, Inc. of Florida (620-Crescent Heights)</v>
      </c>
      <c r="B3" s="82"/>
      <c r="C3" s="82"/>
      <c r="D3" s="82"/>
      <c r="E3" s="82"/>
      <c r="F3" s="82"/>
      <c r="G3" s="82"/>
      <c r="H3" s="81" t="s">
        <v>99</v>
      </c>
      <c r="J3" s="25"/>
    </row>
    <row r="4" spans="1:10" ht="12.75">
      <c r="A4" s="81" t="str">
        <f>'F-1'!A5</f>
        <v>Docket No.: 060253-WS</v>
      </c>
      <c r="B4" s="82"/>
      <c r="C4" s="82"/>
      <c r="D4" s="82"/>
      <c r="E4" s="82"/>
      <c r="F4" s="82"/>
      <c r="G4" s="82"/>
      <c r="H4" s="81" t="s">
        <v>59</v>
      </c>
      <c r="J4" s="25"/>
    </row>
    <row r="5" spans="1:10" ht="12.75">
      <c r="A5" s="81" t="str">
        <f>'F-1'!A6</f>
        <v>Test Year Ended:  December 31, 2005</v>
      </c>
      <c r="B5" s="82"/>
      <c r="C5" s="82"/>
      <c r="D5" s="82"/>
      <c r="E5" s="82"/>
      <c r="F5" s="82"/>
      <c r="G5" s="82"/>
      <c r="H5" s="81" t="str">
        <f>'F-1'!J5</f>
        <v>Preparer:  Seidman, F.</v>
      </c>
      <c r="J5" s="25"/>
    </row>
    <row r="6" spans="1:8" ht="12.75">
      <c r="A6" s="82"/>
      <c r="B6" s="82"/>
      <c r="C6" s="82"/>
      <c r="D6" s="82"/>
      <c r="E6" s="82"/>
      <c r="F6" s="82"/>
      <c r="G6" s="82"/>
      <c r="H6" s="82"/>
    </row>
    <row r="7" spans="1:8" ht="12.75">
      <c r="A7" s="81" t="s">
        <v>100</v>
      </c>
      <c r="B7" s="82"/>
      <c r="C7" s="82"/>
      <c r="D7" s="82"/>
      <c r="E7" s="82"/>
      <c r="F7" s="82"/>
      <c r="G7" s="82"/>
      <c r="H7" s="82"/>
    </row>
    <row r="8" spans="1:8" ht="12.75">
      <c r="A8" s="81" t="s">
        <v>101</v>
      </c>
      <c r="B8" s="82"/>
      <c r="C8" s="82"/>
      <c r="D8" s="82"/>
      <c r="E8" s="82"/>
      <c r="F8" s="82"/>
      <c r="G8" s="82"/>
      <c r="H8" s="82"/>
    </row>
    <row r="9" spans="1:8" ht="12.75">
      <c r="A9" s="81" t="s">
        <v>145</v>
      </c>
      <c r="B9" s="82"/>
      <c r="C9" s="82"/>
      <c r="D9" s="82"/>
      <c r="E9" s="82"/>
      <c r="F9" s="82"/>
      <c r="G9" s="82"/>
      <c r="H9" s="82"/>
    </row>
    <row r="10" spans="1:13" ht="12.75">
      <c r="A10" s="26" t="s">
        <v>64</v>
      </c>
      <c r="B10" s="26" t="s">
        <v>64</v>
      </c>
      <c r="C10" s="26" t="s">
        <v>64</v>
      </c>
      <c r="D10" s="26" t="s">
        <v>64</v>
      </c>
      <c r="E10" s="26" t="s">
        <v>64</v>
      </c>
      <c r="F10" s="26" t="s">
        <v>64</v>
      </c>
      <c r="G10" s="26" t="s">
        <v>64</v>
      </c>
      <c r="H10" s="26" t="s">
        <v>64</v>
      </c>
      <c r="I10" s="26" t="s">
        <v>64</v>
      </c>
      <c r="J10" s="26" t="s">
        <v>64</v>
      </c>
      <c r="K10" s="26" t="s">
        <v>64</v>
      </c>
      <c r="L10"/>
      <c r="M10"/>
    </row>
    <row r="11" spans="10:11" s="27" customFormat="1" ht="12">
      <c r="J11" s="56" t="s">
        <v>102</v>
      </c>
      <c r="K11" s="56" t="s">
        <v>103</v>
      </c>
    </row>
    <row r="12" spans="1:11" s="27" customFormat="1" ht="13.5">
      <c r="A12" s="87">
        <v>1</v>
      </c>
      <c r="B12" s="88" t="s">
        <v>104</v>
      </c>
      <c r="C12" s="89"/>
      <c r="D12" s="87"/>
      <c r="E12" s="87"/>
      <c r="F12" s="87"/>
      <c r="G12" s="87"/>
      <c r="H12" s="87"/>
      <c r="J12" s="24"/>
      <c r="K12" s="24"/>
    </row>
    <row r="13" spans="1:11" s="27" customFormat="1" ht="13.5">
      <c r="A13" s="87"/>
      <c r="B13" s="88" t="s">
        <v>105</v>
      </c>
      <c r="C13" s="90"/>
      <c r="D13" s="90"/>
      <c r="E13" s="90"/>
      <c r="F13" s="90"/>
      <c r="G13" s="90"/>
      <c r="H13" s="87"/>
      <c r="J13" s="26" t="s">
        <v>132</v>
      </c>
      <c r="K13" s="26"/>
    </row>
    <row r="14" spans="1:8" s="27" customFormat="1" ht="13.5">
      <c r="A14" s="87"/>
      <c r="B14" s="88" t="s">
        <v>138</v>
      </c>
      <c r="C14" s="87"/>
      <c r="D14" s="87"/>
      <c r="E14" s="87"/>
      <c r="F14" s="87"/>
      <c r="G14" s="87"/>
      <c r="H14" s="87"/>
    </row>
    <row r="15" spans="1:8" s="27" customFormat="1" ht="13.5">
      <c r="A15" s="87"/>
      <c r="B15" s="87"/>
      <c r="C15" s="87"/>
      <c r="D15" s="87"/>
      <c r="E15" s="87"/>
      <c r="F15" s="87"/>
      <c r="G15" s="87"/>
      <c r="H15" s="87"/>
    </row>
    <row r="16" spans="1:8" s="27" customFormat="1" ht="13.5">
      <c r="A16" s="87">
        <v>2</v>
      </c>
      <c r="B16" s="88" t="s">
        <v>106</v>
      </c>
      <c r="C16" s="89"/>
      <c r="D16" s="87"/>
      <c r="E16" s="87"/>
      <c r="F16" s="87"/>
      <c r="G16" s="87"/>
      <c r="H16" s="87"/>
    </row>
    <row r="17" spans="1:11" s="27" customFormat="1" ht="13.5">
      <c r="A17" s="87"/>
      <c r="B17" s="88" t="s">
        <v>107</v>
      </c>
      <c r="C17" s="87"/>
      <c r="D17" s="87"/>
      <c r="E17" s="87"/>
      <c r="F17" s="87"/>
      <c r="G17" s="87"/>
      <c r="H17" s="87"/>
      <c r="J17" s="60">
        <v>38565</v>
      </c>
      <c r="K17" s="61">
        <v>290000</v>
      </c>
    </row>
    <row r="18" spans="1:10" s="27" customFormat="1" ht="13.5">
      <c r="A18" s="87"/>
      <c r="B18" s="88" t="s">
        <v>139</v>
      </c>
      <c r="C18" s="87"/>
      <c r="D18" s="87"/>
      <c r="E18" s="87"/>
      <c r="F18" s="87"/>
      <c r="G18" s="87"/>
      <c r="H18" s="87"/>
      <c r="J18" s="23"/>
    </row>
    <row r="19" spans="1:8" s="27" customFormat="1" ht="13.5">
      <c r="A19" s="87"/>
      <c r="B19" s="88" t="s">
        <v>140</v>
      </c>
      <c r="C19" s="87"/>
      <c r="D19" s="87"/>
      <c r="E19" s="87"/>
      <c r="F19" s="87"/>
      <c r="G19" s="87"/>
      <c r="H19" s="87"/>
    </row>
    <row r="20" spans="1:8" s="27" customFormat="1" ht="13.5">
      <c r="A20" s="87"/>
      <c r="B20" s="87"/>
      <c r="C20" s="87"/>
      <c r="D20" s="87"/>
      <c r="E20" s="87"/>
      <c r="F20" s="87"/>
      <c r="G20" s="87"/>
      <c r="H20" s="87"/>
    </row>
    <row r="21" spans="1:8" s="27" customFormat="1" ht="13.5">
      <c r="A21" s="87">
        <v>3</v>
      </c>
      <c r="B21" s="88" t="s">
        <v>108</v>
      </c>
      <c r="C21" s="89"/>
      <c r="D21" s="87"/>
      <c r="E21" s="87"/>
      <c r="F21" s="87"/>
      <c r="G21" s="87"/>
      <c r="H21" s="87"/>
    </row>
    <row r="22" spans="1:11" s="27" customFormat="1" ht="13.5">
      <c r="A22" s="87"/>
      <c r="B22" s="88" t="s">
        <v>109</v>
      </c>
      <c r="C22" s="87"/>
      <c r="D22" s="87"/>
      <c r="E22" s="87"/>
      <c r="F22" s="87"/>
      <c r="G22" s="87"/>
      <c r="H22" s="87"/>
      <c r="I22" s="54" t="s">
        <v>65</v>
      </c>
      <c r="J22" s="60">
        <v>38580</v>
      </c>
      <c r="K22" s="61">
        <v>75000</v>
      </c>
    </row>
    <row r="23" spans="1:11" s="27" customFormat="1" ht="13.5">
      <c r="A23" s="87"/>
      <c r="B23" s="88" t="s">
        <v>25</v>
      </c>
      <c r="C23" s="87"/>
      <c r="D23" s="87"/>
      <c r="E23" s="87"/>
      <c r="F23" s="87"/>
      <c r="G23" s="87"/>
      <c r="H23" s="87"/>
      <c r="I23" s="54" t="s">
        <v>66</v>
      </c>
      <c r="J23" s="60">
        <v>38581</v>
      </c>
      <c r="K23" s="61">
        <v>75000</v>
      </c>
    </row>
    <row r="24" spans="1:11" s="27" customFormat="1" ht="13.5">
      <c r="A24" s="87"/>
      <c r="B24" s="88" t="s">
        <v>141</v>
      </c>
      <c r="C24" s="87"/>
      <c r="D24" s="87"/>
      <c r="E24" s="87"/>
      <c r="F24" s="87"/>
      <c r="G24" s="87"/>
      <c r="H24" s="87"/>
      <c r="I24" s="54" t="s">
        <v>67</v>
      </c>
      <c r="J24" s="60">
        <v>38582</v>
      </c>
      <c r="K24" s="61">
        <v>77000</v>
      </c>
    </row>
    <row r="25" spans="1:11" s="27" customFormat="1" ht="13.5">
      <c r="A25" s="87"/>
      <c r="B25" s="88" t="s">
        <v>26</v>
      </c>
      <c r="C25" s="87"/>
      <c r="D25" s="87"/>
      <c r="E25" s="87"/>
      <c r="F25" s="87"/>
      <c r="G25" s="87"/>
      <c r="H25" s="87"/>
      <c r="I25" s="54" t="s">
        <v>68</v>
      </c>
      <c r="J25" s="60">
        <v>38583</v>
      </c>
      <c r="K25" s="61">
        <v>77000</v>
      </c>
    </row>
    <row r="26" spans="1:11" s="27" customFormat="1" ht="13.5">
      <c r="A26" s="87"/>
      <c r="B26" s="87"/>
      <c r="C26" s="87"/>
      <c r="D26" s="87"/>
      <c r="E26" s="87"/>
      <c r="F26" s="87"/>
      <c r="G26" s="87"/>
      <c r="H26" s="87"/>
      <c r="I26" s="54" t="s">
        <v>69</v>
      </c>
      <c r="J26" s="60" t="s">
        <v>169</v>
      </c>
      <c r="K26" s="61">
        <f>290000/4</f>
        <v>72500</v>
      </c>
    </row>
    <row r="27" spans="1:11" s="27" customFormat="1" ht="13.5">
      <c r="A27" s="87"/>
      <c r="B27" s="87"/>
      <c r="C27" s="91"/>
      <c r="D27" s="87"/>
      <c r="E27" s="87"/>
      <c r="F27" s="87"/>
      <c r="G27" s="87"/>
      <c r="H27" s="87"/>
      <c r="I27" s="54"/>
      <c r="J27" s="59"/>
      <c r="K27" s="55"/>
    </row>
    <row r="28" spans="1:11" s="27" customFormat="1" ht="13.5">
      <c r="A28" s="87"/>
      <c r="B28" s="93" t="s">
        <v>168</v>
      </c>
      <c r="C28" s="87"/>
      <c r="D28" s="87"/>
      <c r="E28" s="87"/>
      <c r="F28" s="87"/>
      <c r="G28" s="87"/>
      <c r="H28" s="87"/>
      <c r="J28" s="27" t="s">
        <v>27</v>
      </c>
      <c r="K28" s="61">
        <f>AVERAGE(K22:K26)</f>
        <v>75300</v>
      </c>
    </row>
    <row r="29" spans="1:11" s="27" customFormat="1" ht="13.5">
      <c r="A29" s="87"/>
      <c r="B29" s="87"/>
      <c r="C29" s="87"/>
      <c r="D29" s="87"/>
      <c r="E29" s="87"/>
      <c r="F29" s="87"/>
      <c r="G29" s="87"/>
      <c r="H29" s="87"/>
      <c r="K29" s="26"/>
    </row>
    <row r="30" spans="1:11" s="27" customFormat="1" ht="13.5">
      <c r="A30" s="87"/>
      <c r="B30" s="87"/>
      <c r="C30" s="92"/>
      <c r="D30" s="92"/>
      <c r="E30" s="92"/>
      <c r="F30" s="87"/>
      <c r="G30" s="87"/>
      <c r="H30" s="87"/>
      <c r="J30" s="56" t="s">
        <v>144</v>
      </c>
      <c r="K30" s="61">
        <f>'F-1'!E26*10^6/31</f>
        <v>73903.2258064516</v>
      </c>
    </row>
    <row r="31" spans="1:11" s="27" customFormat="1" ht="13.5">
      <c r="A31" s="87">
        <v>4</v>
      </c>
      <c r="B31" s="92" t="s">
        <v>28</v>
      </c>
      <c r="C31" s="87"/>
      <c r="D31" s="87"/>
      <c r="E31" s="87"/>
      <c r="F31" s="87"/>
      <c r="G31" s="87"/>
      <c r="H31" s="87"/>
      <c r="J31" s="60" t="s">
        <v>21</v>
      </c>
      <c r="K31" s="61">
        <f>'F-1'!E33*10^6/365</f>
        <v>60235.61643835616</v>
      </c>
    </row>
    <row r="32" spans="1:8" s="27" customFormat="1" ht="13.5">
      <c r="A32" s="87"/>
      <c r="B32" s="87"/>
      <c r="C32" s="87"/>
      <c r="D32" s="87"/>
      <c r="E32" s="87"/>
      <c r="F32" s="87"/>
      <c r="G32" s="87"/>
      <c r="H32" s="87"/>
    </row>
    <row r="33" spans="1:11" s="27" customFormat="1" ht="13.5">
      <c r="A33" s="87">
        <v>5</v>
      </c>
      <c r="B33" s="88" t="s">
        <v>110</v>
      </c>
      <c r="C33" s="87"/>
      <c r="D33" s="87"/>
      <c r="E33" s="88" t="s">
        <v>143</v>
      </c>
      <c r="F33" s="87"/>
      <c r="G33" s="87"/>
      <c r="H33" s="87"/>
      <c r="K33"/>
    </row>
    <row r="34" spans="1:11" s="27" customFormat="1" ht="13.5">
      <c r="A34" s="87"/>
      <c r="B34" s="88"/>
      <c r="C34" s="87"/>
      <c r="D34" s="87"/>
      <c r="E34" s="88" t="s">
        <v>142</v>
      </c>
      <c r="F34" s="87"/>
      <c r="G34" s="87"/>
      <c r="H34" s="87"/>
      <c r="K34"/>
    </row>
    <row r="35" spans="1:8" s="27" customFormat="1" ht="13.5">
      <c r="A35" s="87"/>
      <c r="B35" s="87"/>
      <c r="C35" s="87"/>
      <c r="D35" s="87"/>
      <c r="E35" s="87"/>
      <c r="F35" s="87"/>
      <c r="G35" s="87"/>
      <c r="H35" s="87"/>
    </row>
    <row r="36" spans="1:8" s="27" customFormat="1" ht="13.5">
      <c r="A36" s="87"/>
      <c r="B36" s="88" t="s">
        <v>29</v>
      </c>
      <c r="C36" s="87"/>
      <c r="D36" s="87"/>
      <c r="E36" s="87"/>
      <c r="F36" s="87"/>
      <c r="G36" s="87"/>
      <c r="H36" s="87"/>
    </row>
    <row r="37" spans="1:8" s="27" customFormat="1" ht="13.5">
      <c r="A37" s="87"/>
      <c r="B37" s="88" t="s">
        <v>30</v>
      </c>
      <c r="C37" s="87"/>
      <c r="D37" s="87"/>
      <c r="E37" s="87"/>
      <c r="F37" s="87"/>
      <c r="G37" s="87"/>
      <c r="H37" s="87"/>
    </row>
    <row r="38" spans="1:8" s="27" customFormat="1" ht="13.5">
      <c r="A38" s="87"/>
      <c r="B38" s="88" t="s">
        <v>31</v>
      </c>
      <c r="C38" s="87"/>
      <c r="D38" s="87"/>
      <c r="E38" s="87"/>
      <c r="F38" s="87"/>
      <c r="G38" s="87"/>
      <c r="H38" s="87"/>
    </row>
    <row r="39" s="27" customFormat="1" ht="12"/>
    <row r="40" s="27" customFormat="1" ht="12"/>
    <row r="41" s="27" customFormat="1" ht="12"/>
    <row r="42" s="27" customFormat="1" ht="12.75">
      <c r="J42" s="28"/>
    </row>
    <row r="43" s="27" customFormat="1" ht="12.75">
      <c r="J43" s="28"/>
    </row>
    <row r="44" s="27" customFormat="1" ht="12.75">
      <c r="J44" s="28"/>
    </row>
    <row r="45" s="27" customFormat="1" ht="12.75">
      <c r="J45" s="28"/>
    </row>
    <row r="46" s="27" customFormat="1" ht="12.75">
      <c r="J46" s="28"/>
    </row>
    <row r="47" s="27" customFormat="1" ht="12.75">
      <c r="J47" s="28"/>
    </row>
    <row r="48" s="27" customFormat="1" ht="12.75">
      <c r="J48" s="28"/>
    </row>
    <row r="49" spans="6:10" s="27" customFormat="1" ht="24">
      <c r="F49" s="74">
        <f>+'F-2'!G49+1</f>
        <v>1</v>
      </c>
      <c r="J49" s="28"/>
    </row>
    <row r="50" s="27" customFormat="1" ht="12.75">
      <c r="J50" s="28"/>
    </row>
    <row r="51" s="27" customFormat="1" ht="12.75">
      <c r="J51" s="28"/>
    </row>
    <row r="52" s="27" customFormat="1" ht="12.75">
      <c r="J52" s="28"/>
    </row>
    <row r="53" s="27" customFormat="1" ht="12.75">
      <c r="J53" s="28"/>
    </row>
    <row r="54" s="27" customFormat="1" ht="12.75">
      <c r="J54" s="28"/>
    </row>
    <row r="55" spans="1:11" ht="18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3" ht="18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0"/>
      <c r="M56" s="30"/>
    </row>
  </sheetData>
  <printOptions/>
  <pageMargins left="0.75" right="0.5" top="1" bottom="1" header="0.5" footer="0.5"/>
  <pageSetup fitToHeight="1" fitToWidth="1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F1" sqref="F1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3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77" t="s">
        <v>111</v>
      </c>
      <c r="B1" s="78"/>
      <c r="C1" s="78"/>
      <c r="D1" s="78"/>
      <c r="E1" s="78"/>
      <c r="F1" s="78"/>
      <c r="G1" s="78"/>
      <c r="H1" s="78"/>
      <c r="I1" s="78"/>
      <c r="J1" s="77" t="s">
        <v>56</v>
      </c>
    </row>
    <row r="2" spans="1:10" ht="12.7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7" t="str">
        <f>'F-1'!A4</f>
        <v>Company:  Utilities, Inc. of Florida (620-Crescent Heights)</v>
      </c>
      <c r="B3" s="78"/>
      <c r="C3" s="78"/>
      <c r="D3" s="78"/>
      <c r="E3" s="78"/>
      <c r="F3" s="78"/>
      <c r="G3" s="78"/>
      <c r="H3" s="78"/>
      <c r="I3" s="78"/>
      <c r="J3" s="77" t="s">
        <v>112</v>
      </c>
    </row>
    <row r="4" spans="1:10" ht="12.75">
      <c r="A4" s="77" t="str">
        <f>'F-1'!A5</f>
        <v>Docket No.: 060253-WS</v>
      </c>
      <c r="B4" s="78"/>
      <c r="C4" s="78"/>
      <c r="D4" s="78"/>
      <c r="E4" s="78"/>
      <c r="F4" s="78"/>
      <c r="G4" s="78"/>
      <c r="H4" s="78"/>
      <c r="I4" s="78"/>
      <c r="J4" s="77" t="s">
        <v>59</v>
      </c>
    </row>
    <row r="5" spans="1:10" ht="12.75">
      <c r="A5" s="77" t="str">
        <f>'F-1'!A6</f>
        <v>Test Year Ended:  December 31, 2005</v>
      </c>
      <c r="B5" s="78"/>
      <c r="C5" s="80"/>
      <c r="D5" s="78"/>
      <c r="E5" s="78"/>
      <c r="F5" s="78"/>
      <c r="G5" s="78"/>
      <c r="H5" s="78"/>
      <c r="I5" s="78"/>
      <c r="J5" s="77" t="str">
        <f>'F-1'!J5</f>
        <v>Preparer:  Seidman, F.</v>
      </c>
    </row>
    <row r="6" spans="1:10" ht="12.7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2.75">
      <c r="A7" s="77" t="s">
        <v>113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2.75">
      <c r="A8" s="77" t="s">
        <v>146</v>
      </c>
      <c r="B8" s="78"/>
      <c r="C8" s="78"/>
      <c r="D8" s="78"/>
      <c r="E8" s="78"/>
      <c r="F8" s="78"/>
      <c r="G8" s="78"/>
      <c r="H8" s="78"/>
      <c r="I8" s="78"/>
      <c r="J8" s="78"/>
    </row>
    <row r="9" spans="1:13" ht="12">
      <c r="A9" s="4" t="s">
        <v>64</v>
      </c>
      <c r="B9" s="4" t="s">
        <v>64</v>
      </c>
      <c r="C9" s="4" t="s">
        <v>64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34" t="s">
        <v>64</v>
      </c>
      <c r="M9" s="4" t="s">
        <v>64</v>
      </c>
    </row>
    <row r="10" spans="10:12" ht="12">
      <c r="J10" s="5" t="s">
        <v>114</v>
      </c>
      <c r="L10" s="35" t="s">
        <v>103</v>
      </c>
    </row>
    <row r="11" spans="3:12" ht="12">
      <c r="C11" s="64" t="s">
        <v>136</v>
      </c>
      <c r="J11" s="4" t="s">
        <v>64</v>
      </c>
      <c r="L11" s="34" t="s">
        <v>64</v>
      </c>
    </row>
    <row r="13" spans="1:12" ht="12">
      <c r="A13" s="5" t="s">
        <v>115</v>
      </c>
      <c r="B13" s="1" t="s">
        <v>104</v>
      </c>
      <c r="J13" s="36"/>
      <c r="L13" s="37"/>
    </row>
    <row r="15" spans="2:10" ht="12">
      <c r="B15" s="1" t="s">
        <v>116</v>
      </c>
      <c r="J15" s="12"/>
    </row>
    <row r="16" spans="2:10" ht="12">
      <c r="B16" s="1" t="s">
        <v>138</v>
      </c>
      <c r="J16" s="12"/>
    </row>
    <row r="17" ht="12">
      <c r="J17" s="12"/>
    </row>
    <row r="18" ht="12">
      <c r="J18" s="12"/>
    </row>
    <row r="20" spans="1:12" ht="12">
      <c r="A20" s="5" t="s">
        <v>117</v>
      </c>
      <c r="B20" s="1" t="s">
        <v>118</v>
      </c>
      <c r="J20" s="38"/>
      <c r="L20" s="37"/>
    </row>
    <row r="22" ht="12">
      <c r="B22" s="1" t="s">
        <v>119</v>
      </c>
    </row>
    <row r="23" ht="12">
      <c r="B23" s="1" t="s">
        <v>120</v>
      </c>
    </row>
    <row r="24" ht="12">
      <c r="B24" s="1" t="s">
        <v>121</v>
      </c>
    </row>
    <row r="25" ht="12">
      <c r="B25" s="1" t="s">
        <v>122</v>
      </c>
    </row>
    <row r="49" ht="24">
      <c r="F49" s="74"/>
    </row>
    <row r="53" spans="1:13" ht="18.7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40"/>
    </row>
    <row r="61" ht="12">
      <c r="F61" s="9"/>
    </row>
  </sheetData>
  <printOptions/>
  <pageMargins left="0.75" right="0.2" top="1" bottom="1" header="0.5" footer="0.5"/>
  <pageSetup fitToHeight="1" fitToWidth="1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3.375" style="2" customWidth="1"/>
    <col min="2" max="6" width="8.75390625" style="2" customWidth="1"/>
    <col min="7" max="7" width="22.75390625" style="2" customWidth="1"/>
    <col min="8" max="8" width="7.6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9" ht="12.75">
      <c r="A1" s="77" t="s">
        <v>123</v>
      </c>
      <c r="B1" s="78"/>
      <c r="C1" s="78"/>
      <c r="D1" s="78"/>
      <c r="E1" s="78"/>
      <c r="F1" s="77" t="s">
        <v>56</v>
      </c>
      <c r="G1" s="78"/>
      <c r="H1" s="78"/>
      <c r="I1" s="78"/>
    </row>
    <row r="2" spans="1:9" ht="12.75">
      <c r="A2" s="77" t="s">
        <v>124</v>
      </c>
      <c r="B2" s="78"/>
      <c r="C2" s="78"/>
      <c r="D2" s="78"/>
      <c r="E2" s="78"/>
      <c r="F2" s="78"/>
      <c r="G2" s="78"/>
      <c r="H2" s="78"/>
      <c r="I2" s="78"/>
    </row>
    <row r="3" spans="1:9" ht="12.75">
      <c r="A3" s="78"/>
      <c r="B3" s="78"/>
      <c r="C3" s="78"/>
      <c r="D3" s="78"/>
      <c r="E3" s="78"/>
      <c r="F3" s="78"/>
      <c r="G3" s="78"/>
      <c r="H3" s="78"/>
      <c r="I3" s="78"/>
    </row>
    <row r="4" spans="1:9" ht="12.75">
      <c r="A4" s="77" t="str">
        <f>'F-1'!A4</f>
        <v>Company:  Utilities, Inc. of Florida (620-Crescent Heights)</v>
      </c>
      <c r="B4" s="78"/>
      <c r="C4" s="78"/>
      <c r="D4" s="78"/>
      <c r="E4" s="78"/>
      <c r="F4" s="78"/>
      <c r="G4" s="78"/>
      <c r="H4" s="77" t="s">
        <v>125</v>
      </c>
      <c r="I4" s="78"/>
    </row>
    <row r="5" spans="1:9" ht="12.75">
      <c r="A5" s="77" t="str">
        <f>'F-1'!A5</f>
        <v>Docket No.: 060253-WS</v>
      </c>
      <c r="B5" s="78"/>
      <c r="C5" s="78"/>
      <c r="D5" s="78"/>
      <c r="E5" s="78"/>
      <c r="F5" s="78"/>
      <c r="G5" s="78"/>
      <c r="H5" s="77" t="s">
        <v>59</v>
      </c>
      <c r="I5" s="78"/>
    </row>
    <row r="6" spans="1:9" ht="12.75">
      <c r="A6" s="77" t="str">
        <f>'F-1'!A6</f>
        <v>Test Year Ended:  December 31, 2005</v>
      </c>
      <c r="B6" s="78"/>
      <c r="C6" s="78"/>
      <c r="D6" s="78"/>
      <c r="E6" s="78"/>
      <c r="F6" s="78"/>
      <c r="G6" s="78"/>
      <c r="H6" s="77" t="str">
        <f>'F-1'!J5</f>
        <v>Preparer:  Seidman, F.</v>
      </c>
      <c r="I6" s="78"/>
    </row>
    <row r="7" spans="1:9" ht="12.75">
      <c r="A7" s="78"/>
      <c r="B7" s="78"/>
      <c r="C7" s="78"/>
      <c r="D7" s="78"/>
      <c r="E7" s="78"/>
      <c r="F7" s="78"/>
      <c r="G7" s="78"/>
      <c r="H7" s="78"/>
      <c r="I7" s="78"/>
    </row>
    <row r="8" spans="1:9" ht="12.75">
      <c r="A8" s="77" t="s">
        <v>126</v>
      </c>
      <c r="B8" s="78"/>
      <c r="C8" s="78"/>
      <c r="D8" s="78"/>
      <c r="E8" s="78"/>
      <c r="F8" s="78"/>
      <c r="G8" s="78"/>
      <c r="H8" s="78"/>
      <c r="I8" s="78"/>
    </row>
    <row r="9" spans="1:9" ht="12.75">
      <c r="A9" s="77" t="s">
        <v>127</v>
      </c>
      <c r="B9" s="78"/>
      <c r="C9" s="78"/>
      <c r="D9" s="78"/>
      <c r="E9" s="78"/>
      <c r="F9" s="78"/>
      <c r="G9" s="78"/>
      <c r="H9" s="78"/>
      <c r="I9" s="78"/>
    </row>
    <row r="10" spans="1:9" ht="12.75">
      <c r="A10" s="77" t="s">
        <v>128</v>
      </c>
      <c r="B10" s="78"/>
      <c r="C10" s="78"/>
      <c r="D10" s="78"/>
      <c r="E10" s="78"/>
      <c r="F10" s="78"/>
      <c r="G10" s="78"/>
      <c r="H10" s="78"/>
      <c r="I10" s="78"/>
    </row>
    <row r="11" spans="1:10" ht="12.7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3" spans="1:9" ht="12.75">
      <c r="A13" s="1" t="s">
        <v>32</v>
      </c>
      <c r="I13"/>
    </row>
    <row r="14" spans="1:9" s="45" customFormat="1" ht="12.75">
      <c r="A14" s="43"/>
      <c r="B14" s="44"/>
      <c r="I14"/>
    </row>
    <row r="15" spans="1:9" s="45" customFormat="1" ht="12.75">
      <c r="A15" s="43"/>
      <c r="I15"/>
    </row>
    <row r="16" spans="1:9" s="45" customFormat="1" ht="12.75">
      <c r="A16" s="43"/>
      <c r="C16" s="44" t="s">
        <v>147</v>
      </c>
      <c r="I16"/>
    </row>
    <row r="17" spans="1:9" s="45" customFormat="1" ht="12.75">
      <c r="A17" s="43"/>
      <c r="E17" s="46"/>
      <c r="I17"/>
    </row>
    <row r="18" spans="1:9" s="45" customFormat="1" ht="12.75">
      <c r="A18" s="43"/>
      <c r="E18" s="46"/>
      <c r="I18"/>
    </row>
    <row r="19" spans="1:9" s="45" customFormat="1" ht="12.75">
      <c r="A19" s="43"/>
      <c r="C19" s="45" t="s">
        <v>148</v>
      </c>
      <c r="E19" s="46"/>
      <c r="I19" s="62"/>
    </row>
    <row r="20" spans="1:9" s="45" customFormat="1" ht="12.75">
      <c r="A20" s="43"/>
      <c r="I20"/>
    </row>
    <row r="21" spans="1:9" s="45" customFormat="1" ht="12.75">
      <c r="A21" s="43"/>
      <c r="I21" s="63"/>
    </row>
    <row r="22" spans="1:9" s="45" customFormat="1" ht="12.75">
      <c r="A22" s="43"/>
      <c r="I22"/>
    </row>
    <row r="23" spans="1:9" s="45" customFormat="1" ht="12.75">
      <c r="A23" s="43"/>
      <c r="I23"/>
    </row>
    <row r="24" spans="1:9" s="45" customFormat="1" ht="12.75">
      <c r="A24" s="43"/>
      <c r="I24"/>
    </row>
    <row r="25" spans="1:9" s="45" customFormat="1" ht="12.75">
      <c r="A25" s="43"/>
      <c r="I25"/>
    </row>
    <row r="26" spans="1:9" s="45" customFormat="1" ht="12.75">
      <c r="A26" s="43"/>
      <c r="I26"/>
    </row>
    <row r="27" spans="1:9" s="45" customFormat="1" ht="12.75">
      <c r="A27" s="43"/>
      <c r="I27"/>
    </row>
    <row r="28" spans="1:9" s="45" customFormat="1" ht="12.75">
      <c r="A28" s="43"/>
      <c r="I28"/>
    </row>
    <row r="29" spans="1:9" s="45" customFormat="1" ht="12.75">
      <c r="A29" s="43"/>
      <c r="B29" s="44"/>
      <c r="I29"/>
    </row>
    <row r="30" spans="1:9" s="45" customFormat="1" ht="12.75">
      <c r="A30" s="43"/>
      <c r="I30"/>
    </row>
    <row r="31" spans="1:9" s="45" customFormat="1" ht="12.75">
      <c r="A31" s="43"/>
      <c r="I31"/>
    </row>
    <row r="32" spans="1:9" s="45" customFormat="1" ht="12.75">
      <c r="A32" s="43"/>
      <c r="I32"/>
    </row>
    <row r="33" spans="1:9" s="45" customFormat="1" ht="12.75">
      <c r="A33" s="43"/>
      <c r="I33"/>
    </row>
    <row r="34" spans="1:9" s="45" customFormat="1" ht="12.75">
      <c r="A34" s="43"/>
      <c r="I34"/>
    </row>
    <row r="35" spans="1:9" s="45" customFormat="1" ht="12.75">
      <c r="A35" s="43"/>
      <c r="I35"/>
    </row>
    <row r="36" spans="1:9" s="45" customFormat="1" ht="12.75">
      <c r="A36" s="43"/>
      <c r="I36"/>
    </row>
    <row r="37" spans="1:9" s="45" customFormat="1" ht="12.75">
      <c r="A37" s="43"/>
      <c r="I37"/>
    </row>
    <row r="38" spans="1:9" s="45" customFormat="1" ht="12.75">
      <c r="A38" s="43"/>
      <c r="I38"/>
    </row>
    <row r="39" spans="1:9" s="45" customFormat="1" ht="12.75">
      <c r="A39" s="43"/>
      <c r="I39"/>
    </row>
    <row r="40" spans="1:9" s="45" customFormat="1" ht="12.75">
      <c r="A40" s="43"/>
      <c r="I40"/>
    </row>
    <row r="41" spans="1:9" s="45" customFormat="1" ht="12.75">
      <c r="A41" s="43"/>
      <c r="I41"/>
    </row>
    <row r="42" spans="1:9" s="45" customFormat="1" ht="12.75">
      <c r="A42" s="43"/>
      <c r="I42"/>
    </row>
    <row r="43" spans="1:9" s="45" customFormat="1" ht="12.75">
      <c r="A43" s="43"/>
      <c r="B43" s="44"/>
      <c r="I43"/>
    </row>
    <row r="44" spans="1:9" s="45" customFormat="1" ht="12.75">
      <c r="A44" s="43"/>
      <c r="I44"/>
    </row>
    <row r="45" spans="1:9" s="45" customFormat="1" ht="12.75">
      <c r="A45" s="43"/>
      <c r="I45"/>
    </row>
    <row r="46" spans="1:9" s="45" customFormat="1" ht="12.75">
      <c r="A46" s="43"/>
      <c r="I46"/>
    </row>
    <row r="47" spans="1:9" s="45" customFormat="1" ht="12.75">
      <c r="A47" s="43"/>
      <c r="I47"/>
    </row>
    <row r="48" spans="1:9" s="45" customFormat="1" ht="12.75">
      <c r="A48" s="43"/>
      <c r="I48"/>
    </row>
    <row r="49" spans="1:9" s="45" customFormat="1" ht="24">
      <c r="A49" s="43"/>
      <c r="F49" s="74"/>
      <c r="I49"/>
    </row>
    <row r="50" spans="1:7" ht="18" customHeight="1">
      <c r="A50" s="10"/>
      <c r="F50" s="11"/>
      <c r="G50" s="11"/>
    </row>
    <row r="51" spans="1:9" s="45" customFormat="1" ht="12.75">
      <c r="A51" s="43"/>
      <c r="I51"/>
    </row>
    <row r="52" spans="1:9" s="45" customFormat="1" ht="12.75">
      <c r="A52" s="43"/>
      <c r="I52"/>
    </row>
    <row r="53" spans="1:9" s="45" customFormat="1" ht="12.75">
      <c r="A53" s="43"/>
      <c r="I53"/>
    </row>
    <row r="54" spans="1:9" s="45" customFormat="1" ht="12.75">
      <c r="A54" s="43"/>
      <c r="I54"/>
    </row>
    <row r="55" spans="1:9" s="45" customFormat="1" ht="12.75">
      <c r="A55" s="43"/>
      <c r="I55"/>
    </row>
    <row r="56" spans="1:9" s="45" customFormat="1" ht="12.75">
      <c r="A56" s="43"/>
      <c r="I56"/>
    </row>
    <row r="57" s="45" customFormat="1" ht="12.75">
      <c r="A57" s="43"/>
    </row>
    <row r="58" s="45" customFormat="1" ht="12.75"/>
    <row r="59" spans="5:6" ht="12.75" hidden="1">
      <c r="E59" s="9"/>
      <c r="F59"/>
    </row>
    <row r="60" ht="12" hidden="1">
      <c r="E60" s="9"/>
    </row>
    <row r="99" ht="12">
      <c r="F99" s="9">
        <v>68</v>
      </c>
    </row>
  </sheetData>
  <printOptions/>
  <pageMargins left="0.75" right="0.5" top="1" bottom="1" header="0.5" footer="0.5"/>
  <pageSetup fitToHeight="1" fitToWidth="1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9" ht="12.75">
      <c r="A1" s="77" t="s">
        <v>123</v>
      </c>
      <c r="B1" s="78"/>
      <c r="C1" s="78"/>
      <c r="D1" s="78"/>
      <c r="E1" s="78"/>
      <c r="F1" s="78"/>
      <c r="G1" s="77" t="s">
        <v>33</v>
      </c>
      <c r="H1" s="78"/>
      <c r="I1" s="78"/>
    </row>
    <row r="2" spans="1:9" ht="12.75">
      <c r="A2" s="77" t="s">
        <v>34</v>
      </c>
      <c r="B2" s="78"/>
      <c r="C2" s="78"/>
      <c r="D2" s="78"/>
      <c r="E2" s="78"/>
      <c r="F2" s="78"/>
      <c r="G2" s="78"/>
      <c r="H2" s="78"/>
      <c r="I2" s="78"/>
    </row>
    <row r="3" spans="1:9" ht="12.75">
      <c r="A3" s="78"/>
      <c r="B3" s="78"/>
      <c r="C3" s="78"/>
      <c r="D3" s="78"/>
      <c r="E3" s="78"/>
      <c r="F3" s="78"/>
      <c r="G3" s="78"/>
      <c r="H3" s="78"/>
      <c r="I3" s="78"/>
    </row>
    <row r="4" spans="1:9" ht="12.75">
      <c r="A4" s="77" t="str">
        <f>'F-1'!A4</f>
        <v>Company:  Utilities, Inc. of Florida (620-Crescent Heights)</v>
      </c>
      <c r="B4" s="78"/>
      <c r="C4" s="78"/>
      <c r="D4" s="78"/>
      <c r="E4" s="78"/>
      <c r="F4" s="78"/>
      <c r="G4" s="77" t="s">
        <v>35</v>
      </c>
      <c r="H4" s="78"/>
      <c r="I4" s="78"/>
    </row>
    <row r="5" spans="1:9" ht="12.75">
      <c r="A5" s="77" t="str">
        <f>'F-1'!A5</f>
        <v>Docket No.: 060253-WS</v>
      </c>
      <c r="B5" s="78"/>
      <c r="C5" s="78"/>
      <c r="D5" s="78"/>
      <c r="E5" s="78"/>
      <c r="F5" s="78"/>
      <c r="G5" s="77" t="s">
        <v>59</v>
      </c>
      <c r="H5" s="78"/>
      <c r="I5" s="78"/>
    </row>
    <row r="6" spans="1:9" ht="12.75">
      <c r="A6" s="77" t="str">
        <f>'F-1'!A6</f>
        <v>Test Year Ended:  December 31, 2005</v>
      </c>
      <c r="B6" s="77"/>
      <c r="C6" s="80"/>
      <c r="D6" s="83"/>
      <c r="E6" s="78"/>
      <c r="F6" s="78"/>
      <c r="G6" s="77" t="str">
        <f>'F-1'!J5</f>
        <v>Preparer:  Seidman, F.</v>
      </c>
      <c r="H6" s="78"/>
      <c r="I6" s="78"/>
    </row>
    <row r="7" spans="1:9" ht="12.75">
      <c r="A7" s="78"/>
      <c r="B7" s="78"/>
      <c r="C7" s="78"/>
      <c r="D7" s="78"/>
      <c r="E7" s="78"/>
      <c r="F7" s="78"/>
      <c r="G7" s="78"/>
      <c r="H7" s="78"/>
      <c r="I7" s="78"/>
    </row>
    <row r="8" spans="1:9" ht="12.75">
      <c r="A8" s="77" t="s">
        <v>126</v>
      </c>
      <c r="B8" s="78"/>
      <c r="C8" s="78"/>
      <c r="D8" s="78"/>
      <c r="E8" s="78"/>
      <c r="F8" s="78"/>
      <c r="G8" s="78"/>
      <c r="H8" s="78"/>
      <c r="I8" s="78"/>
    </row>
    <row r="9" spans="1:9" ht="12.75">
      <c r="A9" s="77" t="s">
        <v>36</v>
      </c>
      <c r="B9" s="78"/>
      <c r="C9" s="78"/>
      <c r="D9" s="78"/>
      <c r="E9" s="78"/>
      <c r="F9" s="78"/>
      <c r="G9" s="78"/>
      <c r="H9" s="78"/>
      <c r="I9" s="78"/>
    </row>
    <row r="10" spans="1:9" ht="12.75">
      <c r="A10" s="77" t="s">
        <v>37</v>
      </c>
      <c r="B10" s="78"/>
      <c r="C10" s="78"/>
      <c r="D10" s="78"/>
      <c r="E10" s="78"/>
      <c r="F10" s="78"/>
      <c r="G10" s="78"/>
      <c r="H10" s="78"/>
      <c r="I10" s="78"/>
    </row>
    <row r="11" spans="1:9" ht="12.75">
      <c r="A11" s="42"/>
      <c r="B11" s="42"/>
      <c r="C11" s="42"/>
      <c r="D11" s="42"/>
      <c r="E11" s="42"/>
      <c r="F11" s="42"/>
      <c r="G11" s="42"/>
      <c r="H11" s="42"/>
      <c r="I11" s="42"/>
    </row>
    <row r="12" ht="12">
      <c r="D12" s="47"/>
    </row>
    <row r="13" spans="1:9" ht="12.75">
      <c r="A13" s="1" t="s">
        <v>38</v>
      </c>
      <c r="G13"/>
      <c r="I13"/>
    </row>
    <row r="14" spans="1:9" ht="12">
      <c r="A14" s="1"/>
      <c r="I14" s="4"/>
    </row>
    <row r="15" ht="12.75"/>
    <row r="16" ht="12.75">
      <c r="D16" s="44" t="s">
        <v>149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75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9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17">
      <selection activeCell="F39" sqref="F39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77" t="s">
        <v>123</v>
      </c>
      <c r="B1" s="78"/>
      <c r="C1" s="78"/>
      <c r="D1" s="78"/>
      <c r="E1" s="78"/>
      <c r="F1" s="78"/>
      <c r="G1" s="77" t="s">
        <v>56</v>
      </c>
      <c r="H1" s="78"/>
    </row>
    <row r="2" spans="1:8" ht="12.75">
      <c r="A2" s="77" t="s">
        <v>39</v>
      </c>
      <c r="B2" s="78"/>
      <c r="C2" s="78"/>
      <c r="D2" s="78"/>
      <c r="E2" s="78"/>
      <c r="F2" s="78"/>
      <c r="G2" s="78"/>
      <c r="H2" s="78"/>
    </row>
    <row r="3" spans="1:8" ht="12.75">
      <c r="A3" s="78"/>
      <c r="B3" s="78"/>
      <c r="C3" s="78"/>
      <c r="D3" s="78"/>
      <c r="E3" s="78"/>
      <c r="F3" s="78"/>
      <c r="G3" s="78"/>
      <c r="H3" s="78"/>
    </row>
    <row r="4" spans="1:8" ht="12.75">
      <c r="A4" s="77" t="str">
        <f>'F-1'!A4</f>
        <v>Company:  Utilities, Inc. of Florida (620-Crescent Heights)</v>
      </c>
      <c r="B4" s="78"/>
      <c r="C4" s="78"/>
      <c r="D4" s="78"/>
      <c r="E4" s="78"/>
      <c r="F4" s="78"/>
      <c r="G4" s="77" t="s">
        <v>40</v>
      </c>
      <c r="H4" s="78"/>
    </row>
    <row r="5" spans="1:8" ht="12.75">
      <c r="A5" s="77" t="str">
        <f>'F-1'!A5</f>
        <v>Docket No.: 060253-WS</v>
      </c>
      <c r="B5" s="78"/>
      <c r="C5" s="78"/>
      <c r="D5" s="78"/>
      <c r="E5" s="78"/>
      <c r="F5" s="78"/>
      <c r="G5" s="77" t="s">
        <v>59</v>
      </c>
      <c r="H5" s="78"/>
    </row>
    <row r="6" spans="1:8" ht="12.75">
      <c r="A6" s="77" t="str">
        <f>'F-1'!A6</f>
        <v>Test Year Ended:  December 31, 2005</v>
      </c>
      <c r="B6" s="78"/>
      <c r="C6" s="83"/>
      <c r="D6" s="78"/>
      <c r="E6" s="78"/>
      <c r="F6" s="78"/>
      <c r="G6" s="77" t="str">
        <f>'F-1'!J5</f>
        <v>Preparer:  Seidman, F.</v>
      </c>
      <c r="H6" s="78"/>
    </row>
    <row r="7" spans="1:8" ht="12.75">
      <c r="A7" s="78"/>
      <c r="B7" s="78"/>
      <c r="C7" s="78"/>
      <c r="D7" s="78"/>
      <c r="E7" s="78"/>
      <c r="F7" s="78"/>
      <c r="G7" s="78"/>
      <c r="H7" s="78"/>
    </row>
    <row r="8" spans="1:8" ht="12.75">
      <c r="A8" s="77" t="s">
        <v>41</v>
      </c>
      <c r="B8" s="78"/>
      <c r="C8" s="78"/>
      <c r="D8" s="78"/>
      <c r="E8" s="78"/>
      <c r="F8" s="78"/>
      <c r="G8" s="78"/>
      <c r="H8" s="78"/>
    </row>
    <row r="9" spans="1:8" ht="12.75">
      <c r="A9" s="77" t="s">
        <v>42</v>
      </c>
      <c r="B9" s="78"/>
      <c r="C9" s="78"/>
      <c r="D9" s="78"/>
      <c r="E9" s="78"/>
      <c r="F9" s="78"/>
      <c r="G9" s="78"/>
      <c r="H9" s="78"/>
    </row>
    <row r="10" spans="1:8" ht="12.75">
      <c r="A10" s="77" t="s">
        <v>43</v>
      </c>
      <c r="B10" s="78"/>
      <c r="C10" s="78"/>
      <c r="D10" s="78"/>
      <c r="E10" s="78"/>
      <c r="F10" s="78"/>
      <c r="G10" s="78"/>
      <c r="H10" s="78"/>
    </row>
    <row r="11" spans="1:8" ht="12.75">
      <c r="A11" s="77" t="s">
        <v>44</v>
      </c>
      <c r="B11" s="78"/>
      <c r="C11" s="78"/>
      <c r="D11" s="78"/>
      <c r="E11" s="78"/>
      <c r="F11" s="78"/>
      <c r="G11" s="78"/>
      <c r="H11" s="78"/>
    </row>
    <row r="12" spans="1:8" ht="12.75">
      <c r="A12" s="77" t="s">
        <v>45</v>
      </c>
      <c r="B12" s="78"/>
      <c r="C12" s="78"/>
      <c r="D12" s="78"/>
      <c r="E12" s="78"/>
      <c r="F12" s="78"/>
      <c r="G12" s="78"/>
      <c r="H12" s="78"/>
    </row>
    <row r="13" spans="1:8" ht="12.75">
      <c r="A13" s="77" t="s">
        <v>46</v>
      </c>
      <c r="B13" s="78"/>
      <c r="C13" s="78"/>
      <c r="D13" s="78"/>
      <c r="E13" s="78"/>
      <c r="F13" s="78"/>
      <c r="G13" s="78"/>
      <c r="H13" s="78"/>
    </row>
    <row r="14" spans="1:8" ht="12.75">
      <c r="A14" s="77" t="s">
        <v>47</v>
      </c>
      <c r="B14" s="78"/>
      <c r="C14" s="78"/>
      <c r="D14" s="78"/>
      <c r="E14" s="78"/>
      <c r="F14" s="78"/>
      <c r="G14" s="78"/>
      <c r="H14" s="78"/>
    </row>
    <row r="15" spans="1:10" ht="12">
      <c r="A15" s="4" t="s">
        <v>64</v>
      </c>
      <c r="B15" s="4" t="s">
        <v>64</v>
      </c>
      <c r="C15" s="4" t="s">
        <v>64</v>
      </c>
      <c r="D15" s="4" t="s">
        <v>64</v>
      </c>
      <c r="E15" s="4" t="s">
        <v>64</v>
      </c>
      <c r="F15" s="4" t="s">
        <v>64</v>
      </c>
      <c r="G15" s="4" t="s">
        <v>64</v>
      </c>
      <c r="H15" s="4" t="s">
        <v>64</v>
      </c>
      <c r="I15" s="4" t="s">
        <v>64</v>
      </c>
      <c r="J15" s="4" t="s">
        <v>64</v>
      </c>
    </row>
    <row r="17" spans="1:9" ht="12.75">
      <c r="A17" s="1" t="s">
        <v>48</v>
      </c>
      <c r="G17" s="48"/>
      <c r="H17" s="48"/>
      <c r="I17"/>
    </row>
    <row r="19" ht="12.75"/>
    <row r="20" ht="12.75"/>
    <row r="21" ht="12.75">
      <c r="B21" s="65" t="s">
        <v>152</v>
      </c>
    </row>
    <row r="22" ht="12.75">
      <c r="B22" s="45" t="s">
        <v>163</v>
      </c>
    </row>
    <row r="23" ht="12.75">
      <c r="B23" s="45" t="s">
        <v>153</v>
      </c>
    </row>
    <row r="24" ht="12.75">
      <c r="B24" s="45" t="s">
        <v>154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75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9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77" t="s">
        <v>49</v>
      </c>
      <c r="B1" s="78"/>
      <c r="H1" s="1" t="s">
        <v>56</v>
      </c>
    </row>
    <row r="2" spans="1:2" ht="12.75">
      <c r="A2" s="78"/>
      <c r="B2" s="78"/>
    </row>
    <row r="3" spans="1:8" ht="12.75">
      <c r="A3" s="77" t="str">
        <f>'F-1'!A4</f>
        <v>Company:  Utilities, Inc. of Florida (620-Crescent Heights)</v>
      </c>
      <c r="B3" s="78"/>
      <c r="H3" s="1" t="s">
        <v>50</v>
      </c>
    </row>
    <row r="4" spans="1:8" ht="12.75">
      <c r="A4" s="77" t="str">
        <f>'F-1'!A5</f>
        <v>Docket No.: 060253-WS</v>
      </c>
      <c r="B4" s="78"/>
      <c r="H4" s="1" t="s">
        <v>59</v>
      </c>
    </row>
    <row r="5" spans="1:8" ht="12.75">
      <c r="A5" s="77" t="str">
        <f>'F-1'!A6</f>
        <v>Test Year Ended:  December 31, 2005</v>
      </c>
      <c r="B5" s="78"/>
      <c r="C5" s="18"/>
      <c r="H5" s="1" t="str">
        <f>'F-1'!J5</f>
        <v>Preparer:  Seidman, F.</v>
      </c>
    </row>
    <row r="6" spans="1:2" ht="12.75">
      <c r="A6" s="78"/>
      <c r="B6" s="78"/>
    </row>
    <row r="7" spans="1:2" ht="12.75">
      <c r="A7" s="77" t="s">
        <v>51</v>
      </c>
      <c r="B7" s="78"/>
    </row>
    <row r="8" spans="1:2" ht="12.75">
      <c r="A8" s="77" t="s">
        <v>52</v>
      </c>
      <c r="B8" s="78"/>
    </row>
    <row r="9" spans="1:11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ht="12">
      <c r="C10" s="47"/>
    </row>
    <row r="12" spans="1:9" ht="12.75">
      <c r="A12" s="1" t="s">
        <v>53</v>
      </c>
      <c r="G12"/>
      <c r="I12" s="50"/>
    </row>
    <row r="15" ht="12.75">
      <c r="C15" t="s">
        <v>164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75"/>
    </row>
    <row r="55" spans="5:6" ht="18.75">
      <c r="E55" s="9"/>
      <c r="F55" s="49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24">
      <selection activeCell="A24" sqref="A24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7.25390625" style="2" customWidth="1"/>
    <col min="12" max="12" width="1.75390625" style="2" customWidth="1"/>
    <col min="13" max="13" width="11.75390625" style="2" customWidth="1"/>
    <col min="14" max="14" width="1.75390625" style="2" customWidth="1"/>
    <col min="15" max="15" width="19.375" style="2" customWidth="1"/>
    <col min="16" max="16" width="4.00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3" ht="12.75">
      <c r="A1" s="77" t="s">
        <v>129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7" t="s">
        <v>56</v>
      </c>
    </row>
    <row r="2" spans="1:13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77" t="str">
        <f>'F-1'!A4</f>
        <v>Company:  Utilities, Inc. of Florida (620-Crescent Heights)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7" t="s">
        <v>130</v>
      </c>
    </row>
    <row r="4" spans="1:13" ht="12.75">
      <c r="A4" s="77" t="str">
        <f>'F-1'!A5</f>
        <v>Docket No.: 060253-WS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7" t="s">
        <v>59</v>
      </c>
    </row>
    <row r="5" spans="1:13" ht="12.75">
      <c r="A5" s="77" t="str">
        <f>'F-1'!A6</f>
        <v>Test Year Ended:  December 31, 2005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7" t="str">
        <f>'F-1'!J5</f>
        <v>Preparer:  Seidman, F.</v>
      </c>
    </row>
    <row r="6" spans="1:13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>
      <c r="A7" s="77" t="s">
        <v>131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2.75">
      <c r="A8" s="77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2.75">
      <c r="A9" s="77" t="s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9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3:19" ht="12">
      <c r="C11" s="57" t="s">
        <v>65</v>
      </c>
      <c r="E11" s="57" t="s">
        <v>66</v>
      </c>
      <c r="G11" s="57" t="s">
        <v>67</v>
      </c>
      <c r="H11" s="5"/>
      <c r="I11" s="57" t="s">
        <v>68</v>
      </c>
      <c r="K11" s="57" t="s">
        <v>69</v>
      </c>
      <c r="L11" s="5"/>
      <c r="M11" s="57" t="s">
        <v>70</v>
      </c>
      <c r="N11" s="5"/>
      <c r="O11" s="57" t="s">
        <v>16</v>
      </c>
      <c r="P11" s="5"/>
      <c r="Q11" s="57" t="s">
        <v>17</v>
      </c>
      <c r="R11" s="5"/>
      <c r="S11" s="57" t="s">
        <v>20</v>
      </c>
    </row>
    <row r="12" spans="3:19" ht="12">
      <c r="C12" s="53"/>
      <c r="E12" s="86" t="s">
        <v>9</v>
      </c>
      <c r="F12" s="86"/>
      <c r="G12" s="86"/>
      <c r="H12" s="86"/>
      <c r="I12" s="86"/>
      <c r="K12" s="5" t="s">
        <v>13</v>
      </c>
      <c r="L12" s="5"/>
      <c r="M12" s="5" t="s">
        <v>14</v>
      </c>
      <c r="N12" s="5"/>
      <c r="O12" s="5" t="s">
        <v>85</v>
      </c>
      <c r="P12" s="5"/>
      <c r="Q12" s="5" t="s">
        <v>85</v>
      </c>
      <c r="R12" s="5"/>
      <c r="S12" s="5" t="s">
        <v>21</v>
      </c>
    </row>
    <row r="13" spans="1:19" ht="12">
      <c r="A13" s="2" t="s">
        <v>4</v>
      </c>
      <c r="C13" s="5"/>
      <c r="E13" s="51"/>
      <c r="F13" s="51"/>
      <c r="G13" s="51"/>
      <c r="H13" s="51"/>
      <c r="I13" s="51"/>
      <c r="K13" s="5" t="s">
        <v>75</v>
      </c>
      <c r="L13" s="5"/>
      <c r="M13" s="5" t="s">
        <v>13</v>
      </c>
      <c r="N13" s="5"/>
      <c r="O13" s="5" t="s">
        <v>75</v>
      </c>
      <c r="P13" s="5"/>
      <c r="Q13" s="5" t="s">
        <v>18</v>
      </c>
      <c r="R13" s="5"/>
      <c r="S13" s="5" t="s">
        <v>22</v>
      </c>
    </row>
    <row r="14" spans="1:19" ht="12">
      <c r="A14" s="2" t="s">
        <v>5</v>
      </c>
      <c r="C14" s="5" t="s">
        <v>78</v>
      </c>
      <c r="E14" s="5" t="s">
        <v>10</v>
      </c>
      <c r="F14" s="5"/>
      <c r="G14" s="5" t="s">
        <v>11</v>
      </c>
      <c r="H14" s="5"/>
      <c r="I14" s="5" t="s">
        <v>12</v>
      </c>
      <c r="K14" s="5" t="s">
        <v>81</v>
      </c>
      <c r="L14" s="5"/>
      <c r="M14" s="5" t="s">
        <v>15</v>
      </c>
      <c r="N14" s="5"/>
      <c r="O14" s="5" t="s">
        <v>81</v>
      </c>
      <c r="P14" s="5"/>
      <c r="Q14" s="5" t="s">
        <v>19</v>
      </c>
      <c r="R14" s="5"/>
      <c r="S14" s="5" t="s">
        <v>23</v>
      </c>
    </row>
    <row r="15" spans="1:19" ht="12">
      <c r="A15" s="51"/>
      <c r="C15" s="22"/>
      <c r="E15" s="51"/>
      <c r="G15" s="51"/>
      <c r="I15" s="51"/>
      <c r="K15" s="22"/>
      <c r="L15" s="5"/>
      <c r="M15" s="22"/>
      <c r="N15" s="5"/>
      <c r="O15" s="22"/>
      <c r="P15" s="5"/>
      <c r="Q15" s="22"/>
      <c r="R15" s="5"/>
      <c r="S15" s="22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>
        <v>2001</v>
      </c>
      <c r="E17" s="69">
        <v>264</v>
      </c>
      <c r="F17" s="69"/>
      <c r="G17" s="69">
        <v>265</v>
      </c>
      <c r="H17" s="69"/>
      <c r="I17" s="69">
        <f>+(E17+G17)/2</f>
        <v>264.5</v>
      </c>
      <c r="J17" s="76"/>
      <c r="K17" s="69">
        <v>23994410</v>
      </c>
      <c r="L17" s="69"/>
      <c r="M17" s="69">
        <f>+K17/I17</f>
        <v>90716.10586011343</v>
      </c>
      <c r="N17" s="69"/>
      <c r="O17" s="69">
        <v>24410720</v>
      </c>
      <c r="P17" s="69"/>
      <c r="Q17" s="69">
        <f>+O17/M17</f>
        <v>269.08915201499013</v>
      </c>
      <c r="R17" s="5"/>
      <c r="S17" s="68"/>
    </row>
    <row r="18" spans="1:19" ht="12">
      <c r="A18" s="5"/>
      <c r="C18" s="5"/>
      <c r="E18" s="66"/>
      <c r="F18" s="66"/>
      <c r="G18" s="66"/>
      <c r="H18" s="66"/>
      <c r="I18" s="66"/>
      <c r="J18" s="67"/>
      <c r="K18" s="66"/>
      <c r="L18" s="66"/>
      <c r="M18" s="66"/>
      <c r="N18" s="66"/>
      <c r="O18" s="66"/>
      <c r="P18" s="66"/>
      <c r="Q18" s="66"/>
      <c r="R18" s="5"/>
      <c r="S18" s="68"/>
    </row>
    <row r="19" spans="1:19" ht="12">
      <c r="A19" s="5">
        <v>2</v>
      </c>
      <c r="C19" s="5">
        <v>2002</v>
      </c>
      <c r="E19" s="66">
        <f>G17</f>
        <v>265</v>
      </c>
      <c r="F19" s="66"/>
      <c r="G19" s="69">
        <v>269</v>
      </c>
      <c r="H19" s="70"/>
      <c r="I19" s="66">
        <f>+(E19+G19)/2</f>
        <v>267</v>
      </c>
      <c r="J19" s="67"/>
      <c r="K19" s="66">
        <v>24702691</v>
      </c>
      <c r="L19" s="66"/>
      <c r="M19" s="66">
        <f>+K19/I19</f>
        <v>92519.44194756554</v>
      </c>
      <c r="N19" s="66"/>
      <c r="O19" s="66">
        <v>25265541</v>
      </c>
      <c r="P19" s="66"/>
      <c r="Q19" s="66">
        <f>+O19/M19</f>
        <v>273.0835861971475</v>
      </c>
      <c r="R19" s="5"/>
      <c r="S19" s="68">
        <f>+(Q19/Q17)-1</f>
        <v>0.014844278010638146</v>
      </c>
    </row>
    <row r="20" spans="1:19" ht="12">
      <c r="A20" s="5"/>
      <c r="C20" s="5"/>
      <c r="E20" s="66"/>
      <c r="F20" s="66"/>
      <c r="G20" s="66"/>
      <c r="H20" s="66"/>
      <c r="I20" s="66"/>
      <c r="J20" s="67"/>
      <c r="K20" s="66"/>
      <c r="L20" s="66"/>
      <c r="M20" s="66"/>
      <c r="N20" s="66"/>
      <c r="O20" s="66"/>
      <c r="P20" s="66"/>
      <c r="Q20" s="66"/>
      <c r="R20" s="5"/>
      <c r="S20" s="68"/>
    </row>
    <row r="21" spans="1:19" ht="12">
      <c r="A21" s="5">
        <v>3</v>
      </c>
      <c r="C21" s="5">
        <v>2003</v>
      </c>
      <c r="E21" s="66">
        <f>G19</f>
        <v>269</v>
      </c>
      <c r="F21" s="66"/>
      <c r="G21" s="66">
        <v>261</v>
      </c>
      <c r="H21" s="66"/>
      <c r="I21" s="66">
        <f>+(E21+G21)/2</f>
        <v>265</v>
      </c>
      <c r="J21" s="67"/>
      <c r="K21" s="66">
        <v>24236741</v>
      </c>
      <c r="L21" s="66"/>
      <c r="M21" s="66">
        <f>+K21/I21</f>
        <v>91459.4</v>
      </c>
      <c r="N21" s="66"/>
      <c r="O21" s="66">
        <v>24779961</v>
      </c>
      <c r="P21" s="66"/>
      <c r="Q21" s="66">
        <f>+O21/M21</f>
        <v>270.9394660362959</v>
      </c>
      <c r="R21" s="5"/>
      <c r="S21" s="68">
        <f>+(Q21/Q19)-1</f>
        <v>-0.007851516053050789</v>
      </c>
    </row>
    <row r="22" spans="1:19" ht="12">
      <c r="A22" s="5"/>
      <c r="C22" s="5"/>
      <c r="E22" s="66"/>
      <c r="F22" s="66"/>
      <c r="G22" s="66"/>
      <c r="H22" s="66"/>
      <c r="I22" s="66"/>
      <c r="J22" s="67"/>
      <c r="K22" s="66"/>
      <c r="L22" s="66"/>
      <c r="M22" s="66"/>
      <c r="N22" s="66"/>
      <c r="O22" s="66"/>
      <c r="P22" s="66"/>
      <c r="Q22" s="66"/>
      <c r="R22" s="5"/>
      <c r="S22" s="68"/>
    </row>
    <row r="23" spans="1:19" ht="12">
      <c r="A23" s="5">
        <v>4</v>
      </c>
      <c r="C23" s="5">
        <v>2004</v>
      </c>
      <c r="E23" s="66">
        <f>G21</f>
        <v>261</v>
      </c>
      <c r="F23" s="66"/>
      <c r="G23" s="66">
        <v>274</v>
      </c>
      <c r="H23" s="66"/>
      <c r="I23" s="66">
        <f>+(E23+G23)/2</f>
        <v>267.5</v>
      </c>
      <c r="J23" s="67"/>
      <c r="K23" s="66">
        <v>21792015</v>
      </c>
      <c r="L23" s="66"/>
      <c r="M23" s="66">
        <f>+K23/I23</f>
        <v>81465.47663551402</v>
      </c>
      <c r="N23" s="66"/>
      <c r="O23" s="66">
        <v>22183705</v>
      </c>
      <c r="P23" s="66"/>
      <c r="Q23" s="66">
        <f>+O23/M23</f>
        <v>272.30804895738186</v>
      </c>
      <c r="R23" s="5"/>
      <c r="S23" s="68">
        <f>+(Q23/Q21)-1</f>
        <v>0.005051249790617662</v>
      </c>
    </row>
    <row r="24" spans="1:19" ht="12">
      <c r="A24" s="5"/>
      <c r="C24" s="5"/>
      <c r="E24" s="66"/>
      <c r="F24" s="66"/>
      <c r="G24" s="66"/>
      <c r="H24" s="66"/>
      <c r="I24" s="66"/>
      <c r="J24" s="67"/>
      <c r="K24" s="66"/>
      <c r="L24" s="66"/>
      <c r="M24" s="66"/>
      <c r="N24" s="66"/>
      <c r="O24" s="66"/>
      <c r="P24" s="66"/>
      <c r="Q24" s="66"/>
      <c r="R24" s="5"/>
      <c r="S24" s="68"/>
    </row>
    <row r="25" spans="1:19" ht="12">
      <c r="A25" s="5">
        <v>5</v>
      </c>
      <c r="C25" s="5">
        <v>2005</v>
      </c>
      <c r="E25" s="66">
        <f>G23</f>
        <v>274</v>
      </c>
      <c r="F25" s="66"/>
      <c r="G25" s="69">
        <v>276</v>
      </c>
      <c r="H25" s="66"/>
      <c r="I25" s="66">
        <f>+(E25+G25)/2</f>
        <v>275</v>
      </c>
      <c r="J25" s="67"/>
      <c r="K25" s="66">
        <v>21656243</v>
      </c>
      <c r="L25" s="66"/>
      <c r="M25" s="66">
        <f>+K25/I25</f>
        <v>78749.97454545455</v>
      </c>
      <c r="N25" s="66"/>
      <c r="O25" s="66">
        <v>21882763</v>
      </c>
      <c r="P25" s="66"/>
      <c r="Q25" s="66">
        <f>+O25/M25</f>
        <v>277.87644537420454</v>
      </c>
      <c r="R25" s="5"/>
      <c r="S25" s="68">
        <f>+(Q25/Q23)-1</f>
        <v>0.020448886612581152</v>
      </c>
    </row>
    <row r="26" spans="1:19" ht="12.75" thickBot="1">
      <c r="A26" s="5"/>
      <c r="K26" s="5"/>
      <c r="L26" s="5"/>
      <c r="M26" s="5"/>
      <c r="N26" s="5"/>
      <c r="O26" s="15" t="s">
        <v>24</v>
      </c>
      <c r="P26" s="5"/>
      <c r="Q26" s="5"/>
      <c r="R26" s="5"/>
      <c r="S26" s="71">
        <f>AVERAGE(S19:S25)</f>
        <v>0.008123224590196543</v>
      </c>
    </row>
    <row r="27" ht="12.75" thickTop="1"/>
    <row r="28" spans="8:19" ht="12">
      <c r="H28" s="2" t="s">
        <v>155</v>
      </c>
      <c r="S28" s="4"/>
    </row>
    <row r="29" spans="3:17" ht="12">
      <c r="C29" s="47"/>
      <c r="P29" s="72" t="s">
        <v>156</v>
      </c>
      <c r="Q29" s="73" t="s">
        <v>157</v>
      </c>
    </row>
    <row r="30" spans="3:17" ht="12">
      <c r="C30" s="47"/>
      <c r="J30" s="2" t="s">
        <v>158</v>
      </c>
      <c r="M30" s="2">
        <f>INTERCEPT(Q30:Q34,P30:P34)</f>
        <v>267.61962487240504</v>
      </c>
      <c r="O30" s="5"/>
      <c r="P30" s="2">
        <v>1</v>
      </c>
      <c r="Q30" s="66">
        <f>+Q17</f>
        <v>269.08915201499013</v>
      </c>
    </row>
    <row r="31" spans="3:17" ht="12">
      <c r="C31" s="47"/>
      <c r="J31" s="2" t="s">
        <v>159</v>
      </c>
      <c r="M31" s="2">
        <f>SLOPE(Q30:Q34,P30:P34)</f>
        <v>1.6799049478663073</v>
      </c>
      <c r="P31" s="2">
        <v>2</v>
      </c>
      <c r="Q31" s="66">
        <f>+Q19</f>
        <v>273.0835861971475</v>
      </c>
    </row>
    <row r="32" spans="10:17" ht="12">
      <c r="J32" s="2" t="s">
        <v>160</v>
      </c>
      <c r="M32" s="2">
        <f>RSQ(Q30:Q34,P30:P34)</f>
        <v>0.6528696878603312</v>
      </c>
      <c r="P32" s="2">
        <v>3</v>
      </c>
      <c r="Q32" s="66">
        <f>+Q21</f>
        <v>270.9394660362959</v>
      </c>
    </row>
    <row r="33" spans="1:17" ht="12">
      <c r="A33" s="1"/>
      <c r="P33" s="2">
        <v>4</v>
      </c>
      <c r="Q33" s="66">
        <f>+Q23</f>
        <v>272.30804895738186</v>
      </c>
    </row>
    <row r="34" spans="1:17" ht="12">
      <c r="A34" s="1"/>
      <c r="M34" s="1"/>
      <c r="P34" s="2">
        <v>5</v>
      </c>
      <c r="Q34" s="66">
        <f>+Q25</f>
        <v>277.87644537420454</v>
      </c>
    </row>
    <row r="35" spans="1:17" ht="12">
      <c r="A35" s="1"/>
      <c r="M35" s="1"/>
      <c r="P35" s="2">
        <v>10</v>
      </c>
      <c r="Q35" s="84">
        <f>M30+P35*M31</f>
        <v>284.4186743510681</v>
      </c>
    </row>
    <row r="36" spans="1:13" ht="12">
      <c r="A36" s="1"/>
      <c r="M36" s="1"/>
    </row>
    <row r="37" spans="1:18" ht="12">
      <c r="A37" s="1"/>
      <c r="K37" s="2" t="s">
        <v>165</v>
      </c>
      <c r="M37" s="1"/>
      <c r="Q37" s="85">
        <f>Q35-Q34</f>
        <v>6.542228976863555</v>
      </c>
      <c r="R37" s="2" t="s">
        <v>167</v>
      </c>
    </row>
    <row r="38" spans="1:18" ht="12">
      <c r="A38" s="1"/>
      <c r="K38" s="2" t="s">
        <v>166</v>
      </c>
      <c r="M38" s="1"/>
      <c r="Q38" s="7">
        <f>Q37/5</f>
        <v>1.308445795372711</v>
      </c>
      <c r="R38" s="2" t="s">
        <v>167</v>
      </c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75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2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2006-09-10T20:45:49Z</cp:lastPrinted>
  <dcterms:created xsi:type="dcterms:W3CDTF">2002-03-03T13:31:45Z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