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'F-5'!$A$1:$J$68</definedName>
    <definedName name="F_6">'F-6'!$A$1:$I$49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'F-5'!$A$52:$K$63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'F-5'!$A$1:$J$63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'F-5'!$A$64:$J$105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'F-5'!$A$64:$J$105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'F-1'!$A$1:$N$49</definedName>
    <definedName name="_xlnm.Print_Area" localSheetId="9">'F-10'!$A$1:$S$49</definedName>
    <definedName name="_xlnm.Print_Area" localSheetId="1">'F-2'!$A$1:$N$49</definedName>
    <definedName name="_xlnm.Print_Area" localSheetId="2">'F-3'!$A$1:$K$49</definedName>
    <definedName name="_xlnm.Print_Area" localSheetId="3">'F-4'!$A$1:$M$49</definedName>
    <definedName name="_xlnm.Print_Area" localSheetId="4">'F-5'!$A$1:$J$68</definedName>
    <definedName name="_xlnm.Print_Area" localSheetId="5">'F-6'!$A$1:$I$49</definedName>
    <definedName name="_xlnm.Print_Area" localSheetId="6">'F-7'!$A$1:$J$49</definedName>
    <definedName name="_xlnm.Print_Area" localSheetId="7">'F-8'!$A$1:$L$49</definedName>
    <definedName name="_xlnm.Print_Area" localSheetId="8">'F-9'!$A$1:$S$49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'F-5'!$A$30:$K$48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'F-5'!$A$15:$K$28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<sst xmlns="http://schemas.openxmlformats.org/spreadsheetml/2006/main" count="419" uniqueCount="205">
  <si>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</si>
  <si>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</si>
  <si>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</si>
  <si>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</si>
  <si>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</si>
  <si>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</si>
  <si>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</si>
  <si>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</si>
  <si>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</si>
  <si>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</si>
  <si>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</si>
  <si>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</si>
  <si>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</si>
  <si>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</si>
  <si>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</si>
  <si>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</si>
  <si>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</si>
  <si>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</si>
  <si>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</si>
  <si>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</si>
  <si>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</si>
  <si>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</si>
  <si>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</si>
  <si>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</si>
  <si>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</si>
  <si>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</si>
  <si>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</si>
  <si>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</si>
  <si>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</si>
  <si>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</si>
  <si>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</si>
  <si>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</si>
  <si>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</si>
  <si>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</si>
  <si>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</si>
  <si>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</si>
  <si>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</si>
  <si>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</si>
  <si>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</si>
  <si>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</si>
  <si>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</si>
  <si>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</si>
  <si>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</si>
  <si>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</si>
  <si>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</si>
  <si>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</si>
  <si>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</si>
  <si>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</si>
  <si>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</si>
  <si>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</si>
  <si>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</si>
  <si>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</si>
  <si>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</si>
  <si>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</si>
  <si>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</si>
  <si>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</si>
  <si>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</si>
  <si>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</si>
  <si>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</si>
  <si>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</si>
  <si>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</si>
  <si>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</si>
  <si>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</si>
  <si>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</si>
  <si>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</si>
  <si>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</si>
  <si>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</si>
  <si>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</si>
  <si>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</si>
  <si>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</si>
  <si>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</si>
  <si>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</si>
  <si>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</si>
  <si>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</si>
  <si>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</si>
  <si>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</si>
  <si>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</si>
  <si>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</si>
  <si>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</si>
  <si>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</si>
  <si>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</si>
  <si>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</si>
  <si>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</si>
  <si>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</si>
  <si>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</si>
  <si>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</si>
  <si>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</si>
  <si>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</si>
  <si>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</si>
  <si>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</si>
  <si>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</si>
  <si>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</si>
  <si>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</si>
  <si>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</si>
  <si>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</si>
  <si>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</si>
  <si>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</si>
  <si>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</si>
  <si>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</si>
  <si>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</si>
  <si>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</si>
  <si>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</si>
  <si>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</si>
  <si>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</si>
  <si>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</si>
  <si>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</si>
  <si>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</si>
  <si>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</si>
  <si>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</si>
  <si>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</si>
  <si>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</si>
  <si>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</si>
  <si>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>Company:  Utilities, Inc. of Florida (618-Jansen)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</si>
  <si>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</si>
  <si>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</si>
  <si>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</si>
  <si>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</si>
  <si>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</si>
  <si>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</si>
  <si>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</si>
  <si>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</si>
  <si>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</si>
  <si>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</si>
  <si>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</si>
  <si>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</si>
  <si>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</si>
  <si>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</si>
  <si>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</si>
  <si>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</si>
  <si>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</si>
  <si>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</si>
  <si>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Five Day Max. Year</t>
  </si>
  <si>
    <t>Preparer:  Seidman, F.</t>
  </si>
  <si>
    <t>Max Month</t>
  </si>
  <si>
    <t>INPUT INFORMATION:</t>
  </si>
  <si>
    <t>Total well pumping capacity, gpm</t>
  </si>
  <si>
    <t>gpm</t>
  </si>
  <si>
    <t>Firm Reliable well pumping capacity (largest well out), 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</si>
  <si>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</si>
  <si>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</si>
  <si>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</si>
  <si>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</si>
  <si>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</si>
  <si>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</si>
  <si>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</si>
  <si>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>Average day demand, maximum month</t>
  </si>
  <si>
    <t>gpd</t>
  </si>
  <si>
    <t xml:space="preserve">Maximum day, maximum month demand, 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</si>
  <si>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</si>
  <si>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</si>
  <si>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</si>
  <si>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</si>
  <si>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</si>
  <si>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</si>
  <si>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</si>
  <si>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</si>
  <si>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</si>
  <si>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</si>
  <si>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</si>
  <si>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</si>
  <si>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</si>
  <si>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</si>
  <si>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</si>
  <si>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</si>
  <si>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Firm Reliable Capacity</t>
  </si>
  <si>
    <t xml:space="preserve">The above used and useful factor is applicable to all source of supply, pumping and treatment accounts, </t>
  </si>
  <si>
    <t>None</t>
  </si>
  <si>
    <t>year.  The gallons pumped should match the flows shown on the monthly operating reports sent to DEP. The other</t>
  </si>
  <si>
    <t>Not applicable - water only system</t>
  </si>
  <si>
    <t xml:space="preserve">historical test year.  Flow data should match the  monthly operating reports sent to DEP. 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</si>
  <si>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</si>
  <si>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</si>
  <si>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</si>
  <si>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</si>
  <si>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 xml:space="preserve">ating reports (MORs) sent to the Department of Environmental Protection.  </t>
  </si>
  <si>
    <t>from the monthly operating reports (MORs) sent to the Department of Environmental Protection.</t>
  </si>
  <si>
    <t>Used &amp; Useful Analysis:</t>
  </si>
  <si>
    <t xml:space="preserve">and there is no high service pumping. All demands must be met by well pumping capacity. Used and useful is </t>
  </si>
  <si>
    <t>to be 100% used &amp; useful, as it had in past cases. There have been no significant changes in the system.</t>
  </si>
  <si>
    <t>The service area is built out.</t>
  </si>
  <si>
    <t>This system treats water by iron sequestration and chlorination. The only storage is in two hydropneumatic tanks</t>
  </si>
  <si>
    <t>Percent Used &amp; Useful = (A + B + C - D)/E x 100%, where:</t>
  </si>
  <si>
    <t>as well as the land, structures and distribution reservoir accounts.</t>
  </si>
  <si>
    <t>TY-1</t>
  </si>
  <si>
    <t>(Above data in millions of gallons)</t>
  </si>
  <si>
    <t>Water Distribution System</t>
  </si>
  <si>
    <t>system to be 100% used &amp; useful, as it had in past cases. There have been no significant changes in the system.</t>
  </si>
  <si>
    <t>The service area is built out and the distribution system remains 100% used &amp; useful..</t>
  </si>
  <si>
    <t>*</t>
  </si>
  <si>
    <t>[*  Per DEP, limited by well capacity]</t>
  </si>
  <si>
    <t>Regression Analysis per Rule 25-30.431(2)(C)</t>
  </si>
  <si>
    <t>X</t>
  </si>
  <si>
    <t>Y</t>
  </si>
  <si>
    <t>Constant:</t>
  </si>
  <si>
    <t>X Coefficient:</t>
  </si>
  <si>
    <t>R^2:</t>
  </si>
  <si>
    <t>Test Year Ended:  December 31, 2005</t>
  </si>
  <si>
    <t>Used &amp; useful was last set for this system in Docket No. 020071-WS. The Commission found the system</t>
  </si>
  <si>
    <t xml:space="preserve">therefore determined on the basis of instantaneous demand, using peak hour demand as a proxy.  For this system,  </t>
  </si>
  <si>
    <t>Used &amp; useful was last set for this system in Docket No. 020071-WS. The Commission found the distribution</t>
  </si>
  <si>
    <t>Not applicable - system built out. See Docket No. 020071-WS</t>
  </si>
  <si>
    <t>Docket No.:  060253-WS</t>
  </si>
  <si>
    <t>or</t>
  </si>
  <si>
    <t>all components are considered together for purposes of determining used &amp; useful.  The system is built out and is</t>
  </si>
  <si>
    <t>100% used &amp; useful.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</si>
</sst>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sz val="11"/>
      <name val="Courier New"/>
      <family val="3"/>
    </font>
    <font>
      <u val="single"/>
      <sz val="10"/>
      <name val="Geneva"/>
      <family val="0"/>
    </font>
    <font>
      <b/>
      <sz val="10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0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fill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14" fillId="0" borderId="0" xfId="0" applyNumberFormat="1" applyFont="1" applyAlignment="1">
      <alignment/>
    </xf>
    <xf numFmtId="164" fontId="1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fill"/>
    </xf>
    <xf numFmtId="1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74" fontId="15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 wrapText="1"/>
    </xf>
    <xf numFmtId="0" fontId="17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0">
      <selection activeCell="A20" sqref="A20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89" t="s">
        <v>78</v>
      </c>
      <c r="B1" s="90"/>
      <c r="C1" s="90"/>
      <c r="D1" s="90"/>
      <c r="E1" s="90"/>
      <c r="F1" s="90"/>
      <c r="G1" s="90"/>
      <c r="H1" s="90"/>
      <c r="I1" s="90"/>
      <c r="J1" s="89" t="s">
        <v>79</v>
      </c>
      <c r="K1" s="90"/>
    </row>
    <row r="2" spans="1:11" ht="12.75">
      <c r="A2" s="89" t="s">
        <v>80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89" t="s">
        <v>81</v>
      </c>
      <c r="K3" s="90"/>
    </row>
    <row r="4" spans="1:11" ht="12.75">
      <c r="A4" s="89" t="s">
        <v>112</v>
      </c>
      <c r="B4" s="90"/>
      <c r="C4" s="90"/>
      <c r="D4" s="90"/>
      <c r="E4" s="90"/>
      <c r="F4" s="90"/>
      <c r="G4" s="90"/>
      <c r="H4" s="90"/>
      <c r="I4" s="90"/>
      <c r="J4" s="89" t="s">
        <v>82</v>
      </c>
      <c r="K4" s="90"/>
    </row>
    <row r="5" spans="1:11" ht="12.75">
      <c r="A5" s="89" t="s">
        <v>201</v>
      </c>
      <c r="B5" s="90"/>
      <c r="C5" s="90"/>
      <c r="D5" s="90"/>
      <c r="E5" s="90"/>
      <c r="F5" s="90"/>
      <c r="G5" s="90"/>
      <c r="H5" s="90"/>
      <c r="I5" s="90"/>
      <c r="J5" s="89" t="s">
        <v>132</v>
      </c>
      <c r="K5" s="90"/>
    </row>
    <row r="6" spans="1:11" ht="12.75">
      <c r="A6" s="89" t="s">
        <v>196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2.75">
      <c r="A8" s="89" t="s">
        <v>83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2.75">
      <c r="A9" s="89" t="s">
        <v>167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2.75">
      <c r="A10" s="89" t="s">
        <v>84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89" t="s">
        <v>85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2" ht="12.75">
      <c r="A12" s="89" t="s">
        <v>86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3"/>
    </row>
    <row r="13" spans="1:13" ht="12">
      <c r="A13" s="4" t="s">
        <v>87</v>
      </c>
      <c r="B13" s="4" t="s">
        <v>87</v>
      </c>
      <c r="C13" s="4" t="s">
        <v>87</v>
      </c>
      <c r="D13" s="4" t="s">
        <v>87</v>
      </c>
      <c r="E13" s="4" t="s">
        <v>87</v>
      </c>
      <c r="F13" s="4" t="s">
        <v>87</v>
      </c>
      <c r="G13" s="4" t="s">
        <v>87</v>
      </c>
      <c r="H13" s="4" t="s">
        <v>87</v>
      </c>
      <c r="I13" s="4" t="s">
        <v>87</v>
      </c>
      <c r="J13" s="4" t="s">
        <v>87</v>
      </c>
      <c r="K13" s="4" t="s">
        <v>87</v>
      </c>
      <c r="L13" s="4" t="s">
        <v>87</v>
      </c>
      <c r="M13" s="4" t="s">
        <v>87</v>
      </c>
    </row>
    <row r="14" spans="3:13" ht="12">
      <c r="C14" s="5" t="s">
        <v>88</v>
      </c>
      <c r="E14" s="5" t="s">
        <v>89</v>
      </c>
      <c r="G14" s="5" t="s">
        <v>90</v>
      </c>
      <c r="I14" s="5" t="s">
        <v>91</v>
      </c>
      <c r="K14" s="5" t="s">
        <v>92</v>
      </c>
      <c r="M14" s="5" t="s">
        <v>93</v>
      </c>
    </row>
    <row r="15" spans="11:13" ht="12">
      <c r="K15" s="5" t="s">
        <v>94</v>
      </c>
      <c r="M15" s="5" t="s">
        <v>95</v>
      </c>
    </row>
    <row r="16" spans="1:13" ht="12">
      <c r="A16" s="5" t="s">
        <v>96</v>
      </c>
      <c r="C16" s="5" t="s">
        <v>97</v>
      </c>
      <c r="E16" s="5" t="s">
        <v>98</v>
      </c>
      <c r="G16" s="5" t="s">
        <v>98</v>
      </c>
      <c r="I16" s="5" t="s">
        <v>99</v>
      </c>
      <c r="K16" s="5" t="s">
        <v>100</v>
      </c>
      <c r="M16" s="5" t="s">
        <v>94</v>
      </c>
    </row>
    <row r="17" spans="1:13" ht="12">
      <c r="A17" s="5" t="s">
        <v>101</v>
      </c>
      <c r="C17" s="5" t="s">
        <v>102</v>
      </c>
      <c r="E17" s="5" t="s">
        <v>103</v>
      </c>
      <c r="G17" s="5" t="s">
        <v>104</v>
      </c>
      <c r="I17" s="5" t="s">
        <v>105</v>
      </c>
      <c r="K17" s="5" t="s">
        <v>106</v>
      </c>
      <c r="M17" s="5" t="s">
        <v>100</v>
      </c>
    </row>
    <row r="18" spans="1:13" ht="12">
      <c r="A18" s="4" t="s">
        <v>87</v>
      </c>
      <c r="C18" s="4" t="s">
        <v>87</v>
      </c>
      <c r="E18" s="4" t="s">
        <v>87</v>
      </c>
      <c r="G18" s="4" t="s">
        <v>87</v>
      </c>
      <c r="I18" s="4" t="s">
        <v>87</v>
      </c>
      <c r="K18" s="4" t="s">
        <v>87</v>
      </c>
      <c r="M18" s="4" t="s">
        <v>87</v>
      </c>
    </row>
    <row r="19" spans="1:13" ht="12">
      <c r="A19" s="12">
        <v>38353</v>
      </c>
      <c r="C19" s="13">
        <v>1.902</v>
      </c>
      <c r="D19" s="13"/>
      <c r="E19" s="13">
        <v>0</v>
      </c>
      <c r="F19" s="13"/>
      <c r="G19" s="13">
        <v>2.13</v>
      </c>
      <c r="H19" s="13"/>
      <c r="I19" s="13">
        <v>0.003</v>
      </c>
      <c r="J19" s="13"/>
      <c r="K19" s="13">
        <f>C19+E19-G19-I19</f>
        <v>-0.23099999999999998</v>
      </c>
      <c r="L19" s="6"/>
      <c r="M19" s="14">
        <f>K19/C19</f>
        <v>-0.12145110410094637</v>
      </c>
    </row>
    <row r="20" spans="1:13" ht="12">
      <c r="A20" s="12">
        <v>38384</v>
      </c>
      <c r="C20" s="13">
        <v>1.892</v>
      </c>
      <c r="D20" s="13"/>
      <c r="E20" s="13">
        <v>0</v>
      </c>
      <c r="F20" s="13"/>
      <c r="G20" s="13">
        <v>1.805</v>
      </c>
      <c r="H20" s="13"/>
      <c r="I20" s="13">
        <v>0.018</v>
      </c>
      <c r="J20" s="13"/>
      <c r="K20" s="13">
        <f aca="true" t="shared" si="0" ref="K20:K30">C20+E20-G20-I20</f>
        <v>0.06899999999999996</v>
      </c>
      <c r="L20" s="6"/>
      <c r="M20" s="14">
        <f aca="true" t="shared" si="1" ref="M20:M30">K20/C20</f>
        <v>0.036469344608879475</v>
      </c>
    </row>
    <row r="21" spans="1:13" ht="12">
      <c r="A21" s="12">
        <v>38412</v>
      </c>
      <c r="C21" s="13">
        <v>1.883</v>
      </c>
      <c r="D21" s="13"/>
      <c r="E21" s="13">
        <v>0</v>
      </c>
      <c r="F21" s="13"/>
      <c r="G21" s="13">
        <v>1.867</v>
      </c>
      <c r="H21" s="13"/>
      <c r="I21" s="13">
        <v>0.008</v>
      </c>
      <c r="J21" s="13"/>
      <c r="K21" s="13">
        <f t="shared" si="0"/>
        <v>0.008000000000000014</v>
      </c>
      <c r="L21" s="6"/>
      <c r="M21" s="14">
        <f t="shared" si="1"/>
        <v>0.004248539564524702</v>
      </c>
    </row>
    <row r="22" spans="1:13" ht="12">
      <c r="A22" s="12">
        <v>38443</v>
      </c>
      <c r="C22" s="13">
        <v>2.468</v>
      </c>
      <c r="D22" s="13"/>
      <c r="E22" s="13">
        <v>0</v>
      </c>
      <c r="F22" s="13"/>
      <c r="G22" s="13">
        <v>2.171</v>
      </c>
      <c r="H22" s="13"/>
      <c r="I22" s="13">
        <v>0.005</v>
      </c>
      <c r="J22" s="13"/>
      <c r="K22" s="13">
        <f t="shared" si="0"/>
        <v>0.29200000000000015</v>
      </c>
      <c r="L22" s="6"/>
      <c r="M22" s="14">
        <f t="shared" si="1"/>
        <v>0.11831442463533232</v>
      </c>
    </row>
    <row r="23" spans="1:13" ht="12">
      <c r="A23" s="12">
        <v>38473</v>
      </c>
      <c r="C23" s="13">
        <v>2.693</v>
      </c>
      <c r="D23" s="13"/>
      <c r="E23" s="13">
        <v>0</v>
      </c>
      <c r="F23" s="13"/>
      <c r="G23" s="13">
        <v>2.365</v>
      </c>
      <c r="H23" s="13"/>
      <c r="I23" s="13">
        <v>0</v>
      </c>
      <c r="J23" s="13"/>
      <c r="K23" s="13">
        <f t="shared" si="0"/>
        <v>0.32799999999999985</v>
      </c>
      <c r="L23" s="6"/>
      <c r="M23" s="14">
        <f t="shared" si="1"/>
        <v>0.12179725213516518</v>
      </c>
    </row>
    <row r="24" spans="1:13" ht="12">
      <c r="A24" s="12">
        <v>38504</v>
      </c>
      <c r="C24" s="13">
        <v>1.831</v>
      </c>
      <c r="D24" s="13"/>
      <c r="E24" s="13">
        <v>0</v>
      </c>
      <c r="F24" s="13"/>
      <c r="G24" s="13">
        <v>2.133</v>
      </c>
      <c r="H24" s="13"/>
      <c r="I24" s="13">
        <v>0.003</v>
      </c>
      <c r="J24" s="13"/>
      <c r="K24" s="13">
        <f t="shared" si="0"/>
        <v>-0.30500000000000005</v>
      </c>
      <c r="L24" s="6"/>
      <c r="M24" s="14">
        <f t="shared" si="1"/>
        <v>-0.16657564172583292</v>
      </c>
    </row>
    <row r="25" spans="1:13" ht="12">
      <c r="A25" s="12">
        <v>38534</v>
      </c>
      <c r="C25" s="13">
        <v>1.982</v>
      </c>
      <c r="D25" s="13"/>
      <c r="E25" s="13">
        <v>0</v>
      </c>
      <c r="F25" s="13"/>
      <c r="G25" s="13">
        <v>1.929</v>
      </c>
      <c r="H25" s="13"/>
      <c r="I25" s="13">
        <v>0.003</v>
      </c>
      <c r="J25" s="13"/>
      <c r="K25" s="13">
        <f t="shared" si="0"/>
        <v>0.04999999999999993</v>
      </c>
      <c r="L25" s="6"/>
      <c r="M25" s="14">
        <f t="shared" si="1"/>
        <v>0.025227043390514597</v>
      </c>
    </row>
    <row r="26" spans="1:13" ht="12">
      <c r="A26" s="12">
        <v>38565</v>
      </c>
      <c r="C26" s="13">
        <v>2.229</v>
      </c>
      <c r="D26" s="13"/>
      <c r="E26" s="13">
        <v>0</v>
      </c>
      <c r="F26" s="13"/>
      <c r="G26" s="13">
        <v>1.969</v>
      </c>
      <c r="H26" s="13"/>
      <c r="I26" s="13">
        <v>0.003</v>
      </c>
      <c r="J26" s="13"/>
      <c r="K26" s="13">
        <f t="shared" si="0"/>
        <v>0.257</v>
      </c>
      <c r="L26" s="6"/>
      <c r="M26" s="14">
        <f t="shared" si="1"/>
        <v>0.11529834006280844</v>
      </c>
    </row>
    <row r="27" spans="1:13" ht="12">
      <c r="A27" s="12">
        <v>38596</v>
      </c>
      <c r="C27" s="13">
        <v>2.147</v>
      </c>
      <c r="D27" s="13"/>
      <c r="E27" s="13">
        <v>0</v>
      </c>
      <c r="F27" s="13"/>
      <c r="G27" s="13">
        <v>2.186</v>
      </c>
      <c r="H27" s="13"/>
      <c r="I27" s="13">
        <v>0.003</v>
      </c>
      <c r="J27" s="13"/>
      <c r="K27" s="13">
        <f t="shared" si="0"/>
        <v>-0.04200000000000015</v>
      </c>
      <c r="L27" s="6"/>
      <c r="M27" s="14">
        <f t="shared" si="1"/>
        <v>-0.019562179785747626</v>
      </c>
    </row>
    <row r="28" spans="1:13" ht="12">
      <c r="A28" s="12">
        <v>38626</v>
      </c>
      <c r="C28" s="13">
        <v>2.487</v>
      </c>
      <c r="D28" s="13"/>
      <c r="E28" s="13">
        <v>0</v>
      </c>
      <c r="F28" s="13"/>
      <c r="G28" s="13">
        <v>1.56</v>
      </c>
      <c r="H28" s="13"/>
      <c r="I28" s="13">
        <v>0.003</v>
      </c>
      <c r="J28" s="13"/>
      <c r="K28" s="13">
        <f t="shared" si="0"/>
        <v>0.924</v>
      </c>
      <c r="L28" s="6"/>
      <c r="M28" s="14">
        <f t="shared" si="1"/>
        <v>0.3715319662243667</v>
      </c>
    </row>
    <row r="29" spans="1:13" ht="12">
      <c r="A29" s="12">
        <v>38657</v>
      </c>
      <c r="C29" s="13">
        <v>2.024</v>
      </c>
      <c r="D29" s="13"/>
      <c r="E29" s="13">
        <v>0</v>
      </c>
      <c r="F29" s="13"/>
      <c r="G29" s="13">
        <v>1.729</v>
      </c>
      <c r="H29" s="13"/>
      <c r="I29" s="13">
        <v>0.003</v>
      </c>
      <c r="J29" s="13"/>
      <c r="K29" s="13">
        <f t="shared" si="0"/>
        <v>0.2919999999999999</v>
      </c>
      <c r="L29" s="6"/>
      <c r="M29" s="14">
        <f t="shared" si="1"/>
        <v>0.14426877470355728</v>
      </c>
    </row>
    <row r="30" spans="1:13" ht="12">
      <c r="A30" s="12">
        <v>38687</v>
      </c>
      <c r="C30" s="13">
        <v>2.026</v>
      </c>
      <c r="D30" s="13"/>
      <c r="E30" s="13">
        <v>0</v>
      </c>
      <c r="F30" s="13"/>
      <c r="G30" s="13">
        <v>2.051</v>
      </c>
      <c r="H30" s="13"/>
      <c r="I30" s="13">
        <v>0.003</v>
      </c>
      <c r="J30" s="13"/>
      <c r="K30" s="13">
        <f t="shared" si="0"/>
        <v>-0.028000000000000354</v>
      </c>
      <c r="L30" s="6"/>
      <c r="M30" s="14">
        <f t="shared" si="1"/>
        <v>-0.013820335636722782</v>
      </c>
    </row>
    <row r="31" spans="1:13" ht="12">
      <c r="A31" s="12"/>
      <c r="C31" s="13"/>
      <c r="D31" s="13"/>
      <c r="E31" s="13"/>
      <c r="F31" s="13"/>
      <c r="G31" s="13"/>
      <c r="H31" s="13"/>
      <c r="I31" s="13"/>
      <c r="J31" s="13"/>
      <c r="K31" s="13"/>
      <c r="L31" s="6"/>
      <c r="M31" s="7"/>
    </row>
    <row r="32" spans="3:13" ht="12">
      <c r="C32" s="86" t="s">
        <v>107</v>
      </c>
      <c r="D32" s="13"/>
      <c r="E32" s="86" t="s">
        <v>107</v>
      </c>
      <c r="F32" s="13"/>
      <c r="G32" s="86" t="s">
        <v>107</v>
      </c>
      <c r="H32" s="13"/>
      <c r="I32" s="86" t="s">
        <v>107</v>
      </c>
      <c r="J32" s="13"/>
      <c r="K32" s="86" t="s">
        <v>107</v>
      </c>
      <c r="L32" s="6"/>
      <c r="M32" s="8" t="s">
        <v>107</v>
      </c>
    </row>
    <row r="33" spans="1:13" ht="12">
      <c r="A33" s="5" t="s">
        <v>108</v>
      </c>
      <c r="C33" s="13">
        <f>SUM(C19:C31)</f>
        <v>25.563999999999997</v>
      </c>
      <c r="D33" s="13"/>
      <c r="E33" s="13">
        <v>0</v>
      </c>
      <c r="F33" s="13"/>
      <c r="G33" s="13">
        <f>SUM(G19:G31)</f>
        <v>23.894999999999996</v>
      </c>
      <c r="H33" s="13"/>
      <c r="I33" s="13">
        <f>SUM(I19:I32)</f>
        <v>0.055000000000000014</v>
      </c>
      <c r="J33" s="13"/>
      <c r="K33" s="13">
        <f>SUM(K19:K31)</f>
        <v>1.6139999999999992</v>
      </c>
      <c r="L33" s="6"/>
      <c r="M33" s="14">
        <f>K33/C33</f>
        <v>0.06313565952120166</v>
      </c>
    </row>
    <row r="34" spans="3:13" ht="12">
      <c r="C34" s="4" t="s">
        <v>109</v>
      </c>
      <c r="E34" s="4" t="s">
        <v>109</v>
      </c>
      <c r="G34" s="4" t="s">
        <v>109</v>
      </c>
      <c r="I34" s="4" t="s">
        <v>109</v>
      </c>
      <c r="K34" s="4" t="s">
        <v>109</v>
      </c>
      <c r="M34" s="4" t="s">
        <v>109</v>
      </c>
    </row>
    <row r="35" ht="12">
      <c r="C35" s="2" t="s">
        <v>184</v>
      </c>
    </row>
    <row r="36" spans="1:13" ht="36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84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89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79</v>
      </c>
      <c r="L1" s="90"/>
      <c r="M1" s="89"/>
      <c r="N1" s="90"/>
      <c r="O1" s="90"/>
    </row>
    <row r="2" spans="1:15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.75">
      <c r="A3" s="89" t="str">
        <f>'F-1'!A4</f>
        <v>Company:  Utilities, Inc. of Florida (618-Jansen)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9"/>
      <c r="N3" s="90"/>
      <c r="O3" s="90" t="s">
        <v>26</v>
      </c>
    </row>
    <row r="4" spans="1:15" ht="12.75">
      <c r="A4" s="89" t="str">
        <f>'F-1'!A5</f>
        <v>Docket No.:  060253-WS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9"/>
      <c r="N4" s="90"/>
      <c r="O4" s="90" t="s">
        <v>82</v>
      </c>
    </row>
    <row r="5" spans="1:15" ht="12.75">
      <c r="A5" s="89" t="str">
        <f>'F-1'!A6</f>
        <v>Test Year Ended:  December 31, 2005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89"/>
      <c r="N5" s="90"/>
      <c r="O5" s="90" t="str">
        <f>'F-1'!J5</f>
        <v>Preparer:  Seidman, F.</v>
      </c>
    </row>
    <row r="6" spans="1:15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2.75">
      <c r="A7" s="89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2.75">
      <c r="A8" s="89" t="s">
        <v>23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12.75">
      <c r="A9" s="89" t="s">
        <v>24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88</v>
      </c>
      <c r="E11" s="56" t="s">
        <v>89</v>
      </c>
      <c r="G11" s="56" t="s">
        <v>90</v>
      </c>
      <c r="H11" s="5"/>
      <c r="I11" s="56" t="s">
        <v>91</v>
      </c>
      <c r="K11" s="56" t="s">
        <v>92</v>
      </c>
      <c r="L11" s="5"/>
      <c r="M11" s="56" t="s">
        <v>93</v>
      </c>
      <c r="N11" s="5"/>
      <c r="O11" s="56" t="s">
        <v>39</v>
      </c>
      <c r="P11" s="5"/>
      <c r="Q11" s="56" t="s">
        <v>40</v>
      </c>
      <c r="R11" s="5"/>
      <c r="S11" s="56" t="s">
        <v>43</v>
      </c>
    </row>
    <row r="12" spans="3:19" ht="12">
      <c r="C12" s="52"/>
      <c r="E12" s="101" t="s">
        <v>32</v>
      </c>
      <c r="F12" s="101"/>
      <c r="G12" s="101"/>
      <c r="H12" s="101"/>
      <c r="I12" s="101"/>
      <c r="K12" s="5" t="s">
        <v>36</v>
      </c>
      <c r="L12" s="5"/>
      <c r="M12" s="5" t="s">
        <v>37</v>
      </c>
      <c r="N12" s="5"/>
      <c r="O12" s="5" t="s">
        <v>108</v>
      </c>
      <c r="P12" s="5"/>
      <c r="Q12" s="5" t="s">
        <v>108</v>
      </c>
      <c r="R12" s="5"/>
      <c r="S12" s="5" t="s">
        <v>44</v>
      </c>
    </row>
    <row r="13" spans="1:19" ht="12">
      <c r="A13" s="2" t="s">
        <v>27</v>
      </c>
      <c r="C13" s="5"/>
      <c r="E13" s="50"/>
      <c r="F13" s="50"/>
      <c r="G13" s="50"/>
      <c r="H13" s="50"/>
      <c r="I13" s="50"/>
      <c r="K13" s="5" t="s">
        <v>98</v>
      </c>
      <c r="L13" s="5"/>
      <c r="M13" s="5" t="s">
        <v>36</v>
      </c>
      <c r="N13" s="5"/>
      <c r="O13" s="5" t="s">
        <v>98</v>
      </c>
      <c r="P13" s="5"/>
      <c r="Q13" s="5" t="s">
        <v>41</v>
      </c>
      <c r="R13" s="5"/>
      <c r="S13" s="5" t="s">
        <v>45</v>
      </c>
    </row>
    <row r="14" spans="1:19" ht="12">
      <c r="A14" s="2" t="s">
        <v>28</v>
      </c>
      <c r="C14" s="5" t="s">
        <v>101</v>
      </c>
      <c r="E14" s="5" t="s">
        <v>33</v>
      </c>
      <c r="F14" s="5"/>
      <c r="G14" s="5" t="s">
        <v>34</v>
      </c>
      <c r="H14" s="5"/>
      <c r="I14" s="5" t="s">
        <v>35</v>
      </c>
      <c r="K14" s="5" t="s">
        <v>104</v>
      </c>
      <c r="L14" s="5"/>
      <c r="M14" s="5" t="s">
        <v>38</v>
      </c>
      <c r="N14" s="5"/>
      <c r="O14" s="5" t="s">
        <v>104</v>
      </c>
      <c r="P14" s="5"/>
      <c r="Q14" s="5" t="s">
        <v>42</v>
      </c>
      <c r="R14" s="5"/>
      <c r="S14" s="5" t="s">
        <v>46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29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5">
        <v>2</v>
      </c>
      <c r="C19" s="5" t="s">
        <v>30</v>
      </c>
      <c r="E19" s="5"/>
      <c r="F19" s="5"/>
      <c r="G19" s="43" t="s">
        <v>168</v>
      </c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31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183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77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5" t="s">
        <v>47</v>
      </c>
      <c r="P26" s="5"/>
      <c r="Q26" s="5"/>
      <c r="R26" s="5"/>
      <c r="S26" s="57"/>
    </row>
    <row r="27" ht="12.75" thickTop="1"/>
    <row r="28" ht="12">
      <c r="S28" s="4"/>
    </row>
    <row r="29" ht="12">
      <c r="C29" s="46"/>
    </row>
    <row r="30" ht="12">
      <c r="C30" s="46"/>
    </row>
    <row r="31" ht="12">
      <c r="C31" s="46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5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7" sqref="A17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89" t="s">
        <v>110</v>
      </c>
      <c r="B1" s="90"/>
      <c r="C1" s="90"/>
      <c r="D1" s="90"/>
      <c r="E1" s="90"/>
      <c r="F1" s="90"/>
      <c r="G1" s="90"/>
      <c r="H1" s="90"/>
      <c r="I1" s="90"/>
      <c r="J1" s="89" t="s">
        <v>79</v>
      </c>
      <c r="K1" s="91"/>
    </row>
    <row r="2" spans="1:11" ht="12.75">
      <c r="A2" s="89" t="s">
        <v>80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89" t="s">
        <v>111</v>
      </c>
      <c r="K3" s="91"/>
    </row>
    <row r="4" spans="1:11" ht="12.75">
      <c r="A4" s="89" t="str">
        <f>'F-1'!A4</f>
        <v>Company:  Utilities, Inc. of Florida (618-Jansen)</v>
      </c>
      <c r="B4" s="90"/>
      <c r="C4" s="90"/>
      <c r="D4" s="90"/>
      <c r="E4" s="90"/>
      <c r="F4" s="90"/>
      <c r="G4" s="90"/>
      <c r="H4" s="90"/>
      <c r="I4" s="90"/>
      <c r="J4" s="89" t="s">
        <v>82</v>
      </c>
      <c r="K4" s="91"/>
    </row>
    <row r="5" spans="1:11" ht="12.75">
      <c r="A5" s="89" t="str">
        <f>'F-1'!A5</f>
        <v>Docket No.:  060253-WS</v>
      </c>
      <c r="B5" s="90"/>
      <c r="C5" s="90"/>
      <c r="D5" s="90"/>
      <c r="E5" s="90"/>
      <c r="F5" s="90"/>
      <c r="G5" s="90"/>
      <c r="H5" s="90"/>
      <c r="I5" s="90"/>
      <c r="J5" s="89" t="str">
        <f>'F-1'!J5</f>
        <v>Preparer:  Seidman, F.</v>
      </c>
      <c r="K5" s="91"/>
    </row>
    <row r="6" spans="1:11" ht="12.75">
      <c r="A6" s="89" t="str">
        <f>'F-1'!A6</f>
        <v>Test Year Ended:  December 31, 2005</v>
      </c>
      <c r="B6" s="90"/>
      <c r="C6" s="92"/>
      <c r="D6" s="90"/>
      <c r="E6" s="90"/>
      <c r="F6" s="90"/>
      <c r="G6" s="90"/>
      <c r="H6" s="90"/>
      <c r="I6" s="90"/>
      <c r="J6" s="90"/>
      <c r="K6" s="91"/>
    </row>
    <row r="7" spans="1:11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1" ht="12.75">
      <c r="A8" s="89" t="s">
        <v>113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12.75">
      <c r="A9" s="89" t="s">
        <v>169</v>
      </c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3" ht="12">
      <c r="A10" s="4" t="s">
        <v>87</v>
      </c>
      <c r="B10" s="4" t="s">
        <v>87</v>
      </c>
      <c r="C10" s="4" t="s">
        <v>87</v>
      </c>
      <c r="D10" s="4" t="s">
        <v>87</v>
      </c>
      <c r="E10" s="4" t="s">
        <v>87</v>
      </c>
      <c r="F10" s="4" t="s">
        <v>87</v>
      </c>
      <c r="G10" s="4" t="s">
        <v>87</v>
      </c>
      <c r="H10" s="4" t="s">
        <v>87</v>
      </c>
      <c r="I10" s="4" t="s">
        <v>87</v>
      </c>
      <c r="J10" s="4" t="s">
        <v>87</v>
      </c>
      <c r="K10" s="18" t="s">
        <v>87</v>
      </c>
      <c r="L10" s="4" t="s">
        <v>87</v>
      </c>
      <c r="M10" s="4" t="s">
        <v>87</v>
      </c>
    </row>
    <row r="11" spans="3:13" ht="12">
      <c r="C11" s="5" t="s">
        <v>88</v>
      </c>
      <c r="E11" s="5" t="s">
        <v>89</v>
      </c>
      <c r="G11" s="5" t="s">
        <v>90</v>
      </c>
      <c r="I11" s="5" t="s">
        <v>91</v>
      </c>
      <c r="K11" s="19" t="s">
        <v>92</v>
      </c>
      <c r="M11" s="5" t="s">
        <v>93</v>
      </c>
    </row>
    <row r="12" spans="5:13" ht="12">
      <c r="E12" s="20" t="s">
        <v>114</v>
      </c>
      <c r="F12" s="20"/>
      <c r="G12" s="20"/>
      <c r="M12" s="5" t="s">
        <v>115</v>
      </c>
    </row>
    <row r="13" spans="1:13" ht="12">
      <c r="A13" s="5" t="s">
        <v>96</v>
      </c>
      <c r="C13" s="4" t="s">
        <v>87</v>
      </c>
      <c r="D13" s="4" t="s">
        <v>87</v>
      </c>
      <c r="E13" s="4" t="s">
        <v>87</v>
      </c>
      <c r="F13" s="4" t="s">
        <v>87</v>
      </c>
      <c r="G13" s="4" t="s">
        <v>87</v>
      </c>
      <c r="H13" s="4" t="s">
        <v>87</v>
      </c>
      <c r="I13" s="4" t="s">
        <v>87</v>
      </c>
      <c r="K13" s="19" t="s">
        <v>116</v>
      </c>
      <c r="M13" s="5" t="s">
        <v>117</v>
      </c>
    </row>
    <row r="14" spans="1:13" ht="12">
      <c r="A14" s="5" t="s">
        <v>101</v>
      </c>
      <c r="C14" s="5" t="s">
        <v>118</v>
      </c>
      <c r="E14" s="5" t="s">
        <v>118</v>
      </c>
      <c r="G14" s="5" t="s">
        <v>118</v>
      </c>
      <c r="I14" s="5" t="s">
        <v>118</v>
      </c>
      <c r="K14" s="19" t="s">
        <v>119</v>
      </c>
      <c r="M14" s="5" t="s">
        <v>120</v>
      </c>
    </row>
    <row r="15" spans="1:13" ht="12">
      <c r="A15" s="4" t="s">
        <v>87</v>
      </c>
      <c r="C15" s="21"/>
      <c r="E15" s="4" t="s">
        <v>87</v>
      </c>
      <c r="G15" s="4" t="s">
        <v>87</v>
      </c>
      <c r="I15" s="4" t="s">
        <v>87</v>
      </c>
      <c r="K15" s="18" t="s">
        <v>87</v>
      </c>
      <c r="M15" s="4" t="s">
        <v>87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38412</v>
      </c>
      <c r="C18" s="13"/>
      <c r="D18" s="13"/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38443</v>
      </c>
      <c r="C19" s="13"/>
      <c r="D19" s="67" t="s">
        <v>168</v>
      </c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107</v>
      </c>
      <c r="D30" s="13"/>
      <c r="E30" s="8" t="s">
        <v>107</v>
      </c>
      <c r="F30" s="13"/>
      <c r="G30" s="8" t="s">
        <v>107</v>
      </c>
      <c r="H30" s="13"/>
      <c r="I30" s="8" t="s">
        <v>107</v>
      </c>
      <c r="J30" s="13"/>
      <c r="K30" s="8" t="s">
        <v>107</v>
      </c>
      <c r="L30" s="13"/>
      <c r="M30" s="8" t="s">
        <v>107</v>
      </c>
    </row>
    <row r="31" spans="1:13" ht="12">
      <c r="A31" s="5" t="s">
        <v>108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8" t="s">
        <v>109</v>
      </c>
      <c r="E32" s="4" t="s">
        <v>109</v>
      </c>
      <c r="G32" s="4" t="s">
        <v>109</v>
      </c>
      <c r="I32" s="4" t="s">
        <v>109</v>
      </c>
      <c r="K32" s="18" t="s">
        <v>109</v>
      </c>
      <c r="M32" s="4" t="s">
        <v>109</v>
      </c>
    </row>
    <row r="49" ht="24">
      <c r="G49" s="84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A13" sqref="A13"/>
    </sheetView>
  </sheetViews>
  <sheetFormatPr defaultColWidth="9.00390625" defaultRowHeight="12.75"/>
  <cols>
    <col min="1" max="1" width="4.875" style="23" customWidth="1"/>
    <col min="2" max="7" width="8.75390625" style="23" customWidth="1"/>
    <col min="8" max="8" width="20.125" style="23" customWidth="1"/>
    <col min="9" max="9" width="6.75390625" style="23" customWidth="1"/>
    <col min="10" max="10" width="14.375" style="23" customWidth="1"/>
    <col min="11" max="11" width="14.7539062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93" t="s">
        <v>121</v>
      </c>
      <c r="B1" s="94"/>
      <c r="C1" s="94"/>
      <c r="D1" s="94"/>
      <c r="E1" s="94"/>
      <c r="F1" s="94"/>
      <c r="G1" s="94"/>
      <c r="H1" s="93" t="s">
        <v>79</v>
      </c>
      <c r="J1" s="24"/>
    </row>
    <row r="2" spans="1:10" ht="12.75">
      <c r="A2" s="94"/>
      <c r="B2" s="94"/>
      <c r="C2" s="94"/>
      <c r="D2" s="94"/>
      <c r="E2" s="94"/>
      <c r="F2" s="94"/>
      <c r="G2" s="94"/>
      <c r="H2" s="94"/>
      <c r="J2" s="24"/>
    </row>
    <row r="3" spans="1:10" ht="12.75">
      <c r="A3" s="93" t="str">
        <f>'F-1'!A4</f>
        <v>Company:  Utilities, Inc. of Florida (618-Jansen)</v>
      </c>
      <c r="B3" s="94"/>
      <c r="C3" s="94"/>
      <c r="D3" s="94"/>
      <c r="E3" s="94"/>
      <c r="F3" s="94"/>
      <c r="G3" s="94"/>
      <c r="H3" s="93" t="s">
        <v>122</v>
      </c>
      <c r="J3" s="24"/>
    </row>
    <row r="4" spans="1:10" ht="12.75">
      <c r="A4" s="93" t="str">
        <f>'F-1'!A5</f>
        <v>Docket No.:  060253-WS</v>
      </c>
      <c r="B4" s="94"/>
      <c r="C4" s="94"/>
      <c r="D4" s="94"/>
      <c r="E4" s="94"/>
      <c r="F4" s="94"/>
      <c r="G4" s="94"/>
      <c r="H4" s="93" t="s">
        <v>82</v>
      </c>
      <c r="J4" s="24"/>
    </row>
    <row r="5" spans="1:10" ht="12.75">
      <c r="A5" s="93" t="str">
        <f>'F-1'!A6</f>
        <v>Test Year Ended:  December 31, 2005</v>
      </c>
      <c r="B5" s="94"/>
      <c r="C5" s="94"/>
      <c r="D5" s="94"/>
      <c r="E5" s="94"/>
      <c r="F5" s="94"/>
      <c r="G5" s="94"/>
      <c r="H5" s="93" t="str">
        <f>'F-1'!J5</f>
        <v>Preparer:  Seidman, F.</v>
      </c>
      <c r="J5" s="24"/>
    </row>
    <row r="6" spans="1:8" ht="12.75">
      <c r="A6" s="94"/>
      <c r="B6" s="94"/>
      <c r="C6" s="94"/>
      <c r="D6" s="94"/>
      <c r="E6" s="94"/>
      <c r="F6" s="94"/>
      <c r="G6" s="94"/>
      <c r="H6" s="94"/>
    </row>
    <row r="7" spans="1:8" ht="12.75">
      <c r="A7" s="93" t="s">
        <v>123</v>
      </c>
      <c r="B7" s="94"/>
      <c r="C7" s="94"/>
      <c r="D7" s="94"/>
      <c r="E7" s="94"/>
      <c r="F7" s="94"/>
      <c r="G7" s="94"/>
      <c r="H7" s="94"/>
    </row>
    <row r="8" spans="1:8" ht="12.75">
      <c r="A8" s="93" t="s">
        <v>124</v>
      </c>
      <c r="B8" s="94"/>
      <c r="C8" s="94"/>
      <c r="D8" s="94"/>
      <c r="E8" s="94"/>
      <c r="F8" s="94"/>
      <c r="G8" s="94"/>
      <c r="H8" s="94"/>
    </row>
    <row r="9" spans="1:8" ht="12.75">
      <c r="A9" s="93" t="s">
        <v>174</v>
      </c>
      <c r="B9" s="94"/>
      <c r="C9" s="94"/>
      <c r="D9" s="94"/>
      <c r="E9" s="94"/>
      <c r="F9" s="94"/>
      <c r="G9" s="94"/>
      <c r="H9" s="94"/>
    </row>
    <row r="10" spans="1:13" ht="12.75">
      <c r="A10" s="25" t="s">
        <v>87</v>
      </c>
      <c r="B10" s="25" t="s">
        <v>87</v>
      </c>
      <c r="C10" s="25" t="s">
        <v>87</v>
      </c>
      <c r="D10" s="25" t="s">
        <v>87</v>
      </c>
      <c r="E10" s="25" t="s">
        <v>87</v>
      </c>
      <c r="F10" s="25" t="s">
        <v>87</v>
      </c>
      <c r="G10" s="25" t="s">
        <v>87</v>
      </c>
      <c r="H10" s="25" t="s">
        <v>87</v>
      </c>
      <c r="I10" s="25" t="s">
        <v>87</v>
      </c>
      <c r="J10" s="25" t="s">
        <v>87</v>
      </c>
      <c r="K10" s="25" t="s">
        <v>87</v>
      </c>
      <c r="L10"/>
      <c r="M10"/>
    </row>
    <row r="11" spans="10:11" s="26" customFormat="1" ht="12">
      <c r="J11" s="55" t="s">
        <v>125</v>
      </c>
      <c r="K11" s="55" t="s">
        <v>126</v>
      </c>
    </row>
    <row r="12" spans="1:11" s="26" customFormat="1" ht="13.5">
      <c r="A12" s="96">
        <v>1</v>
      </c>
      <c r="B12" s="97" t="s">
        <v>127</v>
      </c>
      <c r="C12" s="98"/>
      <c r="D12" s="96"/>
      <c r="E12" s="96"/>
      <c r="F12" s="96"/>
      <c r="G12" s="96"/>
      <c r="H12" s="96"/>
      <c r="J12" s="23"/>
      <c r="K12" s="23"/>
    </row>
    <row r="13" spans="1:11" s="26" customFormat="1" ht="13.5">
      <c r="A13" s="96"/>
      <c r="B13" s="97" t="s">
        <v>128</v>
      </c>
      <c r="C13" s="99"/>
      <c r="D13" s="99"/>
      <c r="E13" s="99"/>
      <c r="F13" s="99"/>
      <c r="G13" s="99"/>
      <c r="H13" s="96"/>
      <c r="J13" s="71" t="s">
        <v>188</v>
      </c>
      <c r="K13" s="65">
        <v>310000</v>
      </c>
    </row>
    <row r="14" spans="1:8" s="26" customFormat="1" ht="13.5">
      <c r="A14" s="96"/>
      <c r="B14" s="97" t="s">
        <v>170</v>
      </c>
      <c r="C14" s="96"/>
      <c r="D14" s="96"/>
      <c r="E14" s="96"/>
      <c r="F14" s="96"/>
      <c r="G14" s="96"/>
      <c r="H14" s="96"/>
    </row>
    <row r="15" spans="1:8" s="26" customFormat="1" ht="13.5">
      <c r="A15" s="96"/>
      <c r="B15" s="97" t="s">
        <v>189</v>
      </c>
      <c r="C15" s="96"/>
      <c r="D15" s="96"/>
      <c r="E15" s="96"/>
      <c r="F15" s="96"/>
      <c r="G15" s="96"/>
      <c r="H15" s="96"/>
    </row>
    <row r="16" spans="1:8" s="26" customFormat="1" ht="13.5">
      <c r="A16" s="96"/>
      <c r="B16" s="97"/>
      <c r="C16" s="96"/>
      <c r="D16" s="96"/>
      <c r="E16" s="96"/>
      <c r="F16" s="96"/>
      <c r="G16" s="96"/>
      <c r="H16" s="96"/>
    </row>
    <row r="17" spans="1:8" s="26" customFormat="1" ht="13.5">
      <c r="A17" s="96">
        <v>2</v>
      </c>
      <c r="B17" s="97" t="s">
        <v>129</v>
      </c>
      <c r="C17" s="98"/>
      <c r="D17" s="96"/>
      <c r="E17" s="96"/>
      <c r="F17" s="96"/>
      <c r="G17" s="96"/>
      <c r="H17" s="96"/>
    </row>
    <row r="18" spans="1:11" s="26" customFormat="1" ht="13.5">
      <c r="A18" s="96"/>
      <c r="B18" s="97" t="s">
        <v>130</v>
      </c>
      <c r="C18" s="96"/>
      <c r="D18" s="96"/>
      <c r="E18" s="96"/>
      <c r="F18" s="96"/>
      <c r="G18" s="96"/>
      <c r="H18" s="96"/>
      <c r="J18" s="59">
        <v>38650</v>
      </c>
      <c r="K18" s="60">
        <v>307000</v>
      </c>
    </row>
    <row r="19" spans="1:10" s="26" customFormat="1" ht="13.5">
      <c r="A19" s="96"/>
      <c r="B19" s="97" t="s">
        <v>171</v>
      </c>
      <c r="C19" s="96"/>
      <c r="D19" s="96"/>
      <c r="E19" s="96"/>
      <c r="F19" s="96"/>
      <c r="G19" s="96"/>
      <c r="H19" s="96"/>
      <c r="J19" s="22"/>
    </row>
    <row r="20" spans="1:11" s="26" customFormat="1" ht="13.5">
      <c r="A20" s="96"/>
      <c r="B20" s="97" t="s">
        <v>172</v>
      </c>
      <c r="C20" s="96"/>
      <c r="D20" s="96"/>
      <c r="E20" s="96"/>
      <c r="F20" s="96"/>
      <c r="G20" s="96"/>
      <c r="H20" s="96"/>
      <c r="J20" s="87"/>
      <c r="K20" s="88"/>
    </row>
    <row r="21" spans="1:10" s="26" customFormat="1" ht="13.5">
      <c r="A21" s="96"/>
      <c r="B21" s="96"/>
      <c r="C21" s="96"/>
      <c r="D21" s="96"/>
      <c r="E21" s="96"/>
      <c r="F21" s="96"/>
      <c r="G21" s="96"/>
      <c r="H21" s="96"/>
      <c r="J21" s="22"/>
    </row>
    <row r="22" spans="1:8" s="26" customFormat="1" ht="13.5">
      <c r="A22" s="96">
        <v>3</v>
      </c>
      <c r="B22" s="97" t="s">
        <v>131</v>
      </c>
      <c r="C22" s="98"/>
      <c r="D22" s="96"/>
      <c r="E22" s="96"/>
      <c r="F22" s="96"/>
      <c r="G22" s="96"/>
      <c r="H22" s="96"/>
    </row>
    <row r="23" spans="1:11" s="26" customFormat="1" ht="13.5">
      <c r="A23" s="96"/>
      <c r="B23" s="97" t="s">
        <v>0</v>
      </c>
      <c r="C23" s="96"/>
      <c r="D23" s="96"/>
      <c r="E23" s="96"/>
      <c r="F23" s="96"/>
      <c r="G23" s="96"/>
      <c r="H23" s="96"/>
      <c r="I23" s="53" t="s">
        <v>88</v>
      </c>
      <c r="J23" s="59">
        <v>38569</v>
      </c>
      <c r="K23" s="60">
        <v>87000</v>
      </c>
    </row>
    <row r="24" spans="1:11" s="26" customFormat="1" ht="13.5">
      <c r="A24" s="96"/>
      <c r="B24" s="97" t="s">
        <v>48</v>
      </c>
      <c r="C24" s="96"/>
      <c r="D24" s="96"/>
      <c r="E24" s="96"/>
      <c r="F24" s="96"/>
      <c r="G24" s="96"/>
      <c r="H24" s="96"/>
      <c r="I24" s="53" t="s">
        <v>89</v>
      </c>
      <c r="J24" s="59">
        <v>38592</v>
      </c>
      <c r="K24" s="60">
        <v>90000</v>
      </c>
    </row>
    <row r="25" spans="1:11" s="26" customFormat="1" ht="13.5">
      <c r="A25" s="96"/>
      <c r="B25" s="97" t="s">
        <v>173</v>
      </c>
      <c r="C25" s="96"/>
      <c r="D25" s="96"/>
      <c r="E25" s="96"/>
      <c r="F25" s="96"/>
      <c r="G25" s="96"/>
      <c r="H25" s="96"/>
      <c r="I25" s="53" t="s">
        <v>90</v>
      </c>
      <c r="J25" s="59">
        <v>38593</v>
      </c>
      <c r="K25" s="60">
        <v>90000</v>
      </c>
    </row>
    <row r="26" spans="1:11" s="26" customFormat="1" ht="13.5">
      <c r="A26" s="96"/>
      <c r="B26" s="97" t="s">
        <v>49</v>
      </c>
      <c r="C26" s="96"/>
      <c r="D26" s="96"/>
      <c r="E26" s="96"/>
      <c r="F26" s="96"/>
      <c r="G26" s="96"/>
      <c r="H26" s="96"/>
      <c r="I26" s="53" t="s">
        <v>91</v>
      </c>
      <c r="J26" s="59">
        <v>38581</v>
      </c>
      <c r="K26" s="60">
        <v>100000</v>
      </c>
    </row>
    <row r="27" spans="1:11" s="26" customFormat="1" ht="13.5">
      <c r="A27" s="96"/>
      <c r="B27" s="70"/>
      <c r="C27" s="96"/>
      <c r="D27" s="96"/>
      <c r="E27" s="96"/>
      <c r="F27" s="96"/>
      <c r="G27" s="96"/>
      <c r="H27" s="96"/>
      <c r="I27" s="53" t="s">
        <v>92</v>
      </c>
      <c r="J27" s="59">
        <v>38565</v>
      </c>
      <c r="K27" s="60">
        <v>150000</v>
      </c>
    </row>
    <row r="28" spans="1:11" s="26" customFormat="1" ht="13.5">
      <c r="A28" s="96"/>
      <c r="B28" s="96"/>
      <c r="C28" s="96"/>
      <c r="D28" s="96"/>
      <c r="E28" s="96"/>
      <c r="F28" s="96"/>
      <c r="G28" s="96"/>
      <c r="H28" s="96"/>
      <c r="I28" s="53"/>
      <c r="J28" s="58"/>
      <c r="K28" s="54"/>
    </row>
    <row r="29" spans="1:11" s="26" customFormat="1" ht="13.5">
      <c r="A29" s="96"/>
      <c r="B29" s="96"/>
      <c r="C29" s="96"/>
      <c r="D29" s="96"/>
      <c r="E29" s="96"/>
      <c r="F29" s="96"/>
      <c r="G29" s="96"/>
      <c r="H29" s="96"/>
      <c r="J29" s="26" t="s">
        <v>50</v>
      </c>
      <c r="K29" s="60">
        <f>AVERAGE(K23:K27)</f>
        <v>103400</v>
      </c>
    </row>
    <row r="30" spans="1:11" s="26" customFormat="1" ht="13.5">
      <c r="A30" s="96"/>
      <c r="B30" s="96"/>
      <c r="C30" s="96"/>
      <c r="D30" s="96"/>
      <c r="E30" s="96"/>
      <c r="F30" s="96"/>
      <c r="G30" s="96"/>
      <c r="H30" s="96"/>
      <c r="K30" s="25"/>
    </row>
    <row r="31" spans="1:11" s="26" customFormat="1" ht="13.5">
      <c r="A31" s="96"/>
      <c r="B31" s="96"/>
      <c r="C31" s="100"/>
      <c r="D31" s="100"/>
      <c r="E31" s="100"/>
      <c r="F31" s="96"/>
      <c r="G31" s="96"/>
      <c r="H31" s="96"/>
      <c r="J31" s="55" t="s">
        <v>133</v>
      </c>
      <c r="K31" s="60">
        <f>'F-1'!C26*10^6/31</f>
        <v>71903.2258064516</v>
      </c>
    </row>
    <row r="32" spans="1:11" s="26" customFormat="1" ht="13.5">
      <c r="A32" s="96">
        <v>4</v>
      </c>
      <c r="B32" s="100" t="s">
        <v>51</v>
      </c>
      <c r="C32" s="96"/>
      <c r="D32" s="96"/>
      <c r="E32" s="96"/>
      <c r="F32" s="96"/>
      <c r="G32" s="96"/>
      <c r="H32" s="96"/>
      <c r="J32" s="59" t="s">
        <v>44</v>
      </c>
      <c r="K32" s="60">
        <f>'F-1'!C33*10^6/365</f>
        <v>70038.35616438356</v>
      </c>
    </row>
    <row r="33" spans="1:8" s="26" customFormat="1" ht="13.5">
      <c r="A33" s="96"/>
      <c r="B33" s="96"/>
      <c r="C33" s="96"/>
      <c r="D33" s="96"/>
      <c r="E33" s="96"/>
      <c r="F33" s="96"/>
      <c r="G33" s="96"/>
      <c r="H33" s="96"/>
    </row>
    <row r="34" spans="1:11" s="26" customFormat="1" ht="15">
      <c r="A34" s="96">
        <v>5</v>
      </c>
      <c r="B34" s="97" t="s">
        <v>1</v>
      </c>
      <c r="C34" s="96"/>
      <c r="D34" s="96"/>
      <c r="E34" s="96"/>
      <c r="F34" s="96"/>
      <c r="G34" s="96"/>
      <c r="H34" s="96"/>
      <c r="K34" s="66" t="s">
        <v>166</v>
      </c>
    </row>
    <row r="35" spans="1:8" s="26" customFormat="1" ht="13.5">
      <c r="A35" s="96"/>
      <c r="B35" s="96"/>
      <c r="C35" s="96"/>
      <c r="D35" s="96"/>
      <c r="E35" s="96"/>
      <c r="F35" s="96"/>
      <c r="G35" s="96"/>
      <c r="H35" s="96"/>
    </row>
    <row r="36" spans="1:8" s="26" customFormat="1" ht="13.5">
      <c r="A36" s="96"/>
      <c r="B36" s="97" t="s">
        <v>52</v>
      </c>
      <c r="C36" s="96"/>
      <c r="D36" s="96"/>
      <c r="E36" s="96"/>
      <c r="F36" s="96"/>
      <c r="G36" s="96"/>
      <c r="H36" s="96"/>
    </row>
    <row r="37" spans="1:8" s="26" customFormat="1" ht="13.5">
      <c r="A37" s="96"/>
      <c r="B37" s="97" t="s">
        <v>53</v>
      </c>
      <c r="C37" s="96"/>
      <c r="D37" s="96"/>
      <c r="E37" s="96"/>
      <c r="F37" s="96"/>
      <c r="G37" s="96"/>
      <c r="H37" s="96"/>
    </row>
    <row r="38" spans="1:8" s="26" customFormat="1" ht="13.5">
      <c r="A38" s="96"/>
      <c r="B38" s="97" t="s">
        <v>54</v>
      </c>
      <c r="C38" s="96"/>
      <c r="D38" s="96"/>
      <c r="E38" s="96"/>
      <c r="F38" s="96"/>
      <c r="G38" s="96"/>
      <c r="H38" s="96"/>
    </row>
    <row r="39" s="26" customFormat="1" ht="12"/>
    <row r="40" s="26" customFormat="1" ht="12"/>
    <row r="41" s="26" customFormat="1" ht="12"/>
    <row r="42" s="26" customFormat="1" ht="12.75"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6:10" s="26" customFormat="1" ht="24">
      <c r="F49" s="84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="26" customFormat="1" ht="12.75">
      <c r="J54" s="27"/>
    </row>
    <row r="55" spans="1:11" ht="18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3" ht="18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9"/>
      <c r="M56" s="29"/>
    </row>
  </sheetData>
  <printOptions/>
  <pageMargins left="0.75" right="0.5" top="1" bottom="1" header="0.5" footer="0.5"/>
  <pageSetup fitToHeight="1" fitToWidth="1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5" sqref="A5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89" t="s">
        <v>2</v>
      </c>
      <c r="B1" s="90"/>
      <c r="C1" s="90"/>
      <c r="D1" s="90"/>
      <c r="E1" s="90"/>
      <c r="F1" s="90"/>
      <c r="G1" s="90"/>
      <c r="H1" s="90"/>
      <c r="I1" s="90"/>
      <c r="J1" s="89" t="s">
        <v>79</v>
      </c>
    </row>
    <row r="2" spans="1:10" ht="12.7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2.75">
      <c r="A3" s="89" t="str">
        <f>'F-1'!A4</f>
        <v>Company:  Utilities, Inc. of Florida (618-Jansen)</v>
      </c>
      <c r="B3" s="90"/>
      <c r="C3" s="90"/>
      <c r="D3" s="90"/>
      <c r="E3" s="90"/>
      <c r="F3" s="90"/>
      <c r="G3" s="90"/>
      <c r="H3" s="90"/>
      <c r="I3" s="90"/>
      <c r="J3" s="89" t="s">
        <v>3</v>
      </c>
    </row>
    <row r="4" spans="1:10" ht="12.75">
      <c r="A4" s="89" t="str">
        <f>'F-1'!A5</f>
        <v>Docket No.:  060253-WS</v>
      </c>
      <c r="B4" s="90"/>
      <c r="C4" s="90"/>
      <c r="D4" s="90"/>
      <c r="E4" s="90"/>
      <c r="F4" s="90"/>
      <c r="G4" s="90"/>
      <c r="H4" s="90"/>
      <c r="I4" s="90"/>
      <c r="J4" s="89" t="s">
        <v>82</v>
      </c>
    </row>
    <row r="5" spans="1:10" ht="12.75">
      <c r="A5" s="89" t="str">
        <f>'F-1'!A6</f>
        <v>Test Year Ended:  December 31, 2005</v>
      </c>
      <c r="B5" s="90"/>
      <c r="C5" s="92"/>
      <c r="D5" s="90"/>
      <c r="E5" s="90"/>
      <c r="F5" s="90"/>
      <c r="G5" s="90"/>
      <c r="H5" s="90"/>
      <c r="I5" s="90"/>
      <c r="J5" s="89" t="str">
        <f>'F-1'!J5</f>
        <v>Preparer:  Seidman, F.</v>
      </c>
    </row>
    <row r="6" spans="1:10" ht="12.7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2.75">
      <c r="A7" s="89" t="s">
        <v>4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89" t="s">
        <v>175</v>
      </c>
      <c r="B8" s="90"/>
      <c r="C8" s="90"/>
      <c r="D8" s="90"/>
      <c r="E8" s="90"/>
      <c r="F8" s="90"/>
      <c r="G8" s="90"/>
      <c r="H8" s="90"/>
      <c r="I8" s="90"/>
      <c r="J8" s="90"/>
    </row>
    <row r="9" spans="1:13" ht="12">
      <c r="A9" s="4" t="s">
        <v>87</v>
      </c>
      <c r="B9" s="4" t="s">
        <v>87</v>
      </c>
      <c r="C9" s="4" t="s">
        <v>87</v>
      </c>
      <c r="D9" s="4" t="s">
        <v>87</v>
      </c>
      <c r="E9" s="4" t="s">
        <v>87</v>
      </c>
      <c r="F9" s="4" t="s">
        <v>87</v>
      </c>
      <c r="G9" s="4" t="s">
        <v>87</v>
      </c>
      <c r="H9" s="4" t="s">
        <v>87</v>
      </c>
      <c r="I9" s="4" t="s">
        <v>87</v>
      </c>
      <c r="J9" s="4" t="s">
        <v>87</v>
      </c>
      <c r="K9" s="4" t="s">
        <v>87</v>
      </c>
      <c r="L9" s="33" t="s">
        <v>87</v>
      </c>
      <c r="M9" s="4" t="s">
        <v>87</v>
      </c>
    </row>
    <row r="10" spans="10:12" ht="12">
      <c r="J10" s="5" t="s">
        <v>5</v>
      </c>
      <c r="L10" s="34" t="s">
        <v>126</v>
      </c>
    </row>
    <row r="11" spans="3:12" ht="12">
      <c r="C11" s="68" t="s">
        <v>168</v>
      </c>
      <c r="J11" s="4" t="s">
        <v>87</v>
      </c>
      <c r="L11" s="33" t="s">
        <v>87</v>
      </c>
    </row>
    <row r="13" spans="1:12" ht="12">
      <c r="A13" s="5" t="s">
        <v>6</v>
      </c>
      <c r="B13" s="1" t="s">
        <v>127</v>
      </c>
      <c r="J13" s="35"/>
      <c r="L13" s="36"/>
    </row>
    <row r="15" spans="2:10" ht="12">
      <c r="B15" s="1" t="s">
        <v>7</v>
      </c>
      <c r="J15" s="12"/>
    </row>
    <row r="16" spans="2:10" ht="12">
      <c r="B16" s="1" t="s">
        <v>170</v>
      </c>
      <c r="J16" s="12"/>
    </row>
    <row r="17" ht="12">
      <c r="J17" s="12"/>
    </row>
    <row r="18" ht="12">
      <c r="J18" s="12"/>
    </row>
    <row r="20" spans="1:12" ht="12">
      <c r="A20" s="5" t="s">
        <v>8</v>
      </c>
      <c r="B20" s="1" t="s">
        <v>9</v>
      </c>
      <c r="J20" s="37"/>
      <c r="L20" s="36"/>
    </row>
    <row r="22" ht="12">
      <c r="B22" s="1" t="s">
        <v>10</v>
      </c>
    </row>
    <row r="23" ht="12">
      <c r="B23" s="1" t="s">
        <v>11</v>
      </c>
    </row>
    <row r="24" ht="12">
      <c r="B24" s="1" t="s">
        <v>12</v>
      </c>
    </row>
    <row r="25" ht="12">
      <c r="B25" s="1" t="s">
        <v>13</v>
      </c>
    </row>
    <row r="49" ht="24">
      <c r="F49" s="84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2" top="1" bottom="1" header="0.5" footer="0.5"/>
  <pageSetup fitToHeight="1" fitToWidth="1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tabSelected="1" workbookViewId="0" topLeftCell="A40">
      <selection activeCell="A51" sqref="A51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25390625" style="2" customWidth="1"/>
    <col min="6" max="6" width="8.75390625" style="2" customWidth="1"/>
    <col min="7" max="7" width="22.75390625" style="2" customWidth="1"/>
    <col min="8" max="8" width="7.6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9" ht="12.75">
      <c r="A1" s="89" t="s">
        <v>14</v>
      </c>
      <c r="B1" s="90"/>
      <c r="C1" s="90"/>
      <c r="D1" s="90"/>
      <c r="E1" s="90"/>
      <c r="F1" s="89" t="s">
        <v>79</v>
      </c>
      <c r="G1" s="90"/>
      <c r="H1" s="90"/>
      <c r="I1" s="90"/>
    </row>
    <row r="2" spans="1:9" ht="12.75">
      <c r="A2" s="89" t="s">
        <v>15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0"/>
      <c r="B3" s="90"/>
      <c r="C3" s="90"/>
      <c r="D3" s="90"/>
      <c r="E3" s="90"/>
      <c r="F3" s="90"/>
      <c r="G3" s="90"/>
      <c r="H3" s="90"/>
      <c r="I3" s="90"/>
    </row>
    <row r="4" spans="1:9" ht="12.75">
      <c r="A4" s="89" t="str">
        <f>'F-1'!A4</f>
        <v>Company:  Utilities, Inc. of Florida (618-Jansen)</v>
      </c>
      <c r="B4" s="90"/>
      <c r="C4" s="90"/>
      <c r="D4" s="90"/>
      <c r="E4" s="90"/>
      <c r="F4" s="90"/>
      <c r="G4" s="90"/>
      <c r="H4" s="89" t="s">
        <v>16</v>
      </c>
      <c r="I4" s="90"/>
    </row>
    <row r="5" spans="1:9" ht="12.75">
      <c r="A5" s="89" t="str">
        <f>'F-1'!A5</f>
        <v>Docket No.:  060253-WS</v>
      </c>
      <c r="B5" s="90"/>
      <c r="C5" s="90"/>
      <c r="D5" s="90"/>
      <c r="E5" s="90"/>
      <c r="F5" s="90"/>
      <c r="G5" s="90"/>
      <c r="H5" s="89" t="s">
        <v>82</v>
      </c>
      <c r="I5" s="90"/>
    </row>
    <row r="6" spans="1:9" ht="12.75">
      <c r="A6" s="89" t="str">
        <f>'F-1'!A6</f>
        <v>Test Year Ended:  December 31, 2005</v>
      </c>
      <c r="B6" s="90"/>
      <c r="C6" s="90"/>
      <c r="D6" s="90"/>
      <c r="E6" s="90"/>
      <c r="F6" s="90"/>
      <c r="G6" s="90"/>
      <c r="H6" s="89" t="str">
        <f>'F-1'!J5</f>
        <v>Preparer:  Seidman, F.</v>
      </c>
      <c r="I6" s="90"/>
    </row>
    <row r="7" spans="1:9" ht="12.75">
      <c r="A7" s="90"/>
      <c r="B7" s="90"/>
      <c r="C7" s="90"/>
      <c r="D7" s="90"/>
      <c r="E7" s="90"/>
      <c r="F7" s="90"/>
      <c r="G7" s="90"/>
      <c r="H7" s="90"/>
      <c r="I7" s="90"/>
    </row>
    <row r="8" spans="1:9" ht="12.75">
      <c r="A8" s="89" t="s">
        <v>17</v>
      </c>
      <c r="B8" s="90"/>
      <c r="C8" s="90"/>
      <c r="D8" s="90"/>
      <c r="E8" s="90"/>
      <c r="F8" s="90"/>
      <c r="G8" s="90"/>
      <c r="H8" s="90"/>
      <c r="I8" s="90"/>
    </row>
    <row r="9" spans="1:9" ht="12.75">
      <c r="A9" s="89" t="s">
        <v>18</v>
      </c>
      <c r="B9" s="90"/>
      <c r="C9" s="90"/>
      <c r="D9" s="90"/>
      <c r="E9" s="90"/>
      <c r="F9" s="90"/>
      <c r="G9" s="90"/>
      <c r="H9" s="90"/>
      <c r="I9" s="90"/>
    </row>
    <row r="10" spans="1:9" ht="12.75">
      <c r="A10" s="89" t="s">
        <v>19</v>
      </c>
      <c r="B10" s="90"/>
      <c r="C10" s="90"/>
      <c r="D10" s="90"/>
      <c r="E10" s="90"/>
      <c r="F10" s="90"/>
      <c r="G10" s="90"/>
      <c r="H10" s="90"/>
      <c r="I10" s="90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3" spans="1:9" ht="12.75">
      <c r="A13" s="1" t="s">
        <v>55</v>
      </c>
      <c r="I13"/>
    </row>
    <row r="14" spans="1:9" s="44" customFormat="1" ht="12.75">
      <c r="A14" s="42"/>
      <c r="B14" s="43"/>
      <c r="I14"/>
    </row>
    <row r="15" spans="1:9" s="44" customFormat="1" ht="12.75">
      <c r="A15" s="42"/>
      <c r="I15"/>
    </row>
    <row r="16" spans="1:10" s="44" customFormat="1" ht="12.75">
      <c r="A16" s="42"/>
      <c r="B16" s="44" t="s">
        <v>134</v>
      </c>
      <c r="J16"/>
    </row>
    <row r="17" spans="1:10" s="44" customFormat="1" ht="12.75">
      <c r="A17" s="42"/>
      <c r="E17" s="45"/>
      <c r="J17"/>
    </row>
    <row r="18" spans="1:10" s="44" customFormat="1" ht="12.75">
      <c r="A18" s="42"/>
      <c r="B18" s="44" t="s">
        <v>135</v>
      </c>
      <c r="E18" s="45"/>
      <c r="I18" s="63">
        <f>240+190</f>
        <v>430</v>
      </c>
      <c r="J18" t="s">
        <v>136</v>
      </c>
    </row>
    <row r="19" spans="1:10" s="44" customFormat="1" ht="12.75">
      <c r="A19" s="42"/>
      <c r="B19" s="44" t="s">
        <v>137</v>
      </c>
      <c r="E19" s="45"/>
      <c r="I19" s="63">
        <v>190</v>
      </c>
      <c r="J19" s="61" t="s">
        <v>136</v>
      </c>
    </row>
    <row r="20" spans="1:10" s="44" customFormat="1" ht="12.75">
      <c r="A20" s="42"/>
      <c r="I20" s="63"/>
      <c r="J20"/>
    </row>
    <row r="21" spans="1:10" s="44" customFormat="1" ht="12.75">
      <c r="A21" s="42"/>
      <c r="B21" s="44" t="s">
        <v>138</v>
      </c>
      <c r="I21" s="63">
        <v>0</v>
      </c>
      <c r="J21" s="62" t="s">
        <v>139</v>
      </c>
    </row>
    <row r="22" spans="1:10" s="44" customFormat="1" ht="12.75">
      <c r="A22" s="42"/>
      <c r="B22" s="44" t="s">
        <v>140</v>
      </c>
      <c r="I22" s="63">
        <f>0.9*I21</f>
        <v>0</v>
      </c>
      <c r="J22" s="62" t="s">
        <v>139</v>
      </c>
    </row>
    <row r="23" spans="1:10" s="44" customFormat="1" ht="12.75">
      <c r="A23" s="42"/>
      <c r="B23" s="44" t="s">
        <v>141</v>
      </c>
      <c r="I23" s="63">
        <v>6000</v>
      </c>
      <c r="J23" s="62" t="s">
        <v>139</v>
      </c>
    </row>
    <row r="24" spans="1:10" s="44" customFormat="1" ht="12.75">
      <c r="A24" s="42"/>
      <c r="B24" s="44" t="s">
        <v>142</v>
      </c>
      <c r="I24" s="63">
        <f>+I23/3</f>
        <v>2000</v>
      </c>
      <c r="J24" s="62" t="s">
        <v>139</v>
      </c>
    </row>
    <row r="25" spans="1:10" s="44" customFormat="1" ht="12.75">
      <c r="A25" s="42"/>
      <c r="B25" s="44" t="s">
        <v>143</v>
      </c>
      <c r="I25" s="63">
        <f>+I22+I24</f>
        <v>2000</v>
      </c>
      <c r="J25" s="62" t="s">
        <v>139</v>
      </c>
    </row>
    <row r="26" spans="1:10" s="44" customFormat="1" ht="12.75">
      <c r="A26" s="42"/>
      <c r="I26" s="63"/>
      <c r="J26"/>
    </row>
    <row r="27" spans="1:10" s="44" customFormat="1" ht="12.75">
      <c r="A27" s="42"/>
      <c r="B27" s="44" t="s">
        <v>144</v>
      </c>
      <c r="I27" s="63">
        <v>0</v>
      </c>
      <c r="J27" t="s">
        <v>136</v>
      </c>
    </row>
    <row r="28" spans="1:10" s="44" customFormat="1" ht="12.75">
      <c r="A28" s="42"/>
      <c r="I28" s="64"/>
      <c r="J28"/>
    </row>
    <row r="29" spans="1:10" s="44" customFormat="1" ht="12.75">
      <c r="A29" s="42"/>
      <c r="B29" s="44" t="s">
        <v>145</v>
      </c>
      <c r="I29" s="63">
        <f>'F-3'!K31</f>
        <v>71903.2258064516</v>
      </c>
      <c r="J29" t="s">
        <v>146</v>
      </c>
    </row>
    <row r="30" spans="1:10" s="44" customFormat="1" ht="12.75">
      <c r="A30" s="42"/>
      <c r="B30" s="44" t="s">
        <v>147</v>
      </c>
      <c r="I30" s="63">
        <f>'F-3'!K27</f>
        <v>150000</v>
      </c>
      <c r="J30" t="s">
        <v>146</v>
      </c>
    </row>
    <row r="31" spans="1:10" s="44" customFormat="1" ht="12.75">
      <c r="A31" s="42"/>
      <c r="B31" s="44" t="s">
        <v>148</v>
      </c>
      <c r="G31" s="63"/>
      <c r="I31" s="63">
        <f>2*I30</f>
        <v>300000</v>
      </c>
      <c r="J31" t="s">
        <v>146</v>
      </c>
    </row>
    <row r="32" spans="1:10" s="44" customFormat="1" ht="12.75">
      <c r="A32" s="42"/>
      <c r="D32" s="44" t="s">
        <v>202</v>
      </c>
      <c r="I32" s="63">
        <f>I31/1440</f>
        <v>208.33333333333334</v>
      </c>
      <c r="J32" t="s">
        <v>136</v>
      </c>
    </row>
    <row r="33" spans="1:10" s="44" customFormat="1" ht="12.75">
      <c r="A33" s="42"/>
      <c r="I33" s="63"/>
      <c r="J33"/>
    </row>
    <row r="34" spans="1:10" s="44" customFormat="1" ht="12.75">
      <c r="A34" s="42"/>
      <c r="B34" s="44" t="s">
        <v>149</v>
      </c>
      <c r="I34" s="63">
        <v>0</v>
      </c>
      <c r="J34" t="s">
        <v>146</v>
      </c>
    </row>
    <row r="35" spans="1:10" s="44" customFormat="1" ht="12.75">
      <c r="A35" s="42"/>
      <c r="I35" s="63"/>
      <c r="J35"/>
    </row>
    <row r="36" spans="1:10" s="44" customFormat="1" ht="12.75">
      <c r="A36" s="42"/>
      <c r="B36" s="44" t="s">
        <v>150</v>
      </c>
      <c r="E36" s="45">
        <f>'F-1'!M33</f>
        <v>0.06313565952120166</v>
      </c>
      <c r="F36" s="44" t="s">
        <v>151</v>
      </c>
      <c r="I36" s="63">
        <f>'F-1'!K33/365*10^6</f>
        <v>4421.917808219176</v>
      </c>
      <c r="J36" t="s">
        <v>152</v>
      </c>
    </row>
    <row r="37" spans="1:10" s="44" customFormat="1" ht="12.75">
      <c r="A37" s="42"/>
      <c r="B37" s="44" t="s">
        <v>153</v>
      </c>
      <c r="E37" s="45">
        <v>0.125</v>
      </c>
      <c r="I37" s="63">
        <f>('F-1'!C33/365*10^6)*0.125</f>
        <v>8754.794520547945</v>
      </c>
      <c r="J37" t="s">
        <v>152</v>
      </c>
    </row>
    <row r="38" spans="1:10" s="44" customFormat="1" ht="12.75">
      <c r="A38" s="42"/>
      <c r="B38" s="44" t="s">
        <v>154</v>
      </c>
      <c r="I38" s="63">
        <f>IF(I36&lt;I37,0,I36-I37)</f>
        <v>0</v>
      </c>
      <c r="J38" t="s">
        <v>152</v>
      </c>
    </row>
    <row r="39" spans="1:10" s="44" customFormat="1" ht="12.75">
      <c r="A39" s="42"/>
      <c r="J39"/>
    </row>
    <row r="40" spans="1:10" s="44" customFormat="1" ht="12.75">
      <c r="A40" s="42"/>
      <c r="B40" s="69" t="s">
        <v>176</v>
      </c>
      <c r="C40" s="69"/>
      <c r="D40" s="69"/>
      <c r="J40"/>
    </row>
    <row r="41" spans="1:10" s="44" customFormat="1" ht="12.75">
      <c r="A41" s="42"/>
      <c r="B41" s="44" t="s">
        <v>197</v>
      </c>
      <c r="J41"/>
    </row>
    <row r="42" spans="1:10" s="44" customFormat="1" ht="12.75">
      <c r="A42" s="42"/>
      <c r="B42" s="44" t="s">
        <v>178</v>
      </c>
      <c r="J42"/>
    </row>
    <row r="43" spans="1:10" s="44" customFormat="1" ht="12.75">
      <c r="A43" s="42"/>
      <c r="B43" s="44" t="s">
        <v>179</v>
      </c>
      <c r="J43"/>
    </row>
    <row r="44" spans="1:10" s="44" customFormat="1" ht="12.75">
      <c r="A44" s="42"/>
      <c r="J44"/>
    </row>
    <row r="45" spans="1:10" s="44" customFormat="1" ht="12.75">
      <c r="A45" s="42"/>
      <c r="B45" s="44" t="s">
        <v>180</v>
      </c>
      <c r="J45"/>
    </row>
    <row r="46" spans="1:10" s="44" customFormat="1" ht="12.75">
      <c r="A46" s="42"/>
      <c r="B46" s="44" t="s">
        <v>177</v>
      </c>
      <c r="J46"/>
    </row>
    <row r="47" spans="1:10" s="44" customFormat="1" ht="12.75">
      <c r="A47" s="42"/>
      <c r="B47" s="44" t="s">
        <v>198</v>
      </c>
      <c r="J47"/>
    </row>
    <row r="48" spans="1:10" s="44" customFormat="1" ht="12.75">
      <c r="A48" s="42"/>
      <c r="B48" s="44" t="s">
        <v>203</v>
      </c>
      <c r="J48"/>
    </row>
    <row r="49" spans="1:10" s="44" customFormat="1" ht="12.75">
      <c r="A49" s="42"/>
      <c r="B49" s="44" t="s">
        <v>204</v>
      </c>
      <c r="J49"/>
    </row>
    <row r="50" spans="1:10" s="44" customFormat="1" ht="12.75">
      <c r="A50" s="42"/>
      <c r="J50"/>
    </row>
    <row r="51" spans="1:10" s="44" customFormat="1" ht="12.75">
      <c r="A51" s="42"/>
      <c r="B51" s="44" t="s">
        <v>181</v>
      </c>
      <c r="I51" s="45">
        <f>IF((I53+I54+I55-I56)/I57&gt;1,1,(I53+I54+I55-I56)/I57)</f>
        <v>1</v>
      </c>
      <c r="J51"/>
    </row>
    <row r="52" spans="1:10" s="44" customFormat="1" ht="12.75">
      <c r="A52" s="42"/>
      <c r="J52"/>
    </row>
    <row r="53" spans="1:10" ht="18" customHeight="1">
      <c r="A53" s="42"/>
      <c r="B53" s="44" t="s">
        <v>155</v>
      </c>
      <c r="C53" s="44" t="s">
        <v>156</v>
      </c>
      <c r="D53" s="44"/>
      <c r="E53" s="44"/>
      <c r="F53" s="44"/>
      <c r="G53" s="44"/>
      <c r="H53" s="44"/>
      <c r="I53" s="63">
        <f>+I31/1440</f>
        <v>208.33333333333334</v>
      </c>
      <c r="J53" t="s">
        <v>136</v>
      </c>
    </row>
    <row r="54" spans="1:10" s="44" customFormat="1" ht="12.75">
      <c r="A54" s="42"/>
      <c r="B54" s="44" t="s">
        <v>157</v>
      </c>
      <c r="C54" s="44" t="s">
        <v>158</v>
      </c>
      <c r="I54" s="44">
        <v>0</v>
      </c>
      <c r="J54"/>
    </row>
    <row r="55" spans="1:10" s="44" customFormat="1" ht="12.75">
      <c r="A55" s="42"/>
      <c r="B55" s="44" t="s">
        <v>159</v>
      </c>
      <c r="C55" s="44" t="s">
        <v>160</v>
      </c>
      <c r="I55" s="63">
        <f>+I34</f>
        <v>0</v>
      </c>
      <c r="J55"/>
    </row>
    <row r="56" spans="1:10" s="44" customFormat="1" ht="12.75">
      <c r="A56" s="42"/>
      <c r="B56" s="44" t="s">
        <v>161</v>
      </c>
      <c r="C56" s="44" t="s">
        <v>162</v>
      </c>
      <c r="I56" s="63">
        <f>+I38</f>
        <v>0</v>
      </c>
      <c r="J56"/>
    </row>
    <row r="57" spans="1:10" s="44" customFormat="1" ht="12.75">
      <c r="A57" s="42"/>
      <c r="B57" s="44" t="s">
        <v>163</v>
      </c>
      <c r="C57" s="44" t="s">
        <v>164</v>
      </c>
      <c r="I57" s="63">
        <f>+I19</f>
        <v>190</v>
      </c>
      <c r="J57" t="s">
        <v>136</v>
      </c>
    </row>
    <row r="58" spans="1:10" s="44" customFormat="1" ht="12.75">
      <c r="A58" s="42"/>
      <c r="J58"/>
    </row>
    <row r="59" spans="1:10" s="44" customFormat="1" ht="18.75">
      <c r="A59" s="10"/>
      <c r="B59" s="2"/>
      <c r="C59" s="2"/>
      <c r="D59" s="2"/>
      <c r="E59" s="2"/>
      <c r="F59" s="11"/>
      <c r="G59" s="11"/>
      <c r="H59" s="11"/>
      <c r="I59" s="2"/>
      <c r="J59" s="2"/>
    </row>
    <row r="60" spans="1:10" s="44" customFormat="1" ht="12.75">
      <c r="A60" s="42"/>
      <c r="B60" s="44" t="s">
        <v>165</v>
      </c>
      <c r="J60"/>
    </row>
    <row r="61" spans="1:10" s="44" customFormat="1" ht="12.75">
      <c r="A61" s="42"/>
      <c r="B61" s="44" t="s">
        <v>182</v>
      </c>
      <c r="J61"/>
    </row>
    <row r="62" spans="1:10" ht="12.75" hidden="1">
      <c r="A62" s="42"/>
      <c r="B62" s="44"/>
      <c r="C62" s="44"/>
      <c r="D62" s="44"/>
      <c r="E62" s="44"/>
      <c r="F62" s="44"/>
      <c r="G62" s="44"/>
      <c r="H62" s="44"/>
      <c r="I62" s="44"/>
      <c r="J62"/>
    </row>
    <row r="63" spans="1:10" ht="12.75" hidden="1">
      <c r="A63" s="42"/>
      <c r="B63" s="44"/>
      <c r="C63" s="44"/>
      <c r="D63" s="44"/>
      <c r="E63" s="44"/>
      <c r="F63" s="44"/>
      <c r="G63" s="44"/>
      <c r="H63" s="44"/>
      <c r="I63" s="44"/>
      <c r="J63"/>
    </row>
    <row r="68" ht="24">
      <c r="F68" s="84"/>
    </row>
    <row r="102" ht="12">
      <c r="F102" s="9"/>
    </row>
  </sheetData>
  <printOptions/>
  <pageMargins left="0.75" right="0.5" top="1" bottom="1" header="0.5" footer="0.5"/>
  <pageSetup fitToHeight="1" fitToWidth="1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8" ht="12.75">
      <c r="A1" s="89" t="s">
        <v>14</v>
      </c>
      <c r="B1" s="90"/>
      <c r="C1" s="90"/>
      <c r="D1" s="90"/>
      <c r="E1" s="90"/>
      <c r="F1" s="90"/>
      <c r="G1" s="89" t="s">
        <v>56</v>
      </c>
      <c r="H1" s="90"/>
    </row>
    <row r="2" spans="1:8" ht="12.75">
      <c r="A2" s="89" t="s">
        <v>57</v>
      </c>
      <c r="B2" s="90"/>
      <c r="C2" s="90"/>
      <c r="D2" s="90"/>
      <c r="E2" s="90"/>
      <c r="F2" s="90"/>
      <c r="G2" s="90"/>
      <c r="H2" s="90"/>
    </row>
    <row r="3" spans="1:8" ht="12.75">
      <c r="A3" s="90"/>
      <c r="B3" s="90"/>
      <c r="C3" s="90"/>
      <c r="D3" s="90"/>
      <c r="E3" s="90"/>
      <c r="F3" s="90"/>
      <c r="G3" s="90"/>
      <c r="H3" s="90"/>
    </row>
    <row r="4" spans="1:8" ht="12.75">
      <c r="A4" s="89" t="str">
        <f>'F-1'!A4</f>
        <v>Company:  Utilities, Inc. of Florida (618-Jansen)</v>
      </c>
      <c r="B4" s="90"/>
      <c r="C4" s="90"/>
      <c r="D4" s="90"/>
      <c r="E4" s="90"/>
      <c r="F4" s="90"/>
      <c r="G4" s="89" t="s">
        <v>58</v>
      </c>
      <c r="H4" s="90"/>
    </row>
    <row r="5" spans="1:8" ht="12.75">
      <c r="A5" s="89" t="str">
        <f>'F-1'!A5</f>
        <v>Docket No.:  060253-WS</v>
      </c>
      <c r="B5" s="90"/>
      <c r="C5" s="90"/>
      <c r="D5" s="90"/>
      <c r="E5" s="90"/>
      <c r="F5" s="90"/>
      <c r="G5" s="89" t="s">
        <v>82</v>
      </c>
      <c r="H5" s="90"/>
    </row>
    <row r="6" spans="1:8" ht="12.75">
      <c r="A6" s="89" t="str">
        <f>'F-1'!A6</f>
        <v>Test Year Ended:  December 31, 2005</v>
      </c>
      <c r="B6" s="89"/>
      <c r="C6" s="92"/>
      <c r="D6" s="95"/>
      <c r="E6" s="90"/>
      <c r="F6" s="90"/>
      <c r="G6" s="89" t="str">
        <f>'F-1'!J5</f>
        <v>Preparer:  Seidman, F.</v>
      </c>
      <c r="H6" s="90"/>
    </row>
    <row r="7" spans="1:8" ht="12.75">
      <c r="A7" s="90"/>
      <c r="B7" s="90"/>
      <c r="C7" s="90"/>
      <c r="D7" s="90"/>
      <c r="E7" s="90"/>
      <c r="F7" s="90"/>
      <c r="G7" s="90"/>
      <c r="H7" s="90"/>
    </row>
    <row r="8" spans="1:8" ht="12.75">
      <c r="A8" s="89" t="s">
        <v>17</v>
      </c>
      <c r="B8" s="90"/>
      <c r="C8" s="90"/>
      <c r="D8" s="90"/>
      <c r="E8" s="90"/>
      <c r="F8" s="90"/>
      <c r="G8" s="90"/>
      <c r="H8" s="90"/>
    </row>
    <row r="9" spans="1:8" ht="12.75">
      <c r="A9" s="89" t="s">
        <v>59</v>
      </c>
      <c r="B9" s="90"/>
      <c r="C9" s="90"/>
      <c r="D9" s="90"/>
      <c r="E9" s="90"/>
      <c r="F9" s="90"/>
      <c r="G9" s="90"/>
      <c r="H9" s="90"/>
    </row>
    <row r="10" spans="1:8" ht="12.75">
      <c r="A10" s="89" t="s">
        <v>60</v>
      </c>
      <c r="B10" s="90"/>
      <c r="C10" s="90"/>
      <c r="D10" s="90"/>
      <c r="E10" s="90"/>
      <c r="F10" s="90"/>
      <c r="G10" s="90"/>
      <c r="H10" s="90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61</v>
      </c>
      <c r="G13"/>
      <c r="I13"/>
    </row>
    <row r="14" spans="1:9" ht="12">
      <c r="A14" s="1"/>
      <c r="I14" s="4"/>
    </row>
    <row r="15" ht="12.75"/>
    <row r="16" ht="12.75">
      <c r="D16" s="43" t="s">
        <v>168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5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6">
      <selection activeCell="F28" sqref="F28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89" t="s">
        <v>14</v>
      </c>
      <c r="B1" s="90"/>
      <c r="C1" s="90"/>
      <c r="D1" s="90"/>
      <c r="E1" s="90"/>
      <c r="F1" s="90"/>
      <c r="G1" s="89" t="s">
        <v>79</v>
      </c>
      <c r="H1" s="90"/>
    </row>
    <row r="2" spans="1:8" ht="12.75">
      <c r="A2" s="89" t="s">
        <v>62</v>
      </c>
      <c r="B2" s="90"/>
      <c r="C2" s="90"/>
      <c r="D2" s="90"/>
      <c r="E2" s="90"/>
      <c r="F2" s="90"/>
      <c r="G2" s="90"/>
      <c r="H2" s="90"/>
    </row>
    <row r="3" spans="1:8" ht="12.75">
      <c r="A3" s="90"/>
      <c r="B3" s="90"/>
      <c r="C3" s="90"/>
      <c r="D3" s="90"/>
      <c r="E3" s="90"/>
      <c r="F3" s="90"/>
      <c r="G3" s="90"/>
      <c r="H3" s="90"/>
    </row>
    <row r="4" spans="1:8" ht="12.75">
      <c r="A4" s="89" t="str">
        <f>'F-1'!A4</f>
        <v>Company:  Utilities, Inc. of Florida (618-Jansen)</v>
      </c>
      <c r="B4" s="90"/>
      <c r="C4" s="90"/>
      <c r="D4" s="90"/>
      <c r="E4" s="90"/>
      <c r="F4" s="90"/>
      <c r="G4" s="89" t="s">
        <v>63</v>
      </c>
      <c r="H4" s="90"/>
    </row>
    <row r="5" spans="1:8" ht="12.75">
      <c r="A5" s="89" t="str">
        <f>'F-1'!A5</f>
        <v>Docket No.:  060253-WS</v>
      </c>
      <c r="B5" s="90"/>
      <c r="C5" s="90"/>
      <c r="D5" s="90"/>
      <c r="E5" s="90"/>
      <c r="F5" s="90"/>
      <c r="G5" s="89" t="s">
        <v>82</v>
      </c>
      <c r="H5" s="90"/>
    </row>
    <row r="6" spans="1:8" ht="12.75">
      <c r="A6" s="89" t="str">
        <f>'F-1'!A6</f>
        <v>Test Year Ended:  December 31, 2005</v>
      </c>
      <c r="B6" s="90"/>
      <c r="C6" s="95"/>
      <c r="D6" s="90"/>
      <c r="E6" s="90"/>
      <c r="F6" s="90"/>
      <c r="G6" s="89" t="str">
        <f>'F-1'!J5</f>
        <v>Preparer:  Seidman, F.</v>
      </c>
      <c r="H6" s="90"/>
    </row>
    <row r="7" spans="1:8" ht="12.75">
      <c r="A7" s="90"/>
      <c r="B7" s="90"/>
      <c r="C7" s="90"/>
      <c r="D7" s="90"/>
      <c r="E7" s="90"/>
      <c r="F7" s="90"/>
      <c r="G7" s="90"/>
      <c r="H7" s="90"/>
    </row>
    <row r="8" spans="1:8" ht="12.75">
      <c r="A8" s="89" t="s">
        <v>64</v>
      </c>
      <c r="B8" s="90"/>
      <c r="C8" s="90"/>
      <c r="D8" s="90"/>
      <c r="E8" s="90"/>
      <c r="F8" s="90"/>
      <c r="G8" s="90"/>
      <c r="H8" s="90"/>
    </row>
    <row r="9" spans="1:8" ht="12.75">
      <c r="A9" s="89" t="s">
        <v>65</v>
      </c>
      <c r="B9" s="90"/>
      <c r="C9" s="90"/>
      <c r="D9" s="90"/>
      <c r="E9" s="90"/>
      <c r="F9" s="90"/>
      <c r="G9" s="90"/>
      <c r="H9" s="90"/>
    </row>
    <row r="10" spans="1:8" ht="12.75">
      <c r="A10" s="89" t="s">
        <v>66</v>
      </c>
      <c r="B10" s="90"/>
      <c r="C10" s="90"/>
      <c r="D10" s="90"/>
      <c r="E10" s="90"/>
      <c r="F10" s="90"/>
      <c r="G10" s="90"/>
      <c r="H10" s="90"/>
    </row>
    <row r="11" spans="1:8" ht="12.75">
      <c r="A11" s="89" t="s">
        <v>67</v>
      </c>
      <c r="B11" s="90"/>
      <c r="C11" s="90"/>
      <c r="D11" s="90"/>
      <c r="E11" s="90"/>
      <c r="F11" s="90"/>
      <c r="G11" s="90"/>
      <c r="H11" s="90"/>
    </row>
    <row r="12" spans="1:8" ht="12.75">
      <c r="A12" s="89" t="s">
        <v>68</v>
      </c>
      <c r="B12" s="90"/>
      <c r="C12" s="90"/>
      <c r="D12" s="90"/>
      <c r="E12" s="90"/>
      <c r="F12" s="90"/>
      <c r="G12" s="90"/>
      <c r="H12" s="90"/>
    </row>
    <row r="13" spans="1:8" ht="12.75">
      <c r="A13" s="89" t="s">
        <v>69</v>
      </c>
      <c r="B13" s="90"/>
      <c r="C13" s="90"/>
      <c r="D13" s="90"/>
      <c r="E13" s="90"/>
      <c r="F13" s="90"/>
      <c r="G13" s="90"/>
      <c r="H13" s="90"/>
    </row>
    <row r="14" spans="1:8" ht="12.75">
      <c r="A14" s="89" t="s">
        <v>70</v>
      </c>
      <c r="B14" s="90"/>
      <c r="C14" s="90"/>
      <c r="D14" s="90"/>
      <c r="E14" s="90"/>
      <c r="F14" s="90"/>
      <c r="G14" s="90"/>
      <c r="H14" s="90"/>
    </row>
    <row r="15" spans="1:10" ht="12">
      <c r="A15" s="4" t="s">
        <v>87</v>
      </c>
      <c r="B15" s="4" t="s">
        <v>87</v>
      </c>
      <c r="C15" s="4" t="s">
        <v>87</v>
      </c>
      <c r="D15" s="4" t="s">
        <v>87</v>
      </c>
      <c r="E15" s="4" t="s">
        <v>87</v>
      </c>
      <c r="F15" s="4" t="s">
        <v>87</v>
      </c>
      <c r="G15" s="4" t="s">
        <v>87</v>
      </c>
      <c r="H15" s="4" t="s">
        <v>87</v>
      </c>
      <c r="I15" s="4" t="s">
        <v>87</v>
      </c>
      <c r="J15" s="4" t="s">
        <v>87</v>
      </c>
    </row>
    <row r="17" spans="1:9" ht="12.75">
      <c r="A17" s="1" t="s">
        <v>71</v>
      </c>
      <c r="G17" s="47"/>
      <c r="H17" s="47"/>
      <c r="I17"/>
    </row>
    <row r="19" ht="12.75"/>
    <row r="20" ht="12.75">
      <c r="B20" s="69" t="s">
        <v>185</v>
      </c>
    </row>
    <row r="21" ht="12.75">
      <c r="B21" s="44" t="s">
        <v>199</v>
      </c>
    </row>
    <row r="22" ht="12.75">
      <c r="B22" s="44" t="s">
        <v>186</v>
      </c>
    </row>
    <row r="23" ht="12.75">
      <c r="B23" s="44" t="s">
        <v>187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5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8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89" t="s">
        <v>72</v>
      </c>
      <c r="B1" s="90"/>
      <c r="C1" s="90"/>
      <c r="D1" s="90"/>
      <c r="E1" s="90"/>
      <c r="F1" s="90"/>
      <c r="G1" s="90"/>
      <c r="H1" s="89" t="s">
        <v>79</v>
      </c>
    </row>
    <row r="2" spans="1:8" ht="12.75">
      <c r="A2" s="90"/>
      <c r="B2" s="90"/>
      <c r="C2" s="90"/>
      <c r="D2" s="90"/>
      <c r="E2" s="90"/>
      <c r="F2" s="90"/>
      <c r="G2" s="90"/>
      <c r="H2" s="90"/>
    </row>
    <row r="3" spans="1:8" ht="12.75">
      <c r="A3" s="89" t="str">
        <f>'F-1'!A4</f>
        <v>Company:  Utilities, Inc. of Florida (618-Jansen)</v>
      </c>
      <c r="B3" s="90"/>
      <c r="C3" s="90"/>
      <c r="D3" s="90"/>
      <c r="E3" s="90"/>
      <c r="F3" s="90"/>
      <c r="G3" s="90"/>
      <c r="H3" s="89" t="s">
        <v>73</v>
      </c>
    </row>
    <row r="4" spans="1:8" ht="12.75">
      <c r="A4" s="89" t="str">
        <f>'F-1'!A5</f>
        <v>Docket No.:  060253-WS</v>
      </c>
      <c r="B4" s="90"/>
      <c r="C4" s="90"/>
      <c r="D4" s="90"/>
      <c r="E4" s="90"/>
      <c r="F4" s="90"/>
      <c r="G4" s="90"/>
      <c r="H4" s="89" t="s">
        <v>82</v>
      </c>
    </row>
    <row r="5" spans="1:8" ht="12.75">
      <c r="A5" s="89" t="str">
        <f>'F-1'!A6</f>
        <v>Test Year Ended:  December 31, 2005</v>
      </c>
      <c r="B5" s="90"/>
      <c r="C5" s="92"/>
      <c r="D5" s="90"/>
      <c r="E5" s="90"/>
      <c r="F5" s="90"/>
      <c r="G5" s="90"/>
      <c r="H5" s="89" t="str">
        <f>'F-1'!J5</f>
        <v>Preparer:  Seidman, F.</v>
      </c>
    </row>
    <row r="6" spans="1:8" ht="12.75">
      <c r="A6" s="90"/>
      <c r="B6" s="90"/>
      <c r="C6" s="90"/>
      <c r="D6" s="90"/>
      <c r="E6" s="90"/>
      <c r="F6" s="90"/>
      <c r="G6" s="90"/>
      <c r="H6" s="90"/>
    </row>
    <row r="7" spans="1:8" ht="12.75">
      <c r="A7" s="89" t="s">
        <v>74</v>
      </c>
      <c r="B7" s="90"/>
      <c r="C7" s="90"/>
      <c r="D7" s="90"/>
      <c r="E7" s="90"/>
      <c r="F7" s="90"/>
      <c r="G7" s="90"/>
      <c r="H7" s="90"/>
    </row>
    <row r="8" spans="1:8" ht="12.75">
      <c r="A8" s="89" t="s">
        <v>75</v>
      </c>
      <c r="B8" s="90"/>
      <c r="C8" s="90"/>
      <c r="D8" s="90"/>
      <c r="E8" s="90"/>
      <c r="F8" s="90"/>
      <c r="G8" s="90"/>
      <c r="H8" s="90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76</v>
      </c>
      <c r="G12"/>
      <c r="I12" s="49"/>
    </row>
    <row r="15" ht="12.75"/>
    <row r="16" ht="12.75">
      <c r="C16" t="s">
        <v>200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5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7">
      <selection activeCell="Q36" sqref="Q36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7.125" style="2" customWidth="1"/>
    <col min="12" max="12" width="1.75390625" style="2" customWidth="1"/>
    <col min="13" max="13" width="13.125" style="2" customWidth="1"/>
    <col min="14" max="14" width="1.75390625" style="2" customWidth="1"/>
    <col min="15" max="15" width="18.125" style="2" customWidth="1"/>
    <col min="16" max="16" width="4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3" ht="12.7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89" t="s">
        <v>79</v>
      </c>
    </row>
    <row r="2" spans="1:13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89" t="str">
        <f>'F-1'!A4</f>
        <v>Company:  Utilities, Inc. of Florida (618-Jansen)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9" t="s">
        <v>21</v>
      </c>
    </row>
    <row r="4" spans="1:13" ht="12.75">
      <c r="A4" s="89" t="str">
        <f>'F-1'!A5</f>
        <v>Docket No.:  060253-WS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9" t="s">
        <v>82</v>
      </c>
    </row>
    <row r="5" spans="1:13" ht="12.75">
      <c r="A5" s="89" t="str">
        <f>'F-1'!A6</f>
        <v>Test Year Ended:  December 31, 2005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89" t="str">
        <f>'F-1'!J5</f>
        <v>Preparer:  Seidman, F.</v>
      </c>
    </row>
    <row r="6" spans="1:13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2.75">
      <c r="A7" s="89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12.75">
      <c r="A8" s="89" t="s">
        <v>23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ht="12.75">
      <c r="A9" s="89" t="s">
        <v>24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88</v>
      </c>
      <c r="E11" s="56" t="s">
        <v>89</v>
      </c>
      <c r="G11" s="56" t="s">
        <v>90</v>
      </c>
      <c r="H11" s="5"/>
      <c r="I11" s="56" t="s">
        <v>91</v>
      </c>
      <c r="K11" s="56" t="s">
        <v>92</v>
      </c>
      <c r="L11" s="5"/>
      <c r="M11" s="56" t="s">
        <v>93</v>
      </c>
      <c r="N11" s="5"/>
      <c r="O11" s="56" t="s">
        <v>39</v>
      </c>
      <c r="P11" s="5"/>
      <c r="Q11" s="56" t="s">
        <v>40</v>
      </c>
      <c r="R11" s="5"/>
      <c r="S11" s="56" t="s">
        <v>43</v>
      </c>
    </row>
    <row r="12" spans="3:19" ht="12">
      <c r="C12" s="52"/>
      <c r="E12" s="101" t="s">
        <v>32</v>
      </c>
      <c r="F12" s="101"/>
      <c r="G12" s="101"/>
      <c r="H12" s="101"/>
      <c r="I12" s="101"/>
      <c r="K12" s="5" t="s">
        <v>36</v>
      </c>
      <c r="L12" s="5"/>
      <c r="M12" s="5" t="s">
        <v>37</v>
      </c>
      <c r="N12" s="5"/>
      <c r="O12" s="5" t="s">
        <v>108</v>
      </c>
      <c r="P12" s="5"/>
      <c r="Q12" s="5" t="s">
        <v>108</v>
      </c>
      <c r="R12" s="5"/>
      <c r="S12" s="5" t="s">
        <v>44</v>
      </c>
    </row>
    <row r="13" spans="1:19" ht="12">
      <c r="A13" s="2" t="s">
        <v>27</v>
      </c>
      <c r="C13" s="5"/>
      <c r="E13" s="50"/>
      <c r="F13" s="50"/>
      <c r="G13" s="50"/>
      <c r="H13" s="50"/>
      <c r="I13" s="50"/>
      <c r="K13" s="5" t="s">
        <v>98</v>
      </c>
      <c r="L13" s="5"/>
      <c r="M13" s="5" t="s">
        <v>36</v>
      </c>
      <c r="N13" s="5"/>
      <c r="O13" s="5" t="s">
        <v>98</v>
      </c>
      <c r="P13" s="5"/>
      <c r="Q13" s="5" t="s">
        <v>41</v>
      </c>
      <c r="R13" s="5"/>
      <c r="S13" s="5" t="s">
        <v>45</v>
      </c>
    </row>
    <row r="14" spans="1:19" ht="12">
      <c r="A14" s="2" t="s">
        <v>28</v>
      </c>
      <c r="C14" s="5" t="s">
        <v>101</v>
      </c>
      <c r="E14" s="5" t="s">
        <v>33</v>
      </c>
      <c r="F14" s="5"/>
      <c r="G14" s="5" t="s">
        <v>34</v>
      </c>
      <c r="H14" s="5"/>
      <c r="I14" s="5" t="s">
        <v>35</v>
      </c>
      <c r="K14" s="5" t="s">
        <v>104</v>
      </c>
      <c r="L14" s="5"/>
      <c r="M14" s="5" t="s">
        <v>38</v>
      </c>
      <c r="N14" s="5"/>
      <c r="O14" s="5" t="s">
        <v>104</v>
      </c>
      <c r="P14" s="5"/>
      <c r="Q14" s="5" t="s">
        <v>42</v>
      </c>
      <c r="R14" s="5"/>
      <c r="S14" s="5" t="s">
        <v>46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2">
        <v>246</v>
      </c>
      <c r="F17" s="72"/>
      <c r="G17" s="72">
        <v>244</v>
      </c>
      <c r="H17" s="72"/>
      <c r="I17" s="72">
        <f>+(E17+G17)/2</f>
        <v>245</v>
      </c>
      <c r="J17" s="73"/>
      <c r="K17" s="72">
        <v>27608842</v>
      </c>
      <c r="L17" s="72"/>
      <c r="M17" s="72">
        <f>+K17/I17</f>
        <v>112689.15102040816</v>
      </c>
      <c r="N17" s="72"/>
      <c r="O17" s="72">
        <v>27781402</v>
      </c>
      <c r="P17" s="72"/>
      <c r="Q17" s="72">
        <f>+O17/M17</f>
        <v>246.53129204042676</v>
      </c>
      <c r="R17" s="74"/>
      <c r="S17" s="75"/>
    </row>
    <row r="18" spans="1:19" ht="15.75">
      <c r="A18" s="5"/>
      <c r="C18" s="5"/>
      <c r="E18" s="72"/>
      <c r="F18" s="72"/>
      <c r="G18" s="72"/>
      <c r="H18" s="72"/>
      <c r="I18" s="72"/>
      <c r="J18" s="73"/>
      <c r="K18" s="72"/>
      <c r="L18" s="72"/>
      <c r="M18" s="72"/>
      <c r="N18" s="72"/>
      <c r="O18" s="72"/>
      <c r="P18" s="72"/>
      <c r="Q18" s="72"/>
      <c r="R18" s="74"/>
      <c r="S18" s="75"/>
    </row>
    <row r="19" spans="1:19" ht="16.5">
      <c r="A19" s="5">
        <v>2</v>
      </c>
      <c r="C19" s="5">
        <v>2002</v>
      </c>
      <c r="E19" s="72">
        <f>G17</f>
        <v>244</v>
      </c>
      <c r="F19" s="72"/>
      <c r="G19" s="72">
        <v>247</v>
      </c>
      <c r="H19" s="76"/>
      <c r="I19" s="72">
        <f>+(E19+G19)/2</f>
        <v>245.5</v>
      </c>
      <c r="J19" s="73"/>
      <c r="K19" s="72">
        <v>28159773</v>
      </c>
      <c r="L19" s="72"/>
      <c r="M19" s="72">
        <f>+K19/I19</f>
        <v>114703.75967413442</v>
      </c>
      <c r="N19" s="72"/>
      <c r="O19" s="72">
        <v>28294423</v>
      </c>
      <c r="P19" s="72"/>
      <c r="Q19" s="72">
        <f>+O19/M19</f>
        <v>246.67389351824676</v>
      </c>
      <c r="R19" s="74"/>
      <c r="S19" s="75">
        <f>+(Q19/Q17)-1</f>
        <v>0.0005784315517909366</v>
      </c>
    </row>
    <row r="20" spans="1:19" ht="15.75">
      <c r="A20" s="5"/>
      <c r="C20" s="5"/>
      <c r="E20" s="72"/>
      <c r="F20" s="72"/>
      <c r="G20" s="72"/>
      <c r="H20" s="72"/>
      <c r="I20" s="72"/>
      <c r="J20" s="73"/>
      <c r="K20" s="72"/>
      <c r="L20" s="72"/>
      <c r="M20" s="72"/>
      <c r="N20" s="72"/>
      <c r="O20" s="72"/>
      <c r="P20" s="72"/>
      <c r="Q20" s="72"/>
      <c r="R20" s="74"/>
      <c r="S20" s="75"/>
    </row>
    <row r="21" spans="1:19" ht="15.75">
      <c r="A21" s="5">
        <v>3</v>
      </c>
      <c r="C21" s="5">
        <v>2003</v>
      </c>
      <c r="E21" s="72">
        <f>G19</f>
        <v>247</v>
      </c>
      <c r="F21" s="72"/>
      <c r="G21" s="72">
        <v>250</v>
      </c>
      <c r="H21" s="72"/>
      <c r="I21" s="72">
        <f>+(E21+G21)/2</f>
        <v>248.5</v>
      </c>
      <c r="J21" s="73"/>
      <c r="K21" s="72">
        <v>25630580</v>
      </c>
      <c r="L21" s="72"/>
      <c r="M21" s="72">
        <f>+K21/I21</f>
        <v>103141.16700201207</v>
      </c>
      <c r="N21" s="72"/>
      <c r="O21" s="72">
        <v>25864390</v>
      </c>
      <c r="P21" s="72"/>
      <c r="Q21" s="72">
        <f>+O21/M21</f>
        <v>250.76689310191188</v>
      </c>
      <c r="R21" s="74"/>
      <c r="S21" s="75">
        <f>+(Q21/Q19)-1</f>
        <v>0.01659275542007177</v>
      </c>
    </row>
    <row r="22" spans="1:19" ht="15.75">
      <c r="A22" s="5"/>
      <c r="C22" s="5"/>
      <c r="E22" s="72"/>
      <c r="F22" s="72"/>
      <c r="G22" s="72"/>
      <c r="H22" s="72"/>
      <c r="I22" s="72"/>
      <c r="J22" s="73"/>
      <c r="K22" s="72"/>
      <c r="L22" s="72"/>
      <c r="M22" s="72"/>
      <c r="N22" s="72"/>
      <c r="O22" s="72"/>
      <c r="P22" s="72"/>
      <c r="Q22" s="72"/>
      <c r="R22" s="74"/>
      <c r="S22" s="75"/>
    </row>
    <row r="23" spans="1:19" ht="15.75">
      <c r="A23" s="5">
        <v>4</v>
      </c>
      <c r="C23" s="5">
        <v>2004</v>
      </c>
      <c r="E23" s="72">
        <f>G21</f>
        <v>250</v>
      </c>
      <c r="F23" s="72"/>
      <c r="G23" s="72">
        <v>250</v>
      </c>
      <c r="H23" s="72"/>
      <c r="I23" s="72">
        <f>+(E23+G23)/2</f>
        <v>250</v>
      </c>
      <c r="J23" s="73"/>
      <c r="K23" s="72">
        <v>27517575</v>
      </c>
      <c r="L23" s="72"/>
      <c r="M23" s="72">
        <f>+K23/I23</f>
        <v>110070.3</v>
      </c>
      <c r="N23" s="72"/>
      <c r="O23" s="72">
        <v>27647775</v>
      </c>
      <c r="P23" s="72"/>
      <c r="Q23" s="72">
        <f>+O23/M23</f>
        <v>251.18288039552903</v>
      </c>
      <c r="R23" s="74"/>
      <c r="S23" s="75">
        <f>+(Q23/Q21)-1</f>
        <v>0.0016588604997713752</v>
      </c>
    </row>
    <row r="24" spans="1:19" ht="15.75">
      <c r="A24" s="5"/>
      <c r="C24" s="5"/>
      <c r="E24" s="72"/>
      <c r="F24" s="72"/>
      <c r="G24" s="72"/>
      <c r="H24" s="72"/>
      <c r="I24" s="72"/>
      <c r="J24" s="73"/>
      <c r="K24" s="72"/>
      <c r="L24" s="72"/>
      <c r="M24" s="72"/>
      <c r="N24" s="72"/>
      <c r="O24" s="72"/>
      <c r="P24" s="72"/>
      <c r="Q24" s="72"/>
      <c r="R24" s="74"/>
      <c r="S24" s="75"/>
    </row>
    <row r="25" spans="1:19" ht="15.75">
      <c r="A25" s="5">
        <v>5</v>
      </c>
      <c r="C25" s="5">
        <v>2005</v>
      </c>
      <c r="E25" s="72">
        <f>G23</f>
        <v>250</v>
      </c>
      <c r="F25" s="72"/>
      <c r="G25" s="72">
        <v>252</v>
      </c>
      <c r="H25" s="72"/>
      <c r="I25" s="72">
        <f>+(E25+G25)/2</f>
        <v>251</v>
      </c>
      <c r="J25" s="73"/>
      <c r="K25" s="72">
        <v>23484833</v>
      </c>
      <c r="L25" s="72"/>
      <c r="M25" s="72">
        <f>+K25/I25</f>
        <v>93565.07171314741</v>
      </c>
      <c r="N25" s="72"/>
      <c r="O25" s="72">
        <v>23732443</v>
      </c>
      <c r="P25" s="72"/>
      <c r="Q25" s="72">
        <f>+O25/M25</f>
        <v>253.64639352555756</v>
      </c>
      <c r="R25" s="74"/>
      <c r="S25" s="75">
        <f>+(Q25/Q23)-1</f>
        <v>0.009807647424654675</v>
      </c>
    </row>
    <row r="26" spans="1:19" ht="16.5" thickBot="1">
      <c r="A26" s="5"/>
      <c r="E26" s="77"/>
      <c r="F26" s="77"/>
      <c r="G26" s="77"/>
      <c r="H26" s="77"/>
      <c r="I26" s="77"/>
      <c r="J26" s="77"/>
      <c r="K26" s="74"/>
      <c r="L26" s="74"/>
      <c r="M26" s="74"/>
      <c r="N26" s="74"/>
      <c r="O26" s="78" t="s">
        <v>47</v>
      </c>
      <c r="P26" s="74"/>
      <c r="Q26" s="74"/>
      <c r="R26" s="74"/>
      <c r="S26" s="79">
        <f>AVERAGE(S19:S25)</f>
        <v>0.007159423724072189</v>
      </c>
    </row>
    <row r="27" spans="5:19" ht="16.5" thickTop="1"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5:19" ht="15.75">
      <c r="E28" s="77"/>
      <c r="F28" s="77"/>
      <c r="G28" s="77"/>
      <c r="H28" s="77" t="s">
        <v>190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0"/>
    </row>
    <row r="29" spans="3:19" ht="15.75">
      <c r="C29" s="4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81" t="s">
        <v>191</v>
      </c>
      <c r="Q29" s="82" t="s">
        <v>192</v>
      </c>
      <c r="R29" s="77"/>
      <c r="S29" s="77"/>
    </row>
    <row r="30" spans="3:19" ht="15.75">
      <c r="C30" s="46"/>
      <c r="E30" s="77"/>
      <c r="F30" s="77"/>
      <c r="G30" s="77"/>
      <c r="H30" s="77"/>
      <c r="I30" s="77"/>
      <c r="J30" s="77" t="s">
        <v>193</v>
      </c>
      <c r="K30" s="77"/>
      <c r="L30" s="77"/>
      <c r="M30" s="77">
        <f>INTERCEPT(Q30:Q34,P30:P34)</f>
        <v>244.13851356207135</v>
      </c>
      <c r="N30" s="77"/>
      <c r="O30" s="74"/>
      <c r="P30" s="77">
        <v>1</v>
      </c>
      <c r="Q30" s="72">
        <f>+Q17</f>
        <v>246.53129204042676</v>
      </c>
      <c r="R30" s="77"/>
      <c r="S30" s="77"/>
    </row>
    <row r="31" spans="3:19" ht="15.75">
      <c r="C31" s="46"/>
      <c r="E31" s="77"/>
      <c r="F31" s="77"/>
      <c r="G31" s="77"/>
      <c r="H31" s="77"/>
      <c r="I31" s="77"/>
      <c r="J31" s="77" t="s">
        <v>194</v>
      </c>
      <c r="K31" s="77"/>
      <c r="L31" s="77"/>
      <c r="M31" s="77">
        <f>SLOPE(Q30:Q34,P30:P34)</f>
        <v>1.8739189847543458</v>
      </c>
      <c r="N31" s="77"/>
      <c r="O31" s="77"/>
      <c r="P31" s="77">
        <v>2</v>
      </c>
      <c r="Q31" s="72">
        <f>+Q19</f>
        <v>246.67389351824676</v>
      </c>
      <c r="R31" s="77"/>
      <c r="S31" s="77"/>
    </row>
    <row r="32" spans="5:19" ht="15.75">
      <c r="E32" s="77"/>
      <c r="F32" s="77"/>
      <c r="G32" s="77"/>
      <c r="H32" s="77"/>
      <c r="I32" s="77"/>
      <c r="J32" s="77" t="s">
        <v>195</v>
      </c>
      <c r="K32" s="77"/>
      <c r="L32" s="77"/>
      <c r="M32" s="77">
        <f>RSQ(Q30:Q34,P30:P34)</f>
        <v>0.9218882500806487</v>
      </c>
      <c r="N32" s="77"/>
      <c r="O32" s="77"/>
      <c r="P32" s="77">
        <v>3</v>
      </c>
      <c r="Q32" s="72">
        <f>+Q21</f>
        <v>250.76689310191188</v>
      </c>
      <c r="R32" s="77"/>
      <c r="S32" s="77"/>
    </row>
    <row r="33" spans="1:19" ht="15.75">
      <c r="A33" s="1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>
        <v>4</v>
      </c>
      <c r="Q33" s="72">
        <f>+Q23</f>
        <v>251.18288039552903</v>
      </c>
      <c r="R33" s="77"/>
      <c r="S33" s="77"/>
    </row>
    <row r="34" spans="1:19" ht="15.75">
      <c r="A34" s="1"/>
      <c r="E34" s="77"/>
      <c r="F34" s="77"/>
      <c r="G34" s="77"/>
      <c r="H34" s="77"/>
      <c r="I34" s="77"/>
      <c r="J34" s="77"/>
      <c r="K34" s="77"/>
      <c r="L34" s="77"/>
      <c r="M34" s="83"/>
      <c r="N34" s="77"/>
      <c r="O34" s="77"/>
      <c r="P34" s="77">
        <v>5</v>
      </c>
      <c r="Q34" s="72">
        <f>+Q25</f>
        <v>253.64639352555756</v>
      </c>
      <c r="R34" s="77"/>
      <c r="S34" s="77"/>
    </row>
    <row r="35" spans="1:19" ht="15.75">
      <c r="A35" s="1"/>
      <c r="E35" s="77"/>
      <c r="F35" s="77"/>
      <c r="G35" s="77"/>
      <c r="H35" s="77"/>
      <c r="I35" s="77"/>
      <c r="J35" s="77"/>
      <c r="K35" s="77"/>
      <c r="L35" s="77"/>
      <c r="M35" s="83"/>
      <c r="N35" s="77"/>
      <c r="O35" s="77"/>
      <c r="P35" s="77">
        <v>10</v>
      </c>
      <c r="Q35" s="72">
        <f>M30+M31*P35</f>
        <v>262.8777034096148</v>
      </c>
      <c r="R35" s="77"/>
      <c r="S35" s="77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5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2006-09-11T02:34:51Z</cp:lastPrinted>
  <dcterms:created xsi:type="dcterms:W3CDTF">2002-03-03T13:30:39Z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