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00" windowWidth="17520" windowHeight="11016" tabRatio="713"/>
  </bookViews>
  <sheets>
    <sheet name="SCHED_2_1" sheetId="5" r:id="rId1"/>
    <sheet name="SCHED_2_2" sheetId="6" r:id="rId2"/>
    <sheet name="SCHED_4_1" sheetId="7" r:id="rId3"/>
    <sheet name="RA_42_Detailed_COS_ID_Juris_Ne" sheetId="14" r:id="rId4"/>
    <sheet name="SCHED_2_2 (2)" sheetId="15" r:id="rId5"/>
  </sheets>
  <definedNames>
    <definedName name="FRED" localSheetId="2">#REF!</definedName>
    <definedName name="FRED">#REF!</definedName>
    <definedName name="mnth_range" localSheetId="2">#REF!</definedName>
    <definedName name="mnth_range">#REF!</definedName>
    <definedName name="_xlnm.Print_Area" localSheetId="1">SCHED_2_2!$A$3:$X$65</definedName>
    <definedName name="_xlnm.Print_Area" localSheetId="4">'SCHED_2_2 (2)'!$A$3:$X$65</definedName>
    <definedName name="_xlnm.Print_Area" localSheetId="2">SCHED_4_1!$A$1:$AJ$76</definedName>
    <definedName name="_xlnm.Print_Titles" localSheetId="3">RA_42_Detailed_COS_ID_Juris_Ne!$A:$A,RA_42_Detailed_COS_ID_Juris_Ne!$4:$5</definedName>
    <definedName name="REPORT_DATE" localSheetId="0">SCHED_2_1!$A$9</definedName>
    <definedName name="REPORT_DATE" localSheetId="1">SCHED_2_2!$A$8</definedName>
    <definedName name="REPORT_DATE" localSheetId="4">'SCHED_2_2 (2)'!$A$8</definedName>
    <definedName name="REPORT_DATE" localSheetId="2">SCHED_4_1!$M$11</definedName>
    <definedName name="REPORT_DATE">#REF!</definedName>
    <definedName name="REPORT_DATEX" localSheetId="2">#REF!</definedName>
    <definedName name="REPORT_DATEX">#REF!</definedName>
    <definedName name="REPORT_XDATE" localSheetId="2">#REF!</definedName>
    <definedName name="REPORT_XDATE">#REF!</definedName>
  </definedNames>
  <calcPr calcId="145621"/>
</workbook>
</file>

<file path=xl/calcChain.xml><?xml version="1.0" encoding="utf-8"?>
<calcChain xmlns="http://schemas.openxmlformats.org/spreadsheetml/2006/main">
  <c r="V60" i="15" l="1"/>
  <c r="X60" i="15" s="1"/>
  <c r="V59" i="15"/>
  <c r="X59" i="15" s="1"/>
  <c r="V45" i="15"/>
  <c r="X45" i="15" s="1"/>
  <c r="L43" i="15"/>
  <c r="L47" i="15" s="1"/>
  <c r="T41" i="15"/>
  <c r="T43" i="15" s="1"/>
  <c r="T47" i="15" s="1"/>
  <c r="R41" i="15"/>
  <c r="R43" i="15" s="1"/>
  <c r="R47" i="15" s="1"/>
  <c r="P41" i="15"/>
  <c r="P43" i="15" s="1"/>
  <c r="P47" i="15" s="1"/>
  <c r="N41" i="15"/>
  <c r="N43" i="15" s="1"/>
  <c r="N47" i="15" s="1"/>
  <c r="L41" i="15"/>
  <c r="J41" i="15"/>
  <c r="J43" i="15" s="1"/>
  <c r="J47" i="15" s="1"/>
  <c r="H41" i="15"/>
  <c r="H43" i="15" s="1"/>
  <c r="H47" i="15" s="1"/>
  <c r="F41" i="15"/>
  <c r="F43" i="15" s="1"/>
  <c r="F47" i="15" s="1"/>
  <c r="D41" i="15"/>
  <c r="D43" i="15" s="1"/>
  <c r="D47" i="15" s="1"/>
  <c r="V39" i="15"/>
  <c r="X39" i="15" s="1"/>
  <c r="X38" i="15"/>
  <c r="V38" i="15"/>
  <c r="V37" i="15"/>
  <c r="X37" i="15" s="1"/>
  <c r="V36" i="15"/>
  <c r="X36" i="15" s="1"/>
  <c r="V35" i="15"/>
  <c r="X35" i="15" s="1"/>
  <c r="X34" i="15"/>
  <c r="V34" i="15"/>
  <c r="V33" i="15"/>
  <c r="X33" i="15" s="1"/>
  <c r="V32" i="15"/>
  <c r="X32" i="15" s="1"/>
  <c r="V31" i="15"/>
  <c r="X31" i="15" s="1"/>
  <c r="V30" i="15"/>
  <c r="X30" i="15" s="1"/>
  <c r="V29" i="15"/>
  <c r="X29" i="15" s="1"/>
  <c r="V28" i="15"/>
  <c r="X28" i="15" s="1"/>
  <c r="V27" i="15"/>
  <c r="X27" i="15" s="1"/>
  <c r="X26" i="15"/>
  <c r="V26" i="15"/>
  <c r="V25" i="15"/>
  <c r="X25" i="15" s="1"/>
  <c r="V24" i="15"/>
  <c r="X24" i="15" s="1"/>
  <c r="V23" i="15"/>
  <c r="X22" i="15"/>
  <c r="V22" i="15"/>
  <c r="V19" i="15"/>
  <c r="V17" i="15"/>
  <c r="X17" i="15" s="1"/>
  <c r="C42" i="14"/>
  <c r="D43" i="14" s="1"/>
  <c r="V41" i="15" l="1"/>
  <c r="V43" i="15"/>
  <c r="V47" i="15" s="1"/>
  <c r="X23" i="15"/>
  <c r="X41" i="15" s="1"/>
  <c r="X19" i="15"/>
  <c r="X43" i="15" l="1"/>
  <c r="P71" i="7"/>
  <c r="S57" i="7" s="1"/>
  <c r="J71" i="7"/>
  <c r="G71" i="7"/>
  <c r="D71" i="7"/>
  <c r="S69" i="7"/>
  <c r="M69" i="7"/>
  <c r="AG67" i="7"/>
  <c r="U67" i="7"/>
  <c r="S67" i="7"/>
  <c r="AJ67" i="7" s="1"/>
  <c r="M67" i="7"/>
  <c r="M71" i="7" s="1"/>
  <c r="AJ65" i="7"/>
  <c r="AG65" i="7"/>
  <c r="U65" i="7"/>
  <c r="S65" i="7"/>
  <c r="AD65" i="7" s="1"/>
  <c r="M65" i="7"/>
  <c r="AG63" i="7"/>
  <c r="U63" i="7"/>
  <c r="M63" i="7"/>
  <c r="AG61" i="7"/>
  <c r="AJ61" i="7" s="1"/>
  <c r="AD61" i="7"/>
  <c r="U61" i="7"/>
  <c r="S61" i="7"/>
  <c r="X61" i="7" s="1"/>
  <c r="M61" i="7"/>
  <c r="AG59" i="7"/>
  <c r="U59" i="7"/>
  <c r="M59" i="7"/>
  <c r="AG57" i="7"/>
  <c r="U57" i="7"/>
  <c r="M57" i="7"/>
  <c r="P44" i="7"/>
  <c r="S30" i="7" s="1"/>
  <c r="M44" i="7"/>
  <c r="J44" i="7"/>
  <c r="G44" i="7"/>
  <c r="D44" i="7"/>
  <c r="M42" i="7"/>
  <c r="AG40" i="7"/>
  <c r="U40" i="7"/>
  <c r="M40" i="7"/>
  <c r="AG38" i="7"/>
  <c r="U38" i="7"/>
  <c r="M38" i="7"/>
  <c r="AG36" i="7"/>
  <c r="U36" i="7"/>
  <c r="M36" i="7"/>
  <c r="AG34" i="7"/>
  <c r="U34" i="7"/>
  <c r="M34" i="7"/>
  <c r="AG32" i="7"/>
  <c r="U32" i="7"/>
  <c r="M32" i="7"/>
  <c r="AG30" i="7"/>
  <c r="U30" i="7"/>
  <c r="M30" i="7"/>
  <c r="X47" i="15" l="1"/>
  <c r="AD57" i="7"/>
  <c r="AJ57" i="7"/>
  <c r="X57" i="7"/>
  <c r="AD30" i="7"/>
  <c r="X30" i="7"/>
  <c r="AJ30" i="7"/>
  <c r="S38" i="7"/>
  <c r="S36" i="7"/>
  <c r="S63" i="7"/>
  <c r="X67" i="7"/>
  <c r="AD69" i="7"/>
  <c r="S42" i="7"/>
  <c r="S40" i="7"/>
  <c r="S44" i="7" s="1"/>
  <c r="S34" i="7"/>
  <c r="X65" i="7"/>
  <c r="AD67" i="7"/>
  <c r="S32" i="7"/>
  <c r="S59" i="7"/>
  <c r="AJ40" i="7" l="1"/>
  <c r="AD40" i="7"/>
  <c r="X40" i="7"/>
  <c r="X42" i="7"/>
  <c r="AD42" i="7"/>
  <c r="AJ42" i="7"/>
  <c r="AD59" i="7"/>
  <c r="X59" i="7"/>
  <c r="X71" i="7" s="1"/>
  <c r="AJ59" i="7"/>
  <c r="AJ71" i="7" s="1"/>
  <c r="AJ32" i="7"/>
  <c r="AJ44" i="7" s="1"/>
  <c r="AD32" i="7"/>
  <c r="AD44" i="7" s="1"/>
  <c r="X32" i="7"/>
  <c r="X44" i="7" s="1"/>
  <c r="AD63" i="7"/>
  <c r="AD71" i="7" s="1"/>
  <c r="X63" i="7"/>
  <c r="AG69" i="7"/>
  <c r="AJ69" i="7" s="1"/>
  <c r="U69" i="7"/>
  <c r="X69" i="7" s="1"/>
  <c r="AJ63" i="7"/>
  <c r="AD36" i="7"/>
  <c r="X36" i="7"/>
  <c r="AJ36" i="7"/>
  <c r="X34" i="7"/>
  <c r="AJ34" i="7"/>
  <c r="AD34" i="7"/>
  <c r="X38" i="7"/>
  <c r="AD38" i="7"/>
  <c r="AJ38" i="7"/>
  <c r="S71" i="7"/>
  <c r="X60" i="6" l="1"/>
  <c r="V60" i="6"/>
  <c r="V59" i="6"/>
  <c r="X59" i="6" s="1"/>
  <c r="X45" i="6"/>
  <c r="V45" i="6"/>
  <c r="P43" i="6"/>
  <c r="P47" i="6" s="1"/>
  <c r="T41" i="6"/>
  <c r="T43" i="6" s="1"/>
  <c r="T47" i="6" s="1"/>
  <c r="R41" i="6"/>
  <c r="R43" i="6" s="1"/>
  <c r="R47" i="6" s="1"/>
  <c r="P41" i="6"/>
  <c r="N41" i="6"/>
  <c r="N43" i="6" s="1"/>
  <c r="N47" i="6" s="1"/>
  <c r="L41" i="6"/>
  <c r="L43" i="6" s="1"/>
  <c r="L47" i="6" s="1"/>
  <c r="J41" i="6"/>
  <c r="J43" i="6" s="1"/>
  <c r="J47" i="6" s="1"/>
  <c r="H41" i="6"/>
  <c r="H43" i="6" s="1"/>
  <c r="H47" i="6" s="1"/>
  <c r="F41" i="6"/>
  <c r="F43" i="6" s="1"/>
  <c r="F47" i="6" s="1"/>
  <c r="D41" i="6"/>
  <c r="D43" i="6" s="1"/>
  <c r="D47" i="6" s="1"/>
  <c r="X39" i="6"/>
  <c r="V39" i="6"/>
  <c r="X38" i="6"/>
  <c r="V38" i="6"/>
  <c r="V37" i="6"/>
  <c r="X37" i="6" s="1"/>
  <c r="V36" i="6"/>
  <c r="X36" i="6" s="1"/>
  <c r="X35" i="6"/>
  <c r="V35" i="6"/>
  <c r="X34" i="6"/>
  <c r="V34" i="6"/>
  <c r="V33" i="6"/>
  <c r="X33" i="6" s="1"/>
  <c r="V32" i="6"/>
  <c r="X32" i="6" s="1"/>
  <c r="X31" i="6"/>
  <c r="V31" i="6"/>
  <c r="V30" i="6"/>
  <c r="X30" i="6" s="1"/>
  <c r="V29" i="6"/>
  <c r="X29" i="6" s="1"/>
  <c r="V28" i="6"/>
  <c r="X28" i="6" s="1"/>
  <c r="X27" i="6"/>
  <c r="V27" i="6"/>
  <c r="X26" i="6"/>
  <c r="V26" i="6"/>
  <c r="V25" i="6"/>
  <c r="X25" i="6" s="1"/>
  <c r="V24" i="6"/>
  <c r="X23" i="6"/>
  <c r="V23" i="6"/>
  <c r="X22" i="6"/>
  <c r="V22" i="6"/>
  <c r="V19" i="6"/>
  <c r="V17" i="6"/>
  <c r="X17" i="6" s="1"/>
  <c r="L28" i="5"/>
  <c r="J28" i="5"/>
  <c r="I28" i="5"/>
  <c r="H28" i="5"/>
  <c r="E28" i="5"/>
  <c r="D28" i="5"/>
  <c r="G24" i="5"/>
  <c r="K24" i="5" s="1"/>
  <c r="M24" i="5" s="1"/>
  <c r="G21" i="5"/>
  <c r="G18" i="5"/>
  <c r="K18" i="5" s="1"/>
  <c r="M18" i="5" s="1"/>
  <c r="I42" i="5" l="1"/>
  <c r="E42" i="5"/>
  <c r="D42" i="5"/>
  <c r="J42" i="5"/>
  <c r="G28" i="5"/>
  <c r="G42" i="5" s="1"/>
  <c r="L42" i="5"/>
  <c r="K21" i="5"/>
  <c r="K28" i="5" s="1"/>
  <c r="H42" i="5"/>
  <c r="V41" i="6"/>
  <c r="V43" i="6" s="1"/>
  <c r="V47" i="6" s="1"/>
  <c r="X41" i="6"/>
  <c r="X19" i="6"/>
  <c r="X24" i="6"/>
  <c r="M21" i="5" l="1"/>
  <c r="M28" i="5" s="1"/>
  <c r="M42" i="5" s="1"/>
  <c r="X43" i="6"/>
  <c r="X47" i="6" s="1"/>
  <c r="K42" i="5"/>
</calcChain>
</file>

<file path=xl/sharedStrings.xml><?xml version="1.0" encoding="utf-8"?>
<sst xmlns="http://schemas.openxmlformats.org/spreadsheetml/2006/main" count="525" uniqueCount="316">
  <si>
    <t>(1)</t>
  </si>
  <si>
    <t>NUCLEAR FUEL</t>
  </si>
  <si>
    <t>INCOME TAXES</t>
  </si>
  <si>
    <t>AVIATION - EXPENSES</t>
  </si>
  <si>
    <t>CAPACITY COST RECOVERY</t>
  </si>
  <si>
    <t>CONSERVATION COST RECOVERY</t>
  </si>
  <si>
    <t>ECONOMIC DEVELOPMENT 5%</t>
  </si>
  <si>
    <t>ENVIRONMENTAL COST RECOVERY</t>
  </si>
  <si>
    <t>EXECUTIVE COMPENSATION</t>
  </si>
  <si>
    <t>FINANCIAL  PLANNING SERVICES</t>
  </si>
  <si>
    <t>FRANCHISE EXPENSE</t>
  </si>
  <si>
    <t>FRANCHISE REVENUE</t>
  </si>
  <si>
    <t>FUEL COST REC RETAIL</t>
  </si>
  <si>
    <t>GROSS RECEIPTS TAX</t>
  </si>
  <si>
    <t>INDUSTRY ASSOCIATION DUES</t>
  </si>
  <si>
    <t>INTEREST SYCHRONIZATION</t>
  </si>
  <si>
    <t>INTEREST TAX DEFICIENCIES</t>
  </si>
  <si>
    <t>OTHER RATE CASE ADJUSTMENTS</t>
  </si>
  <si>
    <t>STORM DEFICIENCY RECOVERY</t>
  </si>
  <si>
    <t>RATIO</t>
  </si>
  <si>
    <t>LONG TERM DEBT</t>
  </si>
  <si>
    <t>PREFERRED STOCK</t>
  </si>
  <si>
    <t>CUSTOMER DEPOSITS</t>
  </si>
  <si>
    <t>COMMON EQUITY</t>
  </si>
  <si>
    <t>SHORT TERM DEBT</t>
  </si>
  <si>
    <t>DEFERRED INCOME TAX</t>
  </si>
  <si>
    <t>INVESTMENT TAX CREDITS</t>
  </si>
  <si>
    <t>TOTAL</t>
  </si>
  <si>
    <t>FLORIDA POWER &amp; LIGHT COMPANY</t>
  </si>
  <si>
    <t>AND SUBSIDIARIES</t>
  </si>
  <si>
    <t>AVERAGE RATE OF RETURN</t>
  </si>
  <si>
    <t>RATE BASE</t>
  </si>
  <si>
    <t>DECEMBER, 2015</t>
  </si>
  <si>
    <t>SCHEDULE 2: PAGE 1 OF 3</t>
  </si>
  <si>
    <t>ACCUMULATED</t>
  </si>
  <si>
    <t>NET</t>
  </si>
  <si>
    <t xml:space="preserve">     </t>
  </si>
  <si>
    <t>CONSTRUCTION</t>
  </si>
  <si>
    <t xml:space="preserve">PLANT IN </t>
  </si>
  <si>
    <t>DEPRECIATION &amp;</t>
  </si>
  <si>
    <t>PLANT IN</t>
  </si>
  <si>
    <t>PROPERTY HELD</t>
  </si>
  <si>
    <t>WORK IN</t>
  </si>
  <si>
    <t>WORKING</t>
  </si>
  <si>
    <t>SERVICE</t>
  </si>
  <si>
    <t>AMORTIZATION</t>
  </si>
  <si>
    <t>FOR FUTURE USE</t>
  </si>
  <si>
    <t>PROGRESS</t>
  </si>
  <si>
    <t>UTILITY PLANT</t>
  </si>
  <si>
    <t>CAPITAL</t>
  </si>
  <si>
    <t>SYSTEM PER BOOKS</t>
  </si>
  <si>
    <t>JURISDICTIONAL PER BOOKS</t>
  </si>
  <si>
    <t>FPSC ADJUSTMENTS</t>
  </si>
  <si>
    <t>(SEE SCHEDULE 2, PAGE 3 OF 3</t>
  </si>
  <si>
    <t xml:space="preserve"> AND SCHEDULE 2, PAGE 3B OF 3</t>
  </si>
  <si>
    <t>FPSC ADJUSTED:</t>
  </si>
  <si>
    <t>PRO FORMA ADJUSTMENTS</t>
  </si>
  <si>
    <t>TOTAL PRO FORMA ADJUSTMENTS:</t>
  </si>
  <si>
    <t>PRO FORMA ADJUSTED</t>
  </si>
  <si>
    <t>NOTE:</t>
  </si>
  <si>
    <t>THE PROFORMA ADJUSTMENTS ARE NOT NECESSARILY ALL OF THE PROFORMA ADJUSTMENTS THAT WOULD BE MADE IN A BASE RATE FILING.</t>
  </si>
  <si>
    <t>INCOME STATEMENT</t>
  </si>
  <si>
    <t>SCHEDULE 2: PAGE 2 OF 3</t>
  </si>
  <si>
    <t>OPERATION &amp; MAINTENANCE</t>
  </si>
  <si>
    <t>TAXES OTHER</t>
  </si>
  <si>
    <t>DEFERRED</t>
  </si>
  <si>
    <t>INVESTMENT</t>
  </si>
  <si>
    <t>(GAIN)/LOSS</t>
  </si>
  <si>
    <t>OPERATING</t>
  </si>
  <si>
    <t>FUEL &amp;</t>
  </si>
  <si>
    <t>THAN</t>
  </si>
  <si>
    <t>TAX CREDIT</t>
  </si>
  <si>
    <t>ON</t>
  </si>
  <si>
    <t>REVENUES</t>
  </si>
  <si>
    <t>NET INTERCHANGE</t>
  </si>
  <si>
    <t>OTHER</t>
  </si>
  <si>
    <t>INCOME</t>
  </si>
  <si>
    <t>CURRENT</t>
  </si>
  <si>
    <t>(NET)</t>
  </si>
  <si>
    <t>DISPOSITION</t>
  </si>
  <si>
    <t>EXPENSES</t>
  </si>
  <si>
    <t>INCOME (A)</t>
  </si>
  <si>
    <t>ADVERTISING EXPENSES</t>
  </si>
  <si>
    <t>FUEL COST REC RETAIL, INCL GAS RESERVES</t>
  </si>
  <si>
    <t>OTHER RATE CASE ADJUSTMENTS (1)</t>
  </si>
  <si>
    <t>GAIN ON SALE LAND (PROPERTY)</t>
  </si>
  <si>
    <t>INTEREST SYNCHRONIZATION</t>
  </si>
  <si>
    <t>TOTAL FPSC ADJUSTMENTS</t>
  </si>
  <si>
    <t>FPSC ADJUSTED</t>
  </si>
  <si>
    <t>(SEE SCHEDULE 2, PAGE 2A OF 3)</t>
  </si>
  <si>
    <t>PRO FORMA SYSTEM PER BOOKS ADJUSTED</t>
  </si>
  <si>
    <t>(A) THE ADDITION OF EARNINGS FROM AFUDC</t>
  </si>
  <si>
    <t xml:space="preserve">WOULD INCREASE THE SYSTEM NOI BY     </t>
  </si>
  <si>
    <t xml:space="preserve">AND THE JURISDICTIONAL NOI BY    </t>
  </si>
  <si>
    <t>(B) ECONOMIC DEVELOPMENT COSTS RELATED</t>
  </si>
  <si>
    <t>TO THE PERIOD ARE:</t>
  </si>
  <si>
    <t>ON A TOTAL COMPANY BASIS</t>
  </si>
  <si>
    <t>ON A JURISDICTIONAL BASIS</t>
  </si>
  <si>
    <t>CURRENT MONTH AMOUNT</t>
  </si>
  <si>
    <t>(1) REFLECTS A PORTION OF THE DEPRECIATION/DISMANTLEMENT RESERVE SURPLUS ADJUSTMENT PROVIDED UNDER ORDER NO. PSC-13-0023-S-EI.</t>
  </si>
  <si>
    <t>THE PROFORMA ADJUSTMENTS ARE NOT NECESSARILY ALL THE PROFORMA THAT WOULD BE MADE IN A BASE RATE FILING.</t>
  </si>
  <si>
    <t>CAPITAL STRUCTURE</t>
  </si>
  <si>
    <t>FPSC ADJUSTED BASIS</t>
  </si>
  <si>
    <t>SCHEDULE 4: PAGE 1 OF 2</t>
  </si>
  <si>
    <t>LOW POINT</t>
  </si>
  <si>
    <t>MIDPOINT</t>
  </si>
  <si>
    <t>HIGH POINT</t>
  </si>
  <si>
    <t>COST</t>
  </si>
  <si>
    <t>WEIGHTED</t>
  </si>
  <si>
    <t>SYSTEM</t>
  </si>
  <si>
    <t>RETAIL</t>
  </si>
  <si>
    <t>ADJUSTMENTS</t>
  </si>
  <si>
    <t>ADJUSTED</t>
  </si>
  <si>
    <t>RATE</t>
  </si>
  <si>
    <t>AVERAGE</t>
  </si>
  <si>
    <t>PER BOOKS</t>
  </si>
  <si>
    <t>PRO RATA</t>
  </si>
  <si>
    <t>SPECIFIC</t>
  </si>
  <si>
    <t>(%)</t>
  </si>
  <si>
    <t>$</t>
  </si>
  <si>
    <t xml:space="preserve">   WEIGHTED</t>
  </si>
  <si>
    <t xml:space="preserve">    SYSTEM </t>
  </si>
  <si>
    <t xml:space="preserve">     RETAIL</t>
  </si>
  <si>
    <t xml:space="preserve">  ADJUSTED</t>
  </si>
  <si>
    <t xml:space="preserve">       COST</t>
  </si>
  <si>
    <t>YEAR END</t>
  </si>
  <si>
    <t xml:space="preserve"> PER BOOKS</t>
  </si>
  <si>
    <t xml:space="preserve">  PRO RATA</t>
  </si>
  <si>
    <t xml:space="preserve">   SPECIFIC</t>
  </si>
  <si>
    <t>(1) INVESTMENT TAX CREDITS COST RATES ARE BASED ON THE WEIGHTED AVERAGE COST OF LONG TERM DEBT, PREFERRED STOCK AND COMMON EQUITY.</t>
  </si>
  <si>
    <t>(2) COLUMNS MAY NOT FOOT DUE TO ROUNDING.</t>
  </si>
  <si>
    <t>RA: 42 Detailed COS ID Juris Net Operating Income Adjustment</t>
  </si>
  <si>
    <t>Dec-2015</t>
  </si>
  <si>
    <t>Company per Book</t>
  </si>
  <si>
    <t>Juris Utility</t>
  </si>
  <si>
    <t>AJI520020: AVIATION - EXPENSES</t>
  </si>
  <si>
    <t>AJI520021: AVIATION - FEDERAL INCOME TAXES</t>
  </si>
  <si>
    <t>AJI520022: AVIATION - STATE INCOME TAXES</t>
  </si>
  <si>
    <t>AJI040320: RETAIL SALES - CAPACITY REVENUES</t>
  </si>
  <si>
    <t>AJI040321: CAPACITY CLAUSE - FEDERAL INCOME TAXES</t>
  </si>
  <si>
    <t>AJI040322: CAPACITY CLAUSE - STATE INCOME TAXES</t>
  </si>
  <si>
    <t>AJI047120: CAPACITY SALES INTERCHG RECOVERABLE</t>
  </si>
  <si>
    <t>AJI056944: OTHER ELECTRIC REVENUES - DEFERRED CAPACITY REVENUES</t>
  </si>
  <si>
    <t>AJI056948: OTHER ELECTRIC REVENUES - DEF REG ASSESS FEE - CAP</t>
  </si>
  <si>
    <t>AJI106310: STEAM POWER - MISC - ADDITIONAL SECURITY</t>
  </si>
  <si>
    <t>AJI118160: NUCLEAR POWER - MISC - ADDITIONAL SECURITY</t>
  </si>
  <si>
    <t>AJI124500: NUCLEAR POWER - COSTS RECOVERED IN NUC COST REC (NCRC)</t>
  </si>
  <si>
    <t>AJI138010: DEF INC TAX - DEF CAPACITY COST - FEDERAL</t>
  </si>
  <si>
    <t>AJI140010: DEF INC TAX - DEF CAPACITY REV - FEDERAL</t>
  </si>
  <si>
    <t>AJI149075: OTHER POWER - MISC OTH PWR  - ADDITIONAL SECURITY</t>
  </si>
  <si>
    <t>AJI155410: OTHER POWER - PURCHASED CAPACITY PMT</t>
  </si>
  <si>
    <t>AJI157903: OTHER EXPENSES - DEFERRED CAPACITY - CEDAR BAY</t>
  </si>
  <si>
    <t>AJI157944: OTHER POWER - OTHER EXPENSES DEFERRED CAPACITY</t>
  </si>
  <si>
    <t>AJI265120: CAP TRANSMISSION BY OTHERS - FPL SALES</t>
  </si>
  <si>
    <t>AJI438110: DEF INC TAX - DEF CAPACITY COST - STATE</t>
  </si>
  <si>
    <t>AJI440110: DEF INC TAX - DEF CAPACITY REV - STATE</t>
  </si>
  <si>
    <t>AJI525100: A&amp;G  EXPENSE - INJURIES &amp; DAMAGES - CPRC</t>
  </si>
  <si>
    <t>AJI526130: A&amp;G  EXPENSE - PENSION &amp; WELFARE - CAPACITY</t>
  </si>
  <si>
    <t>AJI603002: DEPR &amp; AMORT EXP - INTANGIBLE CAPACITY</t>
  </si>
  <si>
    <t>AJI603014: DEPR &amp; AMORT EXP - STEAM PLANT - CAPACITY</t>
  </si>
  <si>
    <t>AJI603098: DEPR &amp; AMORT EXP - GENERAL OTHER CAPACITY</t>
  </si>
  <si>
    <t>AJI603128: DEPR &amp; AMORT EXP - NUCLEAR PLANT - CAPACITY</t>
  </si>
  <si>
    <t>AJI607370: AMORTIZATION NUCLEAR COST RECOVERY - CPRC</t>
  </si>
  <si>
    <t>AJI608101: TAX OTH TH INC TAX - PAYROLL TAXES - CAPACITY</t>
  </si>
  <si>
    <t>AJI608140: TAX OTH TH INC TAX - REG ASSESS FEE - CAPACITY</t>
  </si>
  <si>
    <t>AJI040200: ECCR CLAUSE - ECCR REVENUES</t>
  </si>
  <si>
    <t>AJI040251: ECCR CLAUSE - FEDERAL INCOME TAXES</t>
  </si>
  <si>
    <t>AJI040252: ECCR CLAUSE - STATE INCOME TAXES</t>
  </si>
  <si>
    <t>AJI040400: ECCR CLAUSE - RECOV CILC INCENTIVES &amp; PENALTY</t>
  </si>
  <si>
    <t>AJI123000: DEF INC TAX - DEF ECCR COST - FPSC - FEDERAL</t>
  </si>
  <si>
    <t>AJI387010: DIST EXP - LMS-LOAD CONTROL RECOVERABLE -ECCR</t>
  </si>
  <si>
    <t>AJI390010: DIST EXP - MAINT-LMS-LOAD CONTROL RECOVERABLE -ECCR</t>
  </si>
  <si>
    <t>AJI407100: CUST SERV &amp; INFO - SUPERVISION - ECCR RECOVERABLE</t>
  </si>
  <si>
    <t>AJI408100: CUST SERV &amp; INFO - CUST ASSISTANCE EXP - ECCR RECOV</t>
  </si>
  <si>
    <t>AJI409100: CUST SERV &amp; INFO - INFO &amp; INST ADV -ECCR RECOV</t>
  </si>
  <si>
    <t>AJI410100: CUST SERV &amp; INFO - MISC CUST SERV &amp; INFO EXP - ECCR</t>
  </si>
  <si>
    <t>AJI410300: PENSION &amp; WELFARE RECOVERABLE - ECCR</t>
  </si>
  <si>
    <t>AJI423100: DEF INC TAX - DEF ECCR COST - FPSC - STATE</t>
  </si>
  <si>
    <t>AJI525110: A&amp;G  EXPENSE - INJURIES &amp; DAMAGES - ECCR</t>
  </si>
  <si>
    <t>AJI529100: A&amp;G EXP - DUPLICATE CHARGES CR - ECCR COSTS DEFERRED</t>
  </si>
  <si>
    <t>AJI603007: DEPR &amp; AMORT EXP - INTANGIBLE ECCR</t>
  </si>
  <si>
    <t>AJI603072: DEPR &amp; AMORT EXP - DISTRIBUTION A/C 362 ECCR</t>
  </si>
  <si>
    <t>AJI603081: DEPR &amp; AMORT EXP - DISTRIBUTION A/C 371 ECCR</t>
  </si>
  <si>
    <t>AJI603095: DEPR &amp; AMORT EXP - GENERAL OTHER ECCR</t>
  </si>
  <si>
    <t>AJI608102: TAX OTH TH INC TAX - PAYROLL TAXES - ECCR</t>
  </si>
  <si>
    <t>AJI608137: TAX OTH TH INC TAX - REG ASSESS FEE  - ECCR</t>
  </si>
  <si>
    <t>AJI230310: ECONOMIC DEVELOPMENT  5%</t>
  </si>
  <si>
    <t>AJI230311: ECONOMIC DEVELOPMENT  5% - FEDERAL INCOME TAXES</t>
  </si>
  <si>
    <t>AJI230312: ECONOMIC DEVELOPMENT   5% - STATE INCOME TAXES</t>
  </si>
  <si>
    <t>AJI040250: ECRC CLAUSE - ECRC REVENUES</t>
  </si>
  <si>
    <t>AJI040421: ENVIRONMENTAL CLAUSE - FEDERAL INCOME TAXES</t>
  </si>
  <si>
    <t>AJI040422: ENVIRONMENTAL CLAUSE - STATE INCOME TAXES</t>
  </si>
  <si>
    <t>AJI056949: OTH ELECTRIC REVENUES - DEF REG ASSES FEE - ECRC</t>
  </si>
  <si>
    <t>AJI056983: OTH ELECTRIC REVENUES - DEFERRED ECRC REVENUES</t>
  </si>
  <si>
    <t>AJI106100: STEAM POWER - MISC STEAM EXPENSES - ECRC</t>
  </si>
  <si>
    <t>AJI111100: STEAM POWER - MAINTENANCE OF STRUCTURE - ECRC</t>
  </si>
  <si>
    <t>AJI112100: STEAM POWER - MAINTENANCE BOILER PLT - ECRC</t>
  </si>
  <si>
    <t>AJI113100: STEAM POWER - MAINTENANCE OF ELECTRIC PLANT - ECRC</t>
  </si>
  <si>
    <t>AJI114100: STEAM POWER - MAINTENANCE MISC PLT - ECRC</t>
  </si>
  <si>
    <t>AJI124100: NUCLEAR POWER - MISC NUCL PWR EXP - ECRC</t>
  </si>
  <si>
    <t>AJI129100: NUCLEAR POWER - MAINTENANCE OF STRUCTURE - ECRC</t>
  </si>
  <si>
    <t>AJI132100: NUCLEAR POWER - MAINTENANCE MISC PLT - ECRC</t>
  </si>
  <si>
    <t>AJI146100: OTHER POWER - OPERATION SUPERVISION &amp; ENGINEERING - ECRC</t>
  </si>
  <si>
    <t>AJI149100: OTHER POWER - MISC OTH PWR EXP - ECRC</t>
  </si>
  <si>
    <t>AJI151100: OTHER POWER - MAINTENANCE SUPERVISION &amp; ENGINEERING - ECRC</t>
  </si>
  <si>
    <t>AJI152100: OTHER POWER - MAINTENANCE OF STRUCTURE - ECRC</t>
  </si>
  <si>
    <t>AJI153100: OTHER POWER - MAINT GEN &amp; ELEC PLT - ECRC</t>
  </si>
  <si>
    <t>AJI154100: OTHER POWER - MAINT MISC - ECRC</t>
  </si>
  <si>
    <t>AJI157949: OTHER POWER - OTHER EXPENSES DEFERRED ECRC</t>
  </si>
  <si>
    <t>AJI172000: DEF INC TAX - DEF ECRC COST - FEDERAL</t>
  </si>
  <si>
    <t>AJI174000: DEF INC TAX - DEF ECRC REV - FEDERAL</t>
  </si>
  <si>
    <t>AJI270020: TRAN EXP - MAINT OF STATION EQUIP - ECRC</t>
  </si>
  <si>
    <t>AJI392010: DIST EXP - MAINT OD STATION EQUIP - ECRC</t>
  </si>
  <si>
    <t>AJI403078: DEPR &amp; AMORT EXP - DISMANTLEMENT - OTHER PROD (ECRC)</t>
  </si>
  <si>
    <t>AJI411800: GAIN FROM DISP OF ALLOWANCE - ECRC</t>
  </si>
  <si>
    <t>AJI472000: DEF INC TAX - DEF ECRC COST - STATE</t>
  </si>
  <si>
    <t>AJI474000: DEF INC TAX - DEF ECRC REV - STATE</t>
  </si>
  <si>
    <t>AJI525120: A&amp;G  EXPENSE - INJURIES &amp; DAMAGES - ECRC</t>
  </si>
  <si>
    <t>AJI526120: A&amp;G  EXPENSE - PENSION &amp; WELFARE - ECRC</t>
  </si>
  <si>
    <t>AJI603013: DEPR &amp; AMORT EXP - STEAM PLT - ECRC</t>
  </si>
  <si>
    <t>AJI603028: DEPR &amp; AMORT EXP - NUCLEAR PLT - ECRC</t>
  </si>
  <si>
    <t>AJI603040: DEPR &amp; AMORT EXP - OTH PROD - ECRC</t>
  </si>
  <si>
    <t>AJI603042: DEPR &amp; AMORT EXP - TRANSMISSION - ECRC</t>
  </si>
  <si>
    <t>AJI603065: DEPR &amp; AMORT EXP - DISTRIBUTION - ECRC</t>
  </si>
  <si>
    <t>AJI603092: DEPR &amp; AMORT EXP - INTANGIBLE ECRC</t>
  </si>
  <si>
    <t>AJI603097: DEPR &amp; AMORT EXP - GENERAL OTHER ECRC</t>
  </si>
  <si>
    <t>AJI607373: AMORT REG ASSET - CONVERTIBLE ITC DEPR LOSS</t>
  </si>
  <si>
    <t>AJI607404: AMORT REG LIAB - CONVERTIBLE ITC GROSS-UP</t>
  </si>
  <si>
    <t>AJI608103: TAX OTH TH INC TAX - PAYROLL TAXES - ECRC</t>
  </si>
  <si>
    <t>AJI608147: TAX OTH TH INC TAX - REG ASSESS FEE - ECRC</t>
  </si>
  <si>
    <t>AJI520010: EXECUTIVE COMPENSATION</t>
  </si>
  <si>
    <t>AJI520011: EXECUTIVE COMPENSATION - FEDERAL INCOME TAXES</t>
  </si>
  <si>
    <t>AJI520012: EXECUTIVE COMPENSATION - STATE INCOME TAXES</t>
  </si>
  <si>
    <t>AJI221200: FINANCIAL PLANNING SERVICES - OFFICERS,EXEC,OTH EMP</t>
  </si>
  <si>
    <t>AJI221201: FINANCIAL PLANNING SERVICES - FEDERAL INCOME TAXES</t>
  </si>
  <si>
    <t>AJI221202: FINANCIAL PLANNING SERVICES - STATE INCOME TAXES</t>
  </si>
  <si>
    <t>AJI308110: FRANCHISE EXPENSE</t>
  </si>
  <si>
    <t>AJI308111: FRANCHISE EXPENSE - FEDERAL INCOME TAXES</t>
  </si>
  <si>
    <t>AJI308112: FRANCHISE EXPENSE - STATE INCOME TAXES</t>
  </si>
  <si>
    <t>AJI040110: FRANCHISE REVENUE</t>
  </si>
  <si>
    <t>AJI040111: FRANCHISE REVENUE - FEDERAL INCOME TAXES</t>
  </si>
  <si>
    <t>AJI040112: FRANCHISE REVENUE - STATE INCOME TAXES</t>
  </si>
  <si>
    <t>AJI608131: TAX OTH TH INC TAX - GROSS RECEIPTS TAX - FRANCHISE</t>
  </si>
  <si>
    <t>AJI608136: TAX OTH TH INC TAX - REG ASSESS FEE  - FRANCHISE</t>
  </si>
  <si>
    <t>AJI040050: RETAIL SALES - FUEL REVENUES</t>
  </si>
  <si>
    <t>AJI040051: FUEL CLAUSE - FEDERAL INCOME TAXES</t>
  </si>
  <si>
    <t>AJI040052: FUEL CLAUSE - STATE INCOME TAXES</t>
  </si>
  <si>
    <t>AJI047050: SALES FOR RESALE - FUEL REVENUES</t>
  </si>
  <si>
    <t>AJI047110: INTERCHANGE SALES RECOVERABLE</t>
  </si>
  <si>
    <t>AJI056820: OTH ELECTRIC REVENUES - SCHERER COAL CARS - FCR</t>
  </si>
  <si>
    <t>AJI056980: OTH ELECTRIC REVENUES - DEFERRED FUEL FERC REVENUES</t>
  </si>
  <si>
    <t>AJI056984: OTHER ELECTRIC REV - FUEL - GPIF</t>
  </si>
  <si>
    <t>AJI101110: STEAM POWER - FUEL - OIL, GAS &amp; COAL</t>
  </si>
  <si>
    <t>AJI118110: NUCLEAR POWER - NUCL FUEL EXP - BURNUP CHARGE LEASED</t>
  </si>
  <si>
    <t>AJI137000: DEF INC TAX - DEF FUEL COST FERC - FEDERAL</t>
  </si>
  <si>
    <t>AJI138000: DEF INC TAX - DEF FUEL COST FPSC - FEDERAL</t>
  </si>
  <si>
    <t>AJI139000: DEF INC TAX - DEF FUEL REV &amp; COST - FERC - FEDERAL</t>
  </si>
  <si>
    <t>AJI147110: OTHER POWER - FUEL - OIL, GAS &amp; COAL</t>
  </si>
  <si>
    <t>AJI155110: OTHER POWER - PURCHASED POWER - INTERCHANGE RECOV</t>
  </si>
  <si>
    <t>AJI157900: OTHER POWER - OTHER EXPENSES - DEFERRED FUEL FPSC</t>
  </si>
  <si>
    <t>AJI157980: OTHER POWER - OTHER EXPENSES - DEFERRED FUEL FERC</t>
  </si>
  <si>
    <t>AJI265130: TRANS EXPENSE - INTERCHANGE RECOV</t>
  </si>
  <si>
    <t>AJI437100: DEF INC TAX - DEF FUEL REV &amp; COST - FERC - STATE</t>
  </si>
  <si>
    <t>AJI438100: DEF INC TAX - DEF FUEL REV &amp; COST - FPSC - STATE</t>
  </si>
  <si>
    <t>AJI439100: DEF INC TAX - DEF FUEL REV FERC - STATE</t>
  </si>
  <si>
    <t>AJI525106: A&amp;G  EXPENSE - INJURIES &amp; DAMAGES - FUEL</t>
  </si>
  <si>
    <t>AJI526110: A&amp;G  EXPENSE - PENSION &amp; WELFARE - FUEL</t>
  </si>
  <si>
    <t>AJI608106: TAX OTH TH INC TAX - PAYROLL TAXES - FUEL</t>
  </si>
  <si>
    <t>AJI608138: TAX OTH TH INC TAX - REG ASSESS FEE  - FUEL FPSC</t>
  </si>
  <si>
    <t>AJI442101: GRT REVENUES</t>
  </si>
  <si>
    <t>AJI442131: GRT REVENUE - FEDERAL INCOME TAXES</t>
  </si>
  <si>
    <t>AJI442132: GRT REVENUE - STATE INCOME TAXES</t>
  </si>
  <si>
    <t>AJI608130: GRT - TAXES OTHER INCOME TAXES</t>
  </si>
  <si>
    <t>AJI230205: INDUSTRY ASSOCIATION DUES</t>
  </si>
  <si>
    <t>AJI230206: INDUSTRY ASSOCIATION DUES - FEDERAL INCOME TAXES</t>
  </si>
  <si>
    <t>AJI230207: INDUSTRY ASSOCIATION DUES - STATE INCOME TAXES</t>
  </si>
  <si>
    <t>AJI431101: INTEREST SYNCHRONIZATION - FEDERAL INCOME TAXES</t>
  </si>
  <si>
    <t>AJI431102: INTEREST SYNCHRONIZATION - STATE INCOME TAXES</t>
  </si>
  <si>
    <t>AJI432101: INTEREST SYCHRONIZATION - FED DEFERRED TAXES</t>
  </si>
  <si>
    <t>AJI432102: INTEREST SYCHRONIZATION - STATE DEFERRED TAXES</t>
  </si>
  <si>
    <t>AJI431000: INTEREST ON TAX DEFICIENCIES</t>
  </si>
  <si>
    <t>AJI431001: INTEREST ON TAX DEFICIENCIES - FEDERAL INCOME TAXES</t>
  </si>
  <si>
    <t>AJI431002: INTEREST ON TAX DEFICIENCIES - STATE INCOME TAXES</t>
  </si>
  <si>
    <t>AJI009001: RATE CASE EXPENSE ADJ - FEDERAL TAX</t>
  </si>
  <si>
    <t>AJI009051: RATE CASE EXPENSE ADJ - STATE TAX</t>
  </si>
  <si>
    <t>AJI603009: DEPRECIATION FLOWBACK ADJ</t>
  </si>
  <si>
    <t>AJI040300: STORM RECOVERY - REVENUE</t>
  </si>
  <si>
    <t>AJI040301: STORM RECOVERY - FEDERAL INCOME TAXES</t>
  </si>
  <si>
    <t>AJI040302: STORM RECOVERY  - STATE INCOME TAXES</t>
  </si>
  <si>
    <t>AJI404151: STORM SECURITIZATION - UNCOLL ACCTS</t>
  </si>
  <si>
    <t>AJI521151: STORM  SECURITIZATION - A&amp;G ADMIN FEES</t>
  </si>
  <si>
    <t>AJI522151: STORM  SECURITIZATION - A&amp;G EXPENSE TRANSFER</t>
  </si>
  <si>
    <t>AJI524121: STORM  RECOVERY - AMORT OF DEFICIENCY</t>
  </si>
  <si>
    <t>AJI607351: STORM SECURITIZATION AMORT</t>
  </si>
  <si>
    <t>AJI607352: STORM SECURITIZATION - AMORT TAX OVER/UNDER</t>
  </si>
  <si>
    <t>FUEL CLAUSE – GAS RESERVES</t>
  </si>
  <si>
    <t>AJI040091: GAS RESERVES - FEDERAL INCOME TAXES</t>
  </si>
  <si>
    <t>AJI040092: GAS RESERVES - STATE INCOME TAXES</t>
  </si>
  <si>
    <t>AJI158750: GAS RESERVES - OPERATION SUPERVISION &amp; ENGINEERING</t>
  </si>
  <si>
    <t>AJI158752: GAS RESERVES - GAS WELLS EXPENSES</t>
  </si>
  <si>
    <t>AJI158753: GAS RESERVES - FIELD LINES EXPENSES</t>
  </si>
  <si>
    <t>AJI158754: GAS RESERVES - FIELD COMPRESSOR STATION EXPENSES</t>
  </si>
  <si>
    <t>AJI158755: GAS RESERVES - FIELD COMPRESSOR STATION FUEL &amp; POWER</t>
  </si>
  <si>
    <t>AJI158756: GAS RESERVES - FIELD MEASURING &amp; REGULATING STATION EXP</t>
  </si>
  <si>
    <t>AJI158759: GAS RESERVES - OTHER EXPENSES</t>
  </si>
  <si>
    <t>AJI158760: GAS RESERVES – RENTS</t>
  </si>
  <si>
    <t>AJI523900: OUTSIDE SERVICES - GAS RESERVES</t>
  </si>
  <si>
    <t>AJI603339: DEPR &amp; AMORT EXP - ARO - GAS RESERVES</t>
  </si>
  <si>
    <t>AJI607900: AMORTIZATION - GAS RESERVES</t>
  </si>
  <si>
    <t>AJI608190: TAX OTH TH INC TAX - OTHER - GAS RESERVES</t>
  </si>
  <si>
    <t>OPC 010864</t>
  </si>
  <si>
    <t>FPL RC-16</t>
  </si>
  <si>
    <t>OPC 010865</t>
  </si>
  <si>
    <t>OPC 010866</t>
  </si>
  <si>
    <t>OPC 010867</t>
  </si>
  <si>
    <t>OPC 010868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</si>
</sst>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,\ yyyy;@"/>
    <numFmt numFmtId="165" formatCode="_(&quot;$&quot;* #,##0_);_(&quot;$&quot;* \(#,##0\);_(&quot;$&quot;* &quot;0&quot;_);_(@_)"/>
    <numFmt numFmtId="166" formatCode="_(* #,##0_);_(* \(#,##0\);_(* &quot;0&quot;_);_(@_)"/>
    <numFmt numFmtId="167" formatCode="0.00_);\(0.00\)"/>
    <numFmt numFmtId="168" formatCode="#,##0.00_);[Red]\(#,##0.00\);&quot; &quot;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6"/>
      <name val="Arial"/>
      <family val="2"/>
    </font>
    <font>
      <u/>
      <sz val="16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0" applyFont="1"/>
    <xf numFmtId="0" fontId="4" fillId="0" borderId="0" xfId="10" applyFont="1" applyAlignment="1">
      <alignment horizontal="right"/>
    </xf>
    <xf numFmtId="0" fontId="4" fillId="0" borderId="0" xfId="10" applyFont="1" applyAlignment="1">
      <alignment horizontal="center"/>
    </xf>
    <xf numFmtId="0" fontId="4" fillId="0" borderId="3" xfId="10" applyFont="1" applyBorder="1" applyAlignment="1">
      <alignment horizontal="center"/>
    </xf>
    <xf numFmtId="5" fontId="4" fillId="0" borderId="0" xfId="10" applyNumberFormat="1" applyFont="1" applyAlignment="1">
      <alignment horizontal="right"/>
    </xf>
    <xf numFmtId="5" fontId="4" fillId="0" borderId="0" xfId="10" applyNumberFormat="1" applyFont="1"/>
    <xf numFmtId="5" fontId="4" fillId="0" borderId="0" xfId="10" applyNumberFormat="1" applyFont="1" applyBorder="1" applyAlignment="1">
      <alignment horizontal="right"/>
    </xf>
    <xf numFmtId="165" fontId="4" fillId="0" borderId="3" xfId="10" applyNumberFormat="1" applyFont="1" applyBorder="1"/>
    <xf numFmtId="5" fontId="4" fillId="0" borderId="0" xfId="10" applyNumberFormat="1" applyFont="1" applyBorder="1"/>
    <xf numFmtId="166" fontId="4" fillId="0" borderId="3" xfId="10" applyNumberFormat="1" applyFont="1" applyBorder="1"/>
    <xf numFmtId="0" fontId="4" fillId="0" borderId="0" xfId="10" applyFont="1" applyBorder="1"/>
    <xf numFmtId="42" fontId="4" fillId="0" borderId="4" xfId="10" applyNumberFormat="1" applyFont="1" applyBorder="1"/>
    <xf numFmtId="166" fontId="4" fillId="0" borderId="4" xfId="10" applyNumberFormat="1" applyFont="1" applyBorder="1"/>
    <xf numFmtId="0" fontId="5" fillId="0" borderId="0" xfId="10" applyFont="1"/>
    <xf numFmtId="165" fontId="4" fillId="0" borderId="0" xfId="10" applyNumberFormat="1" applyFont="1" applyBorder="1"/>
    <xf numFmtId="166" fontId="4" fillId="0" borderId="0" xfId="10" applyNumberFormat="1" applyFont="1" applyBorder="1"/>
    <xf numFmtId="165" fontId="4" fillId="0" borderId="4" xfId="10" applyNumberFormat="1" applyFont="1" applyBorder="1"/>
    <xf numFmtId="0" fontId="4" fillId="0" borderId="0" xfId="10" applyFont="1" applyBorder="1" applyAlignment="1">
      <alignment horizontal="right"/>
    </xf>
    <xf numFmtId="6" fontId="4" fillId="0" borderId="0" xfId="10" applyNumberFormat="1" applyFont="1"/>
    <xf numFmtId="17" fontId="4" fillId="0" borderId="0" xfId="10" applyNumberFormat="1" applyFont="1"/>
    <xf numFmtId="6" fontId="4" fillId="0" borderId="0" xfId="10" applyNumberFormat="1" applyFont="1" applyAlignment="1">
      <alignment horizontal="right"/>
    </xf>
    <xf numFmtId="6" fontId="4" fillId="0" borderId="0" xfId="10" applyNumberFormat="1" applyFont="1" applyAlignment="1">
      <alignment horizontal="center"/>
    </xf>
    <xf numFmtId="6" fontId="4" fillId="0" borderId="3" xfId="10" applyNumberFormat="1" applyFont="1" applyBorder="1"/>
    <xf numFmtId="41" fontId="4" fillId="0" borderId="0" xfId="10" applyNumberFormat="1" applyFont="1" applyBorder="1"/>
    <xf numFmtId="6" fontId="4" fillId="0" borderId="0" xfId="10" applyNumberFormat="1" applyFont="1" applyBorder="1" applyAlignment="1">
      <alignment horizontal="right"/>
    </xf>
    <xf numFmtId="5" fontId="4" fillId="0" borderId="3" xfId="10" applyNumberFormat="1" applyFont="1" applyBorder="1"/>
    <xf numFmtId="37" fontId="4" fillId="0" borderId="3" xfId="10" applyNumberFormat="1" applyFont="1" applyBorder="1"/>
    <xf numFmtId="0" fontId="4" fillId="0" borderId="0" xfId="11" applyFont="1"/>
    <xf numFmtId="0" fontId="4" fillId="0" borderId="0" xfId="11" applyFont="1" applyAlignment="1">
      <alignment horizontal="right"/>
    </xf>
    <xf numFmtId="10" fontId="4" fillId="0" borderId="0" xfId="11" applyNumberFormat="1" applyFont="1"/>
    <xf numFmtId="0" fontId="4" fillId="0" borderId="0" xfId="11" applyFont="1" applyAlignment="1">
      <alignment horizontal="center"/>
    </xf>
    <xf numFmtId="17" fontId="4" fillId="0" borderId="0" xfId="11" applyNumberFormat="1" applyFont="1"/>
    <xf numFmtId="164" fontId="4" fillId="0" borderId="0" xfId="11" applyNumberFormat="1" applyFont="1"/>
    <xf numFmtId="0" fontId="4" fillId="0" borderId="0" xfId="11" applyFont="1" applyBorder="1"/>
    <xf numFmtId="10" fontId="4" fillId="0" borderId="0" xfId="11" applyNumberFormat="1" applyFont="1" applyBorder="1"/>
    <xf numFmtId="10" fontId="4" fillId="0" borderId="0" xfId="11" applyNumberFormat="1" applyFont="1" applyAlignment="1">
      <alignment horizontal="center"/>
    </xf>
    <xf numFmtId="10" fontId="4" fillId="0" borderId="0" xfId="11" quotePrefix="1" applyNumberFormat="1" applyFont="1" applyAlignment="1">
      <alignment horizontal="center"/>
    </xf>
    <xf numFmtId="0" fontId="4" fillId="0" borderId="3" xfId="11" applyFont="1" applyBorder="1"/>
    <xf numFmtId="1" fontId="4" fillId="0" borderId="3" xfId="11" applyNumberFormat="1" applyFont="1" applyBorder="1" applyAlignment="1">
      <alignment horizontal="center"/>
    </xf>
    <xf numFmtId="1" fontId="4" fillId="0" borderId="0" xfId="11" applyNumberFormat="1" applyFont="1" applyAlignment="1">
      <alignment horizontal="center"/>
    </xf>
    <xf numFmtId="41" fontId="4" fillId="0" borderId="0" xfId="11" applyNumberFormat="1" applyFont="1"/>
    <xf numFmtId="0" fontId="4" fillId="0" borderId="0" xfId="11" quotePrefix="1" applyFont="1"/>
    <xf numFmtId="41" fontId="4" fillId="0" borderId="3" xfId="11" applyNumberFormat="1" applyFont="1" applyBorder="1"/>
    <xf numFmtId="10" fontId="4" fillId="0" borderId="3" xfId="11" applyNumberFormat="1" applyFont="1" applyBorder="1"/>
    <xf numFmtId="41" fontId="4" fillId="0" borderId="0" xfId="11" applyNumberFormat="1" applyFont="1" applyBorder="1"/>
    <xf numFmtId="167" fontId="4" fillId="0" borderId="0" xfId="11" applyNumberFormat="1" applyFont="1"/>
    <xf numFmtId="37" fontId="4" fillId="0" borderId="0" xfId="11" applyNumberFormat="1" applyFont="1"/>
    <xf numFmtId="5" fontId="4" fillId="0" borderId="0" xfId="11" applyNumberFormat="1" applyFont="1"/>
    <xf numFmtId="10" fontId="4" fillId="0" borderId="0" xfId="12" applyNumberFormat="1" applyFont="1"/>
    <xf numFmtId="0" fontId="3" fillId="0" borderId="0" xfId="13"/>
    <xf numFmtId="0" fontId="1" fillId="0" borderId="2" xfId="13" applyFont="1" applyBorder="1" applyAlignment="1">
      <alignment horizontal="center" vertical="center" wrapText="1"/>
    </xf>
    <xf numFmtId="0" fontId="8" fillId="0" borderId="0" xfId="13" applyFont="1" applyAlignment="1">
      <alignment horizontal="left"/>
    </xf>
    <xf numFmtId="39" fontId="1" fillId="0" borderId="0" xfId="13" applyNumberFormat="1" applyFont="1" applyAlignment="1">
      <alignment horizontal="right"/>
    </xf>
    <xf numFmtId="0" fontId="8" fillId="0" borderId="0" xfId="13" applyFont="1" applyAlignment="1">
      <alignment horizontal="left" indent="1"/>
    </xf>
    <xf numFmtId="0" fontId="1" fillId="0" borderId="0" xfId="13" applyFont="1" applyAlignment="1">
      <alignment horizontal="left" indent="2"/>
    </xf>
    <xf numFmtId="0" fontId="9" fillId="0" borderId="0" xfId="13" applyFont="1" applyAlignment="1">
      <alignment horizontal="left" indent="3"/>
    </xf>
    <xf numFmtId="168" fontId="9" fillId="0" borderId="1" xfId="13" applyNumberFormat="1" applyFont="1" applyBorder="1" applyAlignment="1">
      <alignment horizontal="right"/>
    </xf>
    <xf numFmtId="39" fontId="1" fillId="2" borderId="0" xfId="13" applyNumberFormat="1" applyFont="1" applyFill="1" applyAlignment="1">
      <alignment horizontal="right"/>
    </xf>
    <xf numFmtId="39" fontId="6" fillId="3" borderId="0" xfId="13" applyNumberFormat="1" applyFont="1" applyFill="1" applyAlignment="1">
      <alignment horizontal="right"/>
    </xf>
    <xf numFmtId="39" fontId="1" fillId="4" borderId="0" xfId="13" applyNumberFormat="1" applyFont="1" applyFill="1" applyAlignment="1">
      <alignment horizontal="right"/>
    </xf>
    <xf numFmtId="39" fontId="3" fillId="0" borderId="0" xfId="13" applyNumberFormat="1"/>
    <xf numFmtId="39" fontId="7" fillId="0" borderId="0" xfId="13" applyNumberFormat="1" applyFont="1"/>
    <xf numFmtId="0" fontId="4" fillId="0" borderId="0" xfId="10" applyFont="1" applyAlignment="1">
      <alignment horizontal="center"/>
    </xf>
    <xf numFmtId="0" fontId="4" fillId="0" borderId="0" xfId="10" applyFont="1" applyAlignment="1"/>
    <xf numFmtId="164" fontId="4" fillId="0" borderId="0" xfId="10" applyNumberFormat="1" applyFont="1" applyAlignment="1">
      <alignment horizontal="center"/>
    </xf>
    <xf numFmtId="164" fontId="4" fillId="0" borderId="0" xfId="10" applyNumberFormat="1" applyFont="1" applyAlignment="1"/>
    <xf numFmtId="6" fontId="4" fillId="0" borderId="0" xfId="10" applyNumberFormat="1" applyFont="1" applyAlignment="1">
      <alignment horizontal="center"/>
    </xf>
    <xf numFmtId="0" fontId="1" fillId="0" borderId="0" xfId="10" applyAlignment="1"/>
    <xf numFmtId="164" fontId="1" fillId="0" borderId="0" xfId="10" applyNumberFormat="1" applyAlignment="1"/>
    <xf numFmtId="0" fontId="4" fillId="0" borderId="5" xfId="11" applyFont="1" applyBorder="1" applyAlignment="1">
      <alignment horizontal="center"/>
    </xf>
    <xf numFmtId="164" fontId="4" fillId="0" borderId="0" xfId="11" applyNumberFormat="1" applyFont="1" applyAlignment="1">
      <alignment horizontal="center"/>
    </xf>
    <xf numFmtId="10" fontId="4" fillId="0" borderId="5" xfId="11" applyNumberFormat="1" applyFont="1" applyBorder="1" applyAlignment="1">
      <alignment horizontal="center"/>
    </xf>
    <xf numFmtId="0" fontId="1" fillId="0" borderId="2" xfId="13" applyFont="1" applyBorder="1" applyAlignment="1">
      <alignment horizontal="center" vertical="center" wrapText="1"/>
    </xf>
    <xf numFmtId="6" fontId="10" fillId="0" borderId="0" xfId="10" applyNumberFormat="1" applyFont="1"/>
    <xf numFmtId="6" fontId="10" fillId="0" borderId="0" xfId="10" applyNumberFormat="1" applyFont="1" applyAlignment="1">
      <alignment horizontal="right"/>
    </xf>
    <xf numFmtId="0" fontId="11" fillId="0" borderId="0" xfId="13" applyFont="1"/>
    <xf numFmtId="0" fontId="10" fillId="0" borderId="0" xfId="11" applyFont="1" applyAlignment="1">
      <alignment horizontal="right"/>
    </xf>
    <xf numFmtId="0" fontId="10" fillId="0" borderId="0" xfId="11" applyFont="1"/>
    <xf numFmtId="10" fontId="10" fillId="0" borderId="0" xfId="11" applyNumberFormat="1" applyFont="1"/>
    <xf numFmtId="0" fontId="10" fillId="0" borderId="0" xfId="10" applyFont="1"/>
    <xf numFmtId="0" fontId="10" fillId="0" borderId="0" xfId="10" applyFont="1" applyAlignment="1">
      <alignment horizontal="right"/>
    </xf>
  </cellXfs>
  <cellStyles count="15">
    <cellStyle name="Comma 2" xfId="14"/>
    <cellStyle name="Currency 2" xfId="4"/>
    <cellStyle name="Currency 3" xfId="9"/>
    <cellStyle name="Normal" xfId="0" builtinId="0"/>
    <cellStyle name="Normal 2" xfId="2"/>
    <cellStyle name="Normal 2 2" xfId="13"/>
    <cellStyle name="Normal 3" xfId="5"/>
    <cellStyle name="Normal 4" xfId="7"/>
    <cellStyle name="Normal 4 2" xfId="11"/>
    <cellStyle name="Normal 5" xfId="1"/>
    <cellStyle name="Normal 6" xfId="10"/>
    <cellStyle name="Percent 2" xfId="3"/>
    <cellStyle name="Percent 3" xfId="8"/>
    <cellStyle name="Percent 4" xfId="6"/>
    <cellStyle name="Percent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="50" zoomScaleNormal="50" workbookViewId="0">
      <selection activeCell="C13" sqref="C13"/>
    </sheetView>
  </sheetViews>
  <sheetFormatPr defaultColWidth="9.109375" defaultRowHeight="20.399999999999999" x14ac:dyDescent="0.35"/>
  <cols>
    <col min="1" max="1" width="2.44140625" style="1" customWidth="1"/>
    <col min="2" max="2" width="5.33203125" style="1" customWidth="1"/>
    <col min="3" max="3" width="60.88671875" style="1" customWidth="1"/>
    <col min="4" max="4" width="28.109375" style="2" bestFit="1" customWidth="1"/>
    <col min="5" max="5" width="26.6640625" style="1" bestFit="1" customWidth="1"/>
    <col min="6" max="6" width="1.109375" style="1" customWidth="1"/>
    <col min="7" max="7" width="26.44140625" style="1" bestFit="1" customWidth="1"/>
    <col min="8" max="8" width="27.5546875" style="1" bestFit="1" customWidth="1"/>
    <col min="9" max="9" width="25.88671875" style="1" bestFit="1" customWidth="1"/>
    <col min="10" max="10" width="24.109375" style="1" bestFit="1" customWidth="1"/>
    <col min="11" max="11" width="26.44140625" style="1" bestFit="1" customWidth="1"/>
    <col min="12" max="12" width="25.88671875" style="1" bestFit="1" customWidth="1"/>
    <col min="13" max="13" width="41" style="1" bestFit="1" customWidth="1"/>
    <col min="14" max="14" width="29.6640625" style="1" customWidth="1"/>
    <col min="15" max="16384" width="9.109375" style="1"/>
  </cols>
  <sheetData>
    <row r="1" spans="1:13" s="80" customFormat="1" ht="21" x14ac:dyDescent="0.4">
      <c r="B1" s="80" t="s">
        <v>310</v>
      </c>
      <c r="D1" s="81"/>
    </row>
    <row r="2" spans="1:13" s="80" customFormat="1" ht="21" x14ac:dyDescent="0.4">
      <c r="B2" s="80" t="s">
        <v>311</v>
      </c>
      <c r="D2" s="81"/>
    </row>
    <row r="4" spans="1:13" ht="21.75" customHeight="1" x14ac:dyDescent="0.35">
      <c r="C4" s="2"/>
      <c r="D4" s="1"/>
    </row>
    <row r="5" spans="1:13" x14ac:dyDescent="0.35">
      <c r="A5" s="63" t="s">
        <v>28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x14ac:dyDescent="0.35">
      <c r="A6" s="63" t="s">
        <v>29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x14ac:dyDescent="0.35">
      <c r="A7" s="63" t="s">
        <v>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x14ac:dyDescent="0.35">
      <c r="A8" s="63" t="s">
        <v>31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 x14ac:dyDescent="0.35">
      <c r="A9" s="65" t="s">
        <v>32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x14ac:dyDescent="0.35">
      <c r="C10" s="2"/>
      <c r="D10" s="1"/>
      <c r="M10" s="2" t="s">
        <v>33</v>
      </c>
    </row>
    <row r="11" spans="1:13" ht="111.75" customHeight="1" x14ac:dyDescent="0.35">
      <c r="C11" s="2"/>
      <c r="D11" s="1"/>
    </row>
    <row r="12" spans="1:13" x14ac:dyDescent="0.35">
      <c r="C12" s="2"/>
      <c r="D12" s="1"/>
    </row>
    <row r="13" spans="1:13" x14ac:dyDescent="0.35">
      <c r="C13" s="2"/>
      <c r="D13" s="1"/>
      <c r="E13" s="3" t="s">
        <v>34</v>
      </c>
      <c r="G13" s="3" t="s">
        <v>35</v>
      </c>
      <c r="H13" s="1" t="s">
        <v>36</v>
      </c>
      <c r="I13" s="3" t="s">
        <v>37</v>
      </c>
    </row>
    <row r="14" spans="1:13" x14ac:dyDescent="0.35">
      <c r="C14" s="2"/>
      <c r="D14" s="3" t="s">
        <v>38</v>
      </c>
      <c r="E14" s="3" t="s">
        <v>39</v>
      </c>
      <c r="G14" s="3" t="s">
        <v>40</v>
      </c>
      <c r="H14" s="3" t="s">
        <v>41</v>
      </c>
      <c r="I14" s="3" t="s">
        <v>42</v>
      </c>
      <c r="K14" s="3" t="s">
        <v>35</v>
      </c>
      <c r="L14" s="3" t="s">
        <v>43</v>
      </c>
      <c r="M14" s="3" t="s">
        <v>27</v>
      </c>
    </row>
    <row r="15" spans="1:13" x14ac:dyDescent="0.35">
      <c r="C15" s="2"/>
      <c r="D15" s="4" t="s">
        <v>44</v>
      </c>
      <c r="E15" s="4" t="s">
        <v>45</v>
      </c>
      <c r="G15" s="4" t="s">
        <v>44</v>
      </c>
      <c r="H15" s="4" t="s">
        <v>46</v>
      </c>
      <c r="I15" s="4" t="s">
        <v>47</v>
      </c>
      <c r="J15" s="4" t="s">
        <v>1</v>
      </c>
      <c r="K15" s="4" t="s">
        <v>48</v>
      </c>
      <c r="L15" s="4" t="s">
        <v>49</v>
      </c>
      <c r="M15" s="4" t="s">
        <v>31</v>
      </c>
    </row>
    <row r="16" spans="1:13" x14ac:dyDescent="0.35">
      <c r="C16" s="2"/>
      <c r="D16" s="1"/>
    </row>
    <row r="17" spans="1:14" x14ac:dyDescent="0.35"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4" x14ac:dyDescent="0.35">
      <c r="A18" s="1" t="s">
        <v>50</v>
      </c>
      <c r="C18" s="7"/>
      <c r="D18" s="8">
        <v>40029145080.475388</v>
      </c>
      <c r="E18" s="10">
        <v>13675788691.38846</v>
      </c>
      <c r="F18" s="9"/>
      <c r="G18" s="10">
        <f>D18-E18</f>
        <v>26353356389.086929</v>
      </c>
      <c r="H18" s="10">
        <v>238825020.23307693</v>
      </c>
      <c r="I18" s="10">
        <v>2521614261.1100001</v>
      </c>
      <c r="J18" s="10">
        <v>715868268.8984617</v>
      </c>
      <c r="K18" s="10">
        <f>SUM(G18,H18,I18,J18)</f>
        <v>29829663939.328468</v>
      </c>
      <c r="L18" s="10">
        <v>-1571428662.6707711</v>
      </c>
      <c r="M18" s="8">
        <f>K18+L18</f>
        <v>28258235276.657696</v>
      </c>
      <c r="N18" s="11"/>
    </row>
    <row r="19" spans="1:14" x14ac:dyDescent="0.35">
      <c r="C19" s="7"/>
      <c r="D19" s="9"/>
      <c r="E19" s="9"/>
      <c r="F19" s="9"/>
      <c r="G19" s="9"/>
      <c r="H19" s="9"/>
      <c r="I19" s="9"/>
      <c r="J19" s="9"/>
      <c r="K19" s="9"/>
      <c r="L19" s="9"/>
      <c r="M19" s="9"/>
      <c r="N19" s="11"/>
    </row>
    <row r="20" spans="1:14" x14ac:dyDescent="0.35">
      <c r="C20" s="7"/>
      <c r="D20" s="9"/>
      <c r="E20" s="9"/>
      <c r="F20" s="9"/>
      <c r="G20" s="9"/>
      <c r="H20" s="9"/>
      <c r="I20" s="9"/>
      <c r="J20" s="9"/>
      <c r="K20" s="9"/>
      <c r="L20" s="9"/>
      <c r="M20" s="9"/>
      <c r="N20" s="11"/>
    </row>
    <row r="21" spans="1:14" x14ac:dyDescent="0.35">
      <c r="A21" s="1" t="s">
        <v>51</v>
      </c>
      <c r="C21" s="7"/>
      <c r="D21" s="8">
        <v>38220537019.07386</v>
      </c>
      <c r="E21" s="10">
        <v>12265909115.420231</v>
      </c>
      <c r="F21" s="9"/>
      <c r="G21" s="10">
        <f>D21-E21</f>
        <v>25954627903.653629</v>
      </c>
      <c r="H21" s="10">
        <v>226390330.79279691</v>
      </c>
      <c r="I21" s="10">
        <v>2391530610.6902533</v>
      </c>
      <c r="J21" s="10">
        <v>678972697.55624926</v>
      </c>
      <c r="K21" s="10">
        <f>SUM(G21,H21,I21,J21)</f>
        <v>29251521542.692928</v>
      </c>
      <c r="L21" s="10">
        <v>-2129271734.8715043</v>
      </c>
      <c r="M21" s="8">
        <f>K21+L21</f>
        <v>27122249807.821423</v>
      </c>
      <c r="N21" s="11"/>
    </row>
    <row r="22" spans="1:14" x14ac:dyDescent="0.35">
      <c r="C22" s="7"/>
      <c r="D22" s="9"/>
      <c r="E22" s="9"/>
      <c r="F22" s="9"/>
      <c r="G22" s="9"/>
      <c r="H22" s="9"/>
      <c r="I22" s="9"/>
      <c r="J22" s="9"/>
      <c r="K22" s="9"/>
      <c r="L22" s="9"/>
      <c r="M22" s="9"/>
      <c r="N22" s="11"/>
    </row>
    <row r="23" spans="1:14" x14ac:dyDescent="0.35">
      <c r="C23" s="7"/>
      <c r="D23" s="9"/>
      <c r="E23" s="9"/>
      <c r="F23" s="9"/>
      <c r="G23" s="9"/>
      <c r="H23" s="9"/>
      <c r="I23" s="9"/>
      <c r="J23" s="9"/>
      <c r="K23" s="9"/>
      <c r="L23" s="9"/>
      <c r="M23" s="9"/>
      <c r="N23" s="11"/>
    </row>
    <row r="24" spans="1:14" x14ac:dyDescent="0.35">
      <c r="A24" s="1" t="s">
        <v>52</v>
      </c>
      <c r="C24" s="7"/>
      <c r="D24" s="8">
        <v>-1798018946.68592</v>
      </c>
      <c r="E24" s="10">
        <v>-378138701.35085702</v>
      </c>
      <c r="F24" s="9"/>
      <c r="G24" s="10">
        <f>D24-E24</f>
        <v>-1419880245.335063</v>
      </c>
      <c r="H24" s="10">
        <v>-2417243.5449672104</v>
      </c>
      <c r="I24" s="10">
        <v>-1604692193.9765851</v>
      </c>
      <c r="J24" s="10">
        <v>0</v>
      </c>
      <c r="K24" s="10">
        <f>SUM(G24,H24,I24,J24)</f>
        <v>-3026989682.8566151</v>
      </c>
      <c r="L24" s="10">
        <v>2971168901.4713812</v>
      </c>
      <c r="M24" s="8">
        <f>K24+L24</f>
        <v>-55820781.385233879</v>
      </c>
      <c r="N24" s="11"/>
    </row>
    <row r="25" spans="1:14" x14ac:dyDescent="0.35">
      <c r="A25" s="1" t="s">
        <v>53</v>
      </c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11"/>
    </row>
    <row r="26" spans="1:14" x14ac:dyDescent="0.35">
      <c r="A26" s="1" t="s">
        <v>54</v>
      </c>
      <c r="C26" s="7"/>
      <c r="D26" s="9"/>
      <c r="E26" s="9"/>
      <c r="F26" s="9"/>
      <c r="G26" s="9"/>
      <c r="H26" s="9"/>
      <c r="I26" s="9"/>
      <c r="J26" s="9"/>
      <c r="K26" s="9"/>
      <c r="L26" s="9"/>
      <c r="M26" s="9"/>
      <c r="N26" s="11"/>
    </row>
    <row r="27" spans="1:14" x14ac:dyDescent="0.35">
      <c r="C27" s="7"/>
      <c r="D27" s="9"/>
      <c r="E27" s="9"/>
      <c r="F27" s="9"/>
      <c r="G27" s="9"/>
      <c r="H27" s="9"/>
      <c r="I27" s="9"/>
      <c r="J27" s="9"/>
      <c r="K27" s="9"/>
      <c r="L27" s="9"/>
      <c r="M27" s="9"/>
      <c r="N27" s="11"/>
    </row>
    <row r="28" spans="1:14" x14ac:dyDescent="0.35">
      <c r="A28" s="1" t="s">
        <v>55</v>
      </c>
      <c r="C28" s="7"/>
      <c r="D28" s="12">
        <f>D21+D24</f>
        <v>36422518072.387939</v>
      </c>
      <c r="E28" s="13">
        <f>E21+E24</f>
        <v>11887770414.069374</v>
      </c>
      <c r="F28" s="9"/>
      <c r="G28" s="13">
        <f t="shared" ref="G28:M28" si="0">G21+G24</f>
        <v>24534747658.318565</v>
      </c>
      <c r="H28" s="13">
        <f t="shared" si="0"/>
        <v>223973087.24782971</v>
      </c>
      <c r="I28" s="13">
        <f t="shared" si="0"/>
        <v>786838416.71366811</v>
      </c>
      <c r="J28" s="13">
        <f t="shared" si="0"/>
        <v>678972697.55624926</v>
      </c>
      <c r="K28" s="13">
        <f t="shared" si="0"/>
        <v>26224531859.836311</v>
      </c>
      <c r="L28" s="13">
        <f t="shared" si="0"/>
        <v>841897166.59987688</v>
      </c>
      <c r="M28" s="12">
        <f t="shared" si="0"/>
        <v>27066429026.436188</v>
      </c>
      <c r="N28" s="11"/>
    </row>
    <row r="29" spans="1:14" x14ac:dyDescent="0.35">
      <c r="C29" s="2"/>
      <c r="D29" s="1"/>
    </row>
    <row r="30" spans="1:14" x14ac:dyDescent="0.35">
      <c r="C30" s="2"/>
      <c r="D30" s="1"/>
    </row>
    <row r="31" spans="1:14" x14ac:dyDescent="0.35">
      <c r="C31" s="2"/>
      <c r="D31" s="1"/>
    </row>
    <row r="32" spans="1:14" x14ac:dyDescent="0.35">
      <c r="C32" s="2"/>
      <c r="D32" s="1"/>
    </row>
    <row r="33" spans="1:14" x14ac:dyDescent="0.35">
      <c r="C33" s="2"/>
      <c r="D33" s="1"/>
    </row>
    <row r="34" spans="1:14" x14ac:dyDescent="0.35">
      <c r="C34" s="2"/>
      <c r="D34" s="1"/>
    </row>
    <row r="35" spans="1:14" x14ac:dyDescent="0.35">
      <c r="C35" s="2"/>
      <c r="D35" s="1"/>
    </row>
    <row r="36" spans="1:14" x14ac:dyDescent="0.35">
      <c r="C36" s="7"/>
      <c r="D36" s="9"/>
      <c r="E36" s="9"/>
      <c r="F36" s="9"/>
      <c r="G36" s="9"/>
      <c r="H36" s="9"/>
      <c r="I36" s="9"/>
      <c r="J36" s="9"/>
      <c r="K36" s="9"/>
      <c r="L36" s="9"/>
      <c r="M36" s="9"/>
      <c r="N36" s="11"/>
    </row>
    <row r="37" spans="1:14" x14ac:dyDescent="0.35">
      <c r="A37" s="14" t="s">
        <v>56</v>
      </c>
      <c r="C37" s="7"/>
      <c r="D37" s="9"/>
      <c r="E37" s="9"/>
      <c r="F37" s="9"/>
      <c r="G37" s="9"/>
      <c r="H37" s="9"/>
      <c r="I37" s="9"/>
      <c r="J37" s="9"/>
      <c r="K37" s="9"/>
      <c r="L37" s="9"/>
      <c r="M37" s="9"/>
      <c r="N37" s="11"/>
    </row>
    <row r="38" spans="1:14" x14ac:dyDescent="0.35">
      <c r="A38" s="14"/>
      <c r="C38" s="7"/>
      <c r="D38" s="9"/>
      <c r="E38" s="9"/>
      <c r="F38" s="9"/>
      <c r="G38" s="9"/>
      <c r="H38" s="9"/>
      <c r="I38" s="9"/>
      <c r="J38" s="9"/>
      <c r="K38" s="9"/>
      <c r="L38" s="9"/>
      <c r="M38" s="9"/>
      <c r="N38" s="11"/>
    </row>
    <row r="39" spans="1:14" x14ac:dyDescent="0.35">
      <c r="A39" s="1" t="s">
        <v>57</v>
      </c>
      <c r="C39" s="7"/>
      <c r="D39" s="17">
        <v>0</v>
      </c>
      <c r="E39" s="17">
        <v>0</v>
      </c>
      <c r="F39" s="9"/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1"/>
    </row>
    <row r="40" spans="1:14" x14ac:dyDescent="0.35">
      <c r="C40" s="7"/>
      <c r="D40" s="9"/>
      <c r="E40" s="9"/>
      <c r="F40" s="9"/>
      <c r="G40" s="9"/>
      <c r="H40" s="9"/>
      <c r="I40" s="9"/>
      <c r="J40" s="9"/>
      <c r="K40" s="9"/>
      <c r="L40" s="9"/>
      <c r="M40" s="9"/>
      <c r="N40" s="11"/>
    </row>
    <row r="41" spans="1:14" x14ac:dyDescent="0.35">
      <c r="C41" s="7"/>
      <c r="D41" s="9"/>
      <c r="E41" s="9"/>
      <c r="F41" s="9"/>
      <c r="G41" s="9"/>
      <c r="H41" s="9"/>
      <c r="I41" s="9"/>
      <c r="J41" s="9"/>
      <c r="K41" s="9"/>
      <c r="L41" s="9"/>
      <c r="M41" s="9"/>
      <c r="N41" s="11"/>
    </row>
    <row r="42" spans="1:14" x14ac:dyDescent="0.35">
      <c r="A42" s="1" t="s">
        <v>58</v>
      </c>
      <c r="C42" s="7"/>
      <c r="D42" s="12">
        <f>D28+D39</f>
        <v>36422518072.387939</v>
      </c>
      <c r="E42" s="13">
        <f>E28+E39</f>
        <v>11887770414.069374</v>
      </c>
      <c r="F42" s="9"/>
      <c r="G42" s="13">
        <f t="shared" ref="G42:M42" si="1">G28+G39</f>
        <v>24534747658.318565</v>
      </c>
      <c r="H42" s="13">
        <f t="shared" si="1"/>
        <v>223973087.24782971</v>
      </c>
      <c r="I42" s="13">
        <f t="shared" si="1"/>
        <v>786838416.71366811</v>
      </c>
      <c r="J42" s="13">
        <f t="shared" si="1"/>
        <v>678972697.55624926</v>
      </c>
      <c r="K42" s="13">
        <f t="shared" si="1"/>
        <v>26224531859.836311</v>
      </c>
      <c r="L42" s="13">
        <f t="shared" si="1"/>
        <v>841897166.59987688</v>
      </c>
      <c r="M42" s="12">
        <f t="shared" si="1"/>
        <v>27066429026.436188</v>
      </c>
      <c r="N42" s="11"/>
    </row>
    <row r="43" spans="1:14" x14ac:dyDescent="0.35">
      <c r="C43" s="18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x14ac:dyDescent="0.35"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x14ac:dyDescent="0.35"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x14ac:dyDescent="0.35"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x14ac:dyDescent="0.35">
      <c r="C47" s="2"/>
      <c r="D47" s="1"/>
    </row>
    <row r="48" spans="1:14" x14ac:dyDescent="0.35">
      <c r="C48" s="2"/>
      <c r="D48" s="1"/>
    </row>
    <row r="49" spans="1:4" x14ac:dyDescent="0.35">
      <c r="C49" s="2"/>
      <c r="D49" s="1"/>
    </row>
    <row r="50" spans="1:4" x14ac:dyDescent="0.35">
      <c r="C50" s="2"/>
      <c r="D50" s="1"/>
    </row>
    <row r="51" spans="1:4" x14ac:dyDescent="0.35">
      <c r="A51" s="1" t="s">
        <v>59</v>
      </c>
      <c r="C51" s="2"/>
      <c r="D51" s="1"/>
    </row>
    <row r="52" spans="1:4" x14ac:dyDescent="0.35">
      <c r="C52" s="2"/>
      <c r="D52" s="1"/>
    </row>
    <row r="53" spans="1:4" x14ac:dyDescent="0.35">
      <c r="A53" s="1" t="s">
        <v>60</v>
      </c>
      <c r="C53" s="2"/>
      <c r="D53" s="1"/>
    </row>
    <row r="54" spans="1:4" x14ac:dyDescent="0.35">
      <c r="C54" s="2"/>
      <c r="D54" s="1"/>
    </row>
    <row r="55" spans="1:4" x14ac:dyDescent="0.35">
      <c r="C55" s="2"/>
      <c r="D55" s="1"/>
    </row>
    <row r="56" spans="1:4" ht="8.4" customHeight="1" x14ac:dyDescent="0.3">
      <c r="C56" s="2"/>
      <c r="D56" s="1"/>
    </row>
    <row r="57" spans="1:4" ht="30.15" customHeight="1" x14ac:dyDescent="0.3">
      <c r="C57" s="2"/>
      <c r="D57" s="1"/>
    </row>
    <row r="58" spans="1:4" ht="30.15" customHeight="1" x14ac:dyDescent="0.35">
      <c r="C58" s="2"/>
      <c r="D58" s="1"/>
    </row>
  </sheetData>
  <mergeCells count="5">
    <mergeCell ref="A5:M5"/>
    <mergeCell ref="A6:M6"/>
    <mergeCell ref="A7:M7"/>
    <mergeCell ref="A8:M8"/>
    <mergeCell ref="A9:M9"/>
  </mergeCells>
  <pageMargins left="1" right="0.21" top="0.75" bottom="0.5" header="0" footer="0"/>
  <pageSetup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50" zoomScaleNormal="50" workbookViewId="0">
      <selection activeCell="B20" sqref="B20"/>
    </sheetView>
  </sheetViews>
  <sheetFormatPr defaultColWidth="9.109375" defaultRowHeight="23.25" customHeight="1" x14ac:dyDescent="0.35"/>
  <cols>
    <col min="1" max="1" width="3.6640625" style="19" customWidth="1"/>
    <col min="2" max="2" width="66.6640625" style="19" customWidth="1"/>
    <col min="3" max="3" width="3" style="21" customWidth="1"/>
    <col min="4" max="4" width="26.6640625" style="19" customWidth="1"/>
    <col min="5" max="5" width="2.33203125" style="19" customWidth="1"/>
    <col min="6" max="6" width="26.6640625" style="19" customWidth="1"/>
    <col min="7" max="7" width="2.33203125" style="19" customWidth="1"/>
    <col min="8" max="8" width="26.6640625" style="19" customWidth="1"/>
    <col min="9" max="9" width="2.33203125" style="19" customWidth="1"/>
    <col min="10" max="10" width="27.33203125" style="19" bestFit="1" customWidth="1"/>
    <col min="11" max="11" width="2.33203125" style="19" customWidth="1"/>
    <col min="12" max="12" width="24.44140625" style="19" bestFit="1" customWidth="1"/>
    <col min="13" max="13" width="2.33203125" style="19" customWidth="1"/>
    <col min="14" max="14" width="22.6640625" style="19" customWidth="1"/>
    <col min="15" max="15" width="2.33203125" style="19" customWidth="1"/>
    <col min="16" max="16" width="24.44140625" style="19" bestFit="1" customWidth="1"/>
    <col min="17" max="17" width="2.33203125" style="19" customWidth="1"/>
    <col min="18" max="18" width="22.6640625" style="19" customWidth="1"/>
    <col min="19" max="19" width="2.33203125" style="19" customWidth="1"/>
    <col min="20" max="20" width="22.6640625" style="19" customWidth="1"/>
    <col min="21" max="21" width="2.33203125" style="19" customWidth="1"/>
    <col min="22" max="22" width="26.6640625" style="19" customWidth="1"/>
    <col min="23" max="23" width="2.33203125" style="19" customWidth="1"/>
    <col min="24" max="24" width="26.6640625" style="19" customWidth="1"/>
    <col min="25" max="26" width="9.109375" style="19"/>
    <col min="27" max="27" width="2.33203125" style="19" customWidth="1"/>
    <col min="28" max="16384" width="9.109375" style="19"/>
  </cols>
  <sheetData>
    <row r="1" spans="1:25" s="74" customFormat="1" ht="23.25" customHeight="1" x14ac:dyDescent="0.4">
      <c r="B1" s="74" t="s">
        <v>312</v>
      </c>
      <c r="C1" s="75"/>
    </row>
    <row r="2" spans="1:25" s="74" customFormat="1" ht="23.25" customHeight="1" x14ac:dyDescent="0.4">
      <c r="B2" s="74" t="s">
        <v>311</v>
      </c>
      <c r="C2" s="75"/>
    </row>
    <row r="4" spans="1:25" ht="23.25" customHeight="1" x14ac:dyDescent="0.35">
      <c r="A4" s="67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5" ht="23.25" customHeight="1" x14ac:dyDescent="0.35">
      <c r="A5" s="67" t="s">
        <v>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5" ht="23.25" customHeight="1" x14ac:dyDescent="0.35">
      <c r="A6" s="67" t="s">
        <v>30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5" ht="23.25" customHeight="1" x14ac:dyDescent="0.35">
      <c r="A7" s="67" t="s">
        <v>61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ht="23.25" customHeight="1" x14ac:dyDescent="0.35">
      <c r="A8" s="65" t="s">
        <v>32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20"/>
    </row>
    <row r="9" spans="1:25" ht="23.25" customHeight="1" x14ac:dyDescent="0.35">
      <c r="X9" s="21" t="s">
        <v>62</v>
      </c>
    </row>
    <row r="12" spans="1:25" ht="23.25" customHeight="1" x14ac:dyDescent="0.35">
      <c r="F12" s="67" t="s">
        <v>63</v>
      </c>
      <c r="G12" s="67"/>
      <c r="H12" s="63"/>
      <c r="J12" s="19" t="s">
        <v>36</v>
      </c>
      <c r="L12" s="22" t="s">
        <v>64</v>
      </c>
      <c r="P12" s="22" t="s">
        <v>65</v>
      </c>
      <c r="R12" s="22" t="s">
        <v>66</v>
      </c>
      <c r="T12" s="22" t="s">
        <v>67</v>
      </c>
      <c r="V12" s="22" t="s">
        <v>27</v>
      </c>
      <c r="X12" s="22" t="s">
        <v>35</v>
      </c>
    </row>
    <row r="13" spans="1:25" ht="23.25" customHeight="1" x14ac:dyDescent="0.35">
      <c r="D13" s="22" t="s">
        <v>68</v>
      </c>
      <c r="F13" s="22" t="s">
        <v>69</v>
      </c>
      <c r="J13" s="22" t="s">
        <v>39</v>
      </c>
      <c r="L13" s="22" t="s">
        <v>70</v>
      </c>
      <c r="N13" s="19" t="s">
        <v>2</v>
      </c>
      <c r="P13" s="22" t="s">
        <v>2</v>
      </c>
      <c r="R13" s="22" t="s">
        <v>71</v>
      </c>
      <c r="T13" s="22" t="s">
        <v>72</v>
      </c>
      <c r="V13" s="22" t="s">
        <v>68</v>
      </c>
      <c r="X13" s="22" t="s">
        <v>68</v>
      </c>
    </row>
    <row r="14" spans="1:25" ht="23.25" customHeight="1" x14ac:dyDescent="0.35">
      <c r="D14" s="22" t="s">
        <v>73</v>
      </c>
      <c r="F14" s="22" t="s">
        <v>74</v>
      </c>
      <c r="H14" s="22" t="s">
        <v>75</v>
      </c>
      <c r="J14" s="22" t="s">
        <v>45</v>
      </c>
      <c r="L14" s="22" t="s">
        <v>76</v>
      </c>
      <c r="N14" s="22" t="s">
        <v>77</v>
      </c>
      <c r="P14" s="22" t="s">
        <v>78</v>
      </c>
      <c r="R14" s="22" t="s">
        <v>78</v>
      </c>
      <c r="T14" s="22" t="s">
        <v>79</v>
      </c>
      <c r="V14" s="22" t="s">
        <v>80</v>
      </c>
      <c r="X14" s="22" t="s">
        <v>81</v>
      </c>
    </row>
    <row r="15" spans="1:25" ht="2.25" customHeight="1" x14ac:dyDescent="0.35">
      <c r="D15" s="23"/>
      <c r="F15" s="23"/>
      <c r="H15" s="23"/>
      <c r="J15" s="23"/>
      <c r="L15" s="23"/>
      <c r="N15" s="23"/>
      <c r="P15" s="23"/>
      <c r="R15" s="23"/>
      <c r="T15" s="23"/>
      <c r="V15" s="23"/>
      <c r="X15" s="23"/>
    </row>
    <row r="17" spans="1:24" ht="23.25" customHeight="1" x14ac:dyDescent="0.35">
      <c r="A17" s="19" t="s">
        <v>50</v>
      </c>
      <c r="D17" s="8">
        <v>11573415363.219997</v>
      </c>
      <c r="F17" s="10">
        <v>4207255041.6599998</v>
      </c>
      <c r="H17" s="10">
        <v>1611291372.4600003</v>
      </c>
      <c r="J17" s="10">
        <v>1530045214.9400001</v>
      </c>
      <c r="L17" s="10">
        <v>1210132356.6699998</v>
      </c>
      <c r="N17" s="10">
        <v>450776055</v>
      </c>
      <c r="P17" s="10">
        <v>514928784</v>
      </c>
      <c r="R17" s="10">
        <v>192033</v>
      </c>
      <c r="T17" s="10">
        <v>-5971776.0899999999</v>
      </c>
      <c r="V17" s="10">
        <f>SUM(F17:T17)</f>
        <v>9518649081.6399994</v>
      </c>
      <c r="X17" s="8">
        <f>D17-V17</f>
        <v>2054766281.579998</v>
      </c>
    </row>
    <row r="18" spans="1:24" ht="23.25" customHeight="1" x14ac:dyDescent="0.35">
      <c r="D18" s="9"/>
      <c r="F18" s="24"/>
      <c r="H18" s="24"/>
      <c r="J18" s="24"/>
      <c r="L18" s="24"/>
      <c r="N18" s="24"/>
      <c r="P18" s="24"/>
      <c r="R18" s="24"/>
      <c r="T18" s="24"/>
      <c r="V18" s="24"/>
      <c r="X18" s="9"/>
    </row>
    <row r="19" spans="1:24" ht="23.25" customHeight="1" x14ac:dyDescent="0.35">
      <c r="A19" s="19" t="s">
        <v>51</v>
      </c>
      <c r="D19" s="8">
        <v>11105360282.258163</v>
      </c>
      <c r="F19" s="10">
        <v>3988025649.5580955</v>
      </c>
      <c r="H19" s="10">
        <v>1552646625.1557291</v>
      </c>
      <c r="J19" s="10">
        <v>1476390704.5796492</v>
      </c>
      <c r="L19" s="10">
        <v>1192479623.749624</v>
      </c>
      <c r="N19" s="10">
        <v>433147617.14386576</v>
      </c>
      <c r="P19" s="10">
        <v>494823832.82386643</v>
      </c>
      <c r="R19" s="10">
        <v>184904.63357249257</v>
      </c>
      <c r="T19" s="10">
        <v>-5959735.6505454937</v>
      </c>
      <c r="V19" s="10">
        <f>SUM(F19:T19)</f>
        <v>9131739221.9938564</v>
      </c>
      <c r="X19" s="8">
        <f>D19-V19</f>
        <v>1973621060.264307</v>
      </c>
    </row>
    <row r="20" spans="1:24" ht="23.25" customHeight="1" x14ac:dyDescent="0.35">
      <c r="D20" s="24"/>
      <c r="F20" s="24"/>
      <c r="H20" s="24"/>
      <c r="J20" s="24"/>
      <c r="L20" s="24"/>
      <c r="N20" s="24"/>
      <c r="P20" s="24"/>
      <c r="R20" s="24"/>
      <c r="T20" s="24"/>
      <c r="V20" s="24"/>
      <c r="X20" s="24"/>
    </row>
    <row r="21" spans="1:24" ht="23.25" customHeight="1" x14ac:dyDescent="0.35">
      <c r="A21" s="23" t="s">
        <v>52</v>
      </c>
      <c r="B21" s="23"/>
      <c r="C21" s="25"/>
      <c r="D21" s="24"/>
      <c r="F21" s="24"/>
      <c r="H21" s="24"/>
      <c r="J21" s="24"/>
      <c r="L21" s="24"/>
      <c r="N21" s="24"/>
      <c r="P21" s="24"/>
      <c r="R21" s="24"/>
      <c r="T21" s="24"/>
      <c r="V21" s="24"/>
      <c r="X21" s="24"/>
    </row>
    <row r="22" spans="1:24" ht="23.25" customHeight="1" x14ac:dyDescent="0.35">
      <c r="B22" s="9" t="s">
        <v>11</v>
      </c>
      <c r="D22" s="15">
        <v>-466254263.48000002</v>
      </c>
      <c r="F22" s="16">
        <v>0</v>
      </c>
      <c r="H22" s="16">
        <v>0</v>
      </c>
      <c r="J22" s="16">
        <v>0</v>
      </c>
      <c r="L22" s="16">
        <v>-11992059.656705599</v>
      </c>
      <c r="N22" s="16">
        <v>-175231645.12483582</v>
      </c>
      <c r="P22" s="16">
        <v>0</v>
      </c>
      <c r="R22" s="16">
        <v>0</v>
      </c>
      <c r="T22" s="16">
        <v>0</v>
      </c>
      <c r="V22" s="16">
        <f>SUM(F22:T22)</f>
        <v>-187223704.78154141</v>
      </c>
      <c r="X22" s="15">
        <f t="shared" ref="X22:X39" si="0">D22-V22</f>
        <v>-279030558.69845861</v>
      </c>
    </row>
    <row r="23" spans="1:24" ht="23.25" customHeight="1" x14ac:dyDescent="0.35">
      <c r="B23" s="9" t="s">
        <v>10</v>
      </c>
      <c r="D23" s="16">
        <v>0</v>
      </c>
      <c r="F23" s="16">
        <v>0</v>
      </c>
      <c r="H23" s="16">
        <v>0</v>
      </c>
      <c r="J23" s="16">
        <v>0</v>
      </c>
      <c r="L23" s="16">
        <v>-454262209.56999999</v>
      </c>
      <c r="N23" s="16">
        <v>175231647.34162748</v>
      </c>
      <c r="P23" s="16">
        <v>0</v>
      </c>
      <c r="R23" s="16">
        <v>0</v>
      </c>
      <c r="T23" s="16">
        <v>0</v>
      </c>
      <c r="V23" s="16">
        <f t="shared" ref="V23:V39" si="1">SUM(F23:T23)</f>
        <v>-279030562.22837251</v>
      </c>
      <c r="X23" s="16">
        <f t="shared" si="0"/>
        <v>279030562.22837251</v>
      </c>
    </row>
    <row r="24" spans="1:24" ht="23.25" customHeight="1" x14ac:dyDescent="0.35">
      <c r="B24" s="9" t="s">
        <v>13</v>
      </c>
      <c r="D24" s="16">
        <v>-255626275.72000006</v>
      </c>
      <c r="F24" s="16">
        <v>0</v>
      </c>
      <c r="H24" s="16">
        <v>0</v>
      </c>
      <c r="J24" s="16">
        <v>0</v>
      </c>
      <c r="L24" s="16">
        <v>-255430715.123</v>
      </c>
      <c r="N24" s="16">
        <v>-75437.500292778015</v>
      </c>
      <c r="P24" s="16">
        <v>0</v>
      </c>
      <c r="R24" s="16">
        <v>0</v>
      </c>
      <c r="T24" s="16">
        <v>0</v>
      </c>
      <c r="V24" s="16">
        <f t="shared" si="1"/>
        <v>-255506152.62329277</v>
      </c>
      <c r="X24" s="16">
        <f t="shared" si="0"/>
        <v>-120123.09670728445</v>
      </c>
    </row>
    <row r="25" spans="1:24" ht="23.25" customHeight="1" x14ac:dyDescent="0.35">
      <c r="B25" s="9" t="s">
        <v>9</v>
      </c>
      <c r="D25" s="16">
        <v>0</v>
      </c>
      <c r="F25" s="16">
        <v>0</v>
      </c>
      <c r="H25" s="16">
        <v>-418892.12432551652</v>
      </c>
      <c r="J25" s="16">
        <v>0</v>
      </c>
      <c r="L25" s="16">
        <v>0</v>
      </c>
      <c r="N25" s="16">
        <v>161587.63695856798</v>
      </c>
      <c r="P25" s="16">
        <v>0</v>
      </c>
      <c r="R25" s="16">
        <v>0</v>
      </c>
      <c r="T25" s="16">
        <v>0</v>
      </c>
      <c r="V25" s="16">
        <f t="shared" si="1"/>
        <v>-257304.48736694854</v>
      </c>
      <c r="X25" s="16">
        <f t="shared" si="0"/>
        <v>257304.48736694854</v>
      </c>
    </row>
    <row r="26" spans="1:24" ht="23.25" customHeight="1" x14ac:dyDescent="0.35">
      <c r="B26" s="9" t="s">
        <v>14</v>
      </c>
      <c r="D26" s="16">
        <v>0</v>
      </c>
      <c r="F26" s="16">
        <v>0</v>
      </c>
      <c r="H26" s="16">
        <v>-1844666.2269902343</v>
      </c>
      <c r="J26" s="16">
        <v>0</v>
      </c>
      <c r="L26" s="16">
        <v>0</v>
      </c>
      <c r="N26" s="16">
        <v>711579.99706148298</v>
      </c>
      <c r="P26" s="16">
        <v>0</v>
      </c>
      <c r="R26" s="16">
        <v>0</v>
      </c>
      <c r="T26" s="16">
        <v>0</v>
      </c>
      <c r="V26" s="16">
        <f t="shared" si="1"/>
        <v>-1133086.2299287515</v>
      </c>
      <c r="X26" s="16">
        <f t="shared" si="0"/>
        <v>1133086.2299287515</v>
      </c>
    </row>
    <row r="27" spans="1:24" ht="23.25" customHeight="1" x14ac:dyDescent="0.35">
      <c r="B27" s="9" t="s">
        <v>6</v>
      </c>
      <c r="D27" s="16">
        <v>0</v>
      </c>
      <c r="F27" s="16">
        <v>0</v>
      </c>
      <c r="H27" s="16">
        <v>-110723.45004868289</v>
      </c>
      <c r="J27" s="16">
        <v>0</v>
      </c>
      <c r="L27" s="16">
        <v>0</v>
      </c>
      <c r="N27" s="16">
        <v>42711.570856279424</v>
      </c>
      <c r="P27" s="16">
        <v>0</v>
      </c>
      <c r="R27" s="16">
        <v>0</v>
      </c>
      <c r="T27" s="16">
        <v>0</v>
      </c>
      <c r="V27" s="16">
        <f t="shared" si="1"/>
        <v>-68011.879192403459</v>
      </c>
      <c r="X27" s="16">
        <f t="shared" si="0"/>
        <v>68011.879192403459</v>
      </c>
    </row>
    <row r="28" spans="1:24" ht="23.25" customHeight="1" x14ac:dyDescent="0.35">
      <c r="B28" s="9" t="s">
        <v>3</v>
      </c>
      <c r="D28" s="16">
        <v>0</v>
      </c>
      <c r="F28" s="16">
        <v>0</v>
      </c>
      <c r="H28" s="16">
        <v>-164642.75711653789</v>
      </c>
      <c r="J28" s="16">
        <v>0</v>
      </c>
      <c r="L28" s="16">
        <v>0</v>
      </c>
      <c r="N28" s="16">
        <v>63510.943557704493</v>
      </c>
      <c r="P28" s="16">
        <v>0</v>
      </c>
      <c r="R28" s="16">
        <v>0</v>
      </c>
      <c r="T28" s="16">
        <v>0</v>
      </c>
      <c r="V28" s="16">
        <f t="shared" si="1"/>
        <v>-101131.8135588334</v>
      </c>
      <c r="X28" s="16">
        <f t="shared" si="0"/>
        <v>101131.8135588334</v>
      </c>
    </row>
    <row r="29" spans="1:24" ht="23.25" customHeight="1" x14ac:dyDescent="0.35">
      <c r="B29" s="9" t="s">
        <v>8</v>
      </c>
      <c r="D29" s="16">
        <v>0</v>
      </c>
      <c r="F29" s="16">
        <v>0</v>
      </c>
      <c r="H29" s="16">
        <v>-29211365.747705672</v>
      </c>
      <c r="J29" s="16">
        <v>0</v>
      </c>
      <c r="L29" s="16">
        <v>0</v>
      </c>
      <c r="N29" s="16">
        <v>11268284.337177463</v>
      </c>
      <c r="P29" s="16">
        <v>0</v>
      </c>
      <c r="R29" s="16">
        <v>0</v>
      </c>
      <c r="T29" s="16">
        <v>0</v>
      </c>
      <c r="V29" s="16">
        <f t="shared" si="1"/>
        <v>-17943081.410528209</v>
      </c>
      <c r="X29" s="16">
        <f t="shared" si="0"/>
        <v>17943081.410528209</v>
      </c>
    </row>
    <row r="30" spans="1:24" ht="23.25" customHeight="1" x14ac:dyDescent="0.35">
      <c r="B30" s="9" t="s">
        <v>82</v>
      </c>
      <c r="D30" s="16">
        <v>0</v>
      </c>
      <c r="F30" s="16">
        <v>0</v>
      </c>
      <c r="H30" s="16">
        <v>0</v>
      </c>
      <c r="J30" s="16">
        <v>0</v>
      </c>
      <c r="L30" s="16">
        <v>0</v>
      </c>
      <c r="N30" s="16">
        <v>0</v>
      </c>
      <c r="P30" s="16">
        <v>0</v>
      </c>
      <c r="R30" s="16">
        <v>0</v>
      </c>
      <c r="T30" s="16">
        <v>0</v>
      </c>
      <c r="V30" s="16">
        <f>SUM(F30:T30)</f>
        <v>0</v>
      </c>
      <c r="X30" s="16">
        <f>D30-V30</f>
        <v>0</v>
      </c>
    </row>
    <row r="31" spans="1:24" ht="23.25" customHeight="1" x14ac:dyDescent="0.35">
      <c r="B31" s="9" t="s">
        <v>83</v>
      </c>
      <c r="D31" s="16">
        <v>-3612150495.3071928</v>
      </c>
      <c r="F31" s="16">
        <v>-3544089805.5979676</v>
      </c>
      <c r="H31" s="16">
        <v>-12426623.476017389</v>
      </c>
      <c r="J31" s="16">
        <v>-7650410.1022490775</v>
      </c>
      <c r="L31" s="16">
        <v>-2750241.9315288388</v>
      </c>
      <c r="N31" s="16">
        <v>-102078839.41908495</v>
      </c>
      <c r="P31" s="16">
        <v>84680171.069937497</v>
      </c>
      <c r="R31" s="16">
        <v>0</v>
      </c>
      <c r="T31" s="16">
        <v>0</v>
      </c>
      <c r="V31" s="16">
        <f>SUM(F31:T31)</f>
        <v>-3584315749.4569106</v>
      </c>
      <c r="X31" s="16">
        <f>D31-V31</f>
        <v>-27834745.850282192</v>
      </c>
    </row>
    <row r="32" spans="1:24" ht="23.25" customHeight="1" x14ac:dyDescent="0.35">
      <c r="B32" s="9" t="s">
        <v>5</v>
      </c>
      <c r="D32" s="16">
        <v>-100978832.95000002</v>
      </c>
      <c r="F32" s="16">
        <v>0</v>
      </c>
      <c r="H32" s="16">
        <v>-87700259.679999992</v>
      </c>
      <c r="J32" s="16">
        <v>-9466536.8499999996</v>
      </c>
      <c r="L32" s="16">
        <v>-1488206.8297239998</v>
      </c>
      <c r="N32" s="16">
        <v>227310.82910102018</v>
      </c>
      <c r="P32" s="16">
        <v>-1123728.0935500001</v>
      </c>
      <c r="R32" s="16">
        <v>0</v>
      </c>
      <c r="T32" s="16">
        <v>0</v>
      </c>
      <c r="V32" s="16">
        <f t="shared" si="1"/>
        <v>-99551420.624172956</v>
      </c>
      <c r="X32" s="16">
        <f t="shared" si="0"/>
        <v>-1427412.3258270621</v>
      </c>
    </row>
    <row r="33" spans="1:24" ht="23.25" customHeight="1" x14ac:dyDescent="0.35">
      <c r="B33" s="9" t="s">
        <v>4</v>
      </c>
      <c r="D33" s="16">
        <v>-497803188.72165877</v>
      </c>
      <c r="F33" s="16">
        <v>-414994850.93582284</v>
      </c>
      <c r="H33" s="16">
        <v>-54450197.860787153</v>
      </c>
      <c r="J33" s="16">
        <v>-14401711.355601376</v>
      </c>
      <c r="L33" s="16">
        <v>-513371.78647696797</v>
      </c>
      <c r="N33" s="16">
        <v>-1659647.9620258217</v>
      </c>
      <c r="P33" s="16">
        <v>-3526011.1920049996</v>
      </c>
      <c r="R33" s="16">
        <v>0</v>
      </c>
      <c r="T33" s="16">
        <v>0</v>
      </c>
      <c r="V33" s="16">
        <f t="shared" si="1"/>
        <v>-489545791.09271914</v>
      </c>
      <c r="X33" s="16">
        <f t="shared" si="0"/>
        <v>-8257397.6289396286</v>
      </c>
    </row>
    <row r="34" spans="1:24" ht="23.25" customHeight="1" x14ac:dyDescent="0.35">
      <c r="B34" s="9" t="s">
        <v>7</v>
      </c>
      <c r="D34" s="16">
        <v>-208991136.66</v>
      </c>
      <c r="F34" s="16">
        <v>0</v>
      </c>
      <c r="H34" s="16">
        <v>-26072356.008415628</v>
      </c>
      <c r="J34" s="16">
        <v>-51883349.164362349</v>
      </c>
      <c r="L34" s="16">
        <v>-309744.57983448223</v>
      </c>
      <c r="N34" s="16">
        <v>-41393286.285905153</v>
      </c>
      <c r="P34" s="16">
        <v>-9122672.6084174998</v>
      </c>
      <c r="R34" s="16">
        <v>0</v>
      </c>
      <c r="T34" s="16">
        <v>229488.4505454936</v>
      </c>
      <c r="V34" s="16">
        <f t="shared" si="1"/>
        <v>-128551920.19638962</v>
      </c>
      <c r="X34" s="16">
        <f t="shared" si="0"/>
        <v>-80439216.463610381</v>
      </c>
    </row>
    <row r="35" spans="1:24" ht="23.25" customHeight="1" x14ac:dyDescent="0.35">
      <c r="B35" s="9" t="s">
        <v>84</v>
      </c>
      <c r="D35" s="16">
        <v>0</v>
      </c>
      <c r="F35" s="16">
        <v>0</v>
      </c>
      <c r="H35" s="16">
        <v>0</v>
      </c>
      <c r="J35" s="16">
        <v>-315641.15070739819</v>
      </c>
      <c r="L35" s="16">
        <v>0</v>
      </c>
      <c r="N35" s="16">
        <v>121758.57388537884</v>
      </c>
      <c r="P35" s="16">
        <v>0</v>
      </c>
      <c r="R35" s="16">
        <v>0</v>
      </c>
      <c r="T35" s="16">
        <v>0</v>
      </c>
      <c r="V35" s="16">
        <f>SUM(F35:T35)</f>
        <v>-193882.57682201936</v>
      </c>
      <c r="X35" s="16">
        <f>D35-V35</f>
        <v>193882.57682201936</v>
      </c>
    </row>
    <row r="36" spans="1:24" ht="23.25" customHeight="1" x14ac:dyDescent="0.35">
      <c r="B36" s="9" t="s">
        <v>18</v>
      </c>
      <c r="D36" s="16">
        <v>-114876947.63</v>
      </c>
      <c r="F36" s="16">
        <v>0</v>
      </c>
      <c r="H36" s="16">
        <v>-610399.24984894949</v>
      </c>
      <c r="J36" s="16">
        <v>-98628499.98999998</v>
      </c>
      <c r="L36" s="16">
        <v>0</v>
      </c>
      <c r="N36" s="16">
        <v>-6032377.1665007714</v>
      </c>
      <c r="P36" s="16">
        <v>0</v>
      </c>
      <c r="R36" s="16">
        <v>0</v>
      </c>
      <c r="T36" s="16">
        <v>0</v>
      </c>
      <c r="V36" s="16">
        <f t="shared" si="1"/>
        <v>-105271276.4063497</v>
      </c>
      <c r="X36" s="16">
        <f>D36-V36</f>
        <v>-9605671.2236502916</v>
      </c>
    </row>
    <row r="37" spans="1:24" ht="23.25" customHeight="1" x14ac:dyDescent="0.35">
      <c r="B37" s="9" t="s">
        <v>85</v>
      </c>
      <c r="D37" s="16">
        <v>0</v>
      </c>
      <c r="F37" s="16">
        <v>0</v>
      </c>
      <c r="H37" s="16">
        <v>0</v>
      </c>
      <c r="J37" s="16">
        <v>0</v>
      </c>
      <c r="L37" s="16">
        <v>0</v>
      </c>
      <c r="N37" s="16">
        <v>0</v>
      </c>
      <c r="P37" s="16">
        <v>0</v>
      </c>
      <c r="R37" s="16">
        <v>0</v>
      </c>
      <c r="T37" s="16">
        <v>0</v>
      </c>
      <c r="V37" s="16">
        <f t="shared" si="1"/>
        <v>0</v>
      </c>
      <c r="X37" s="16">
        <f t="shared" si="0"/>
        <v>0</v>
      </c>
    </row>
    <row r="38" spans="1:24" ht="23.25" customHeight="1" x14ac:dyDescent="0.35">
      <c r="B38" s="9" t="s">
        <v>16</v>
      </c>
      <c r="D38" s="16">
        <v>0</v>
      </c>
      <c r="F38" s="16">
        <v>0</v>
      </c>
      <c r="H38" s="16">
        <v>-137230.67115687358</v>
      </c>
      <c r="J38" s="16">
        <v>0</v>
      </c>
      <c r="L38" s="16">
        <v>0</v>
      </c>
      <c r="N38" s="16">
        <v>52936.731398763979</v>
      </c>
      <c r="P38" s="16">
        <v>0</v>
      </c>
      <c r="R38" s="16">
        <v>0</v>
      </c>
      <c r="T38" s="16">
        <v>0</v>
      </c>
      <c r="V38" s="16">
        <f t="shared" si="1"/>
        <v>-84293.939758109598</v>
      </c>
      <c r="X38" s="16">
        <f t="shared" si="0"/>
        <v>84293.939758109598</v>
      </c>
    </row>
    <row r="39" spans="1:24" ht="23.25" customHeight="1" x14ac:dyDescent="0.35">
      <c r="B39" s="9" t="s">
        <v>86</v>
      </c>
      <c r="D39" s="16">
        <v>0</v>
      </c>
      <c r="F39" s="16">
        <v>0</v>
      </c>
      <c r="H39" s="16">
        <v>0</v>
      </c>
      <c r="J39" s="16">
        <v>0</v>
      </c>
      <c r="L39" s="16">
        <v>0</v>
      </c>
      <c r="N39" s="16">
        <v>22661772.372176446</v>
      </c>
      <c r="P39" s="16">
        <v>-7677475.5860720333</v>
      </c>
      <c r="R39" s="16">
        <v>0</v>
      </c>
      <c r="T39" s="16">
        <v>0</v>
      </c>
      <c r="V39" s="16">
        <f t="shared" si="1"/>
        <v>14984296.786104413</v>
      </c>
      <c r="X39" s="16">
        <f t="shared" si="0"/>
        <v>-14984296.786104413</v>
      </c>
    </row>
    <row r="40" spans="1:24" ht="7.2" customHeight="1" x14ac:dyDescent="0.35">
      <c r="D40" s="26"/>
      <c r="F40" s="27"/>
      <c r="H40" s="27"/>
      <c r="J40" s="27"/>
      <c r="L40" s="27"/>
      <c r="N40" s="27"/>
      <c r="P40" s="27"/>
      <c r="R40" s="27"/>
      <c r="T40" s="27"/>
      <c r="V40" s="27"/>
      <c r="X40" s="26"/>
    </row>
    <row r="41" spans="1:24" ht="23.25" customHeight="1" x14ac:dyDescent="0.35">
      <c r="A41" s="19" t="s">
        <v>87</v>
      </c>
      <c r="D41" s="17">
        <f>SUM(D22:D39)</f>
        <v>-5256681140.4688511</v>
      </c>
      <c r="F41" s="13">
        <f>SUM(F22:F39)</f>
        <v>-3959084656.5337906</v>
      </c>
      <c r="H41" s="13">
        <f>SUM(H22:H39)</f>
        <v>-213147357.25241268</v>
      </c>
      <c r="J41" s="13">
        <f>SUM(J22:J39)</f>
        <v>-182346148.61292017</v>
      </c>
      <c r="L41" s="13">
        <f>SUM(L22:L39)</f>
        <v>-726746549.47726977</v>
      </c>
      <c r="N41" s="13">
        <f>SUM(N22:N39)</f>
        <v>-115928133.1248447</v>
      </c>
      <c r="P41" s="13">
        <f>SUM(P22:P39)</f>
        <v>63230283.589892976</v>
      </c>
      <c r="R41" s="13">
        <f>SUM(R22:R39)</f>
        <v>0</v>
      </c>
      <c r="T41" s="13">
        <f>SUM(T22:T39)</f>
        <v>229488.4505454936</v>
      </c>
      <c r="V41" s="13">
        <f>SUM(V22:V39)</f>
        <v>-5133793072.9608002</v>
      </c>
      <c r="X41" s="17">
        <f>SUM(X22:X39)</f>
        <v>-122888067.50805208</v>
      </c>
    </row>
    <row r="42" spans="1:24" ht="23.25" customHeight="1" x14ac:dyDescent="0.35">
      <c r="D42" s="9"/>
      <c r="F42" s="9"/>
      <c r="H42" s="9"/>
      <c r="J42" s="9"/>
      <c r="L42" s="9"/>
      <c r="N42" s="9"/>
      <c r="P42" s="9"/>
      <c r="R42" s="9"/>
      <c r="T42" s="9"/>
      <c r="V42" s="9"/>
      <c r="X42" s="9"/>
    </row>
    <row r="43" spans="1:24" ht="23.25" customHeight="1" x14ac:dyDescent="0.35">
      <c r="A43" s="19" t="s">
        <v>88</v>
      </c>
      <c r="D43" s="8">
        <f>D19+D41</f>
        <v>5848679141.7893124</v>
      </c>
      <c r="F43" s="10">
        <f>F19+F41</f>
        <v>28940993.024304867</v>
      </c>
      <c r="H43" s="10">
        <f>H19+H41</f>
        <v>1339499267.9033165</v>
      </c>
      <c r="J43" s="10">
        <f>J19+J41</f>
        <v>1294044555.9667292</v>
      </c>
      <c r="L43" s="10">
        <f>L19+L41</f>
        <v>465733074.27235425</v>
      </c>
      <c r="N43" s="10">
        <f>N19+N41</f>
        <v>317219484.01902103</v>
      </c>
      <c r="P43" s="10">
        <f>P19+P41</f>
        <v>558054116.41375935</v>
      </c>
      <c r="R43" s="10">
        <f>R19+R41</f>
        <v>184904.63357249257</v>
      </c>
      <c r="T43" s="10">
        <f>T19+T41</f>
        <v>-5730247.2000000002</v>
      </c>
      <c r="V43" s="10">
        <f>V19+V41</f>
        <v>3997946149.0330563</v>
      </c>
      <c r="X43" s="8">
        <f>X19+X41</f>
        <v>1850732992.7562549</v>
      </c>
    </row>
    <row r="44" spans="1:24" ht="90.75" customHeight="1" x14ac:dyDescent="0.35">
      <c r="D44" s="9"/>
      <c r="F44" s="9"/>
      <c r="H44" s="9"/>
      <c r="J44" s="9"/>
      <c r="L44" s="9"/>
      <c r="N44" s="9"/>
      <c r="P44" s="9"/>
      <c r="R44" s="9"/>
      <c r="T44" s="9"/>
      <c r="V44" s="9"/>
      <c r="X44" s="9"/>
    </row>
    <row r="45" spans="1:24" ht="23.25" customHeight="1" x14ac:dyDescent="0.35">
      <c r="A45" s="19" t="s">
        <v>56</v>
      </c>
      <c r="D45" s="15">
        <v>-198874840.88999999</v>
      </c>
      <c r="F45" s="16">
        <v>0</v>
      </c>
      <c r="H45" s="16">
        <v>0</v>
      </c>
      <c r="J45" s="16">
        <v>0</v>
      </c>
      <c r="L45" s="16">
        <v>-143189.89000000001</v>
      </c>
      <c r="N45" s="16">
        <v>-76660734.370000005</v>
      </c>
      <c r="P45" s="16">
        <v>0</v>
      </c>
      <c r="R45" s="16">
        <v>0</v>
      </c>
      <c r="T45" s="16">
        <v>0</v>
      </c>
      <c r="V45" s="16">
        <f>SUM(F45:T45)</f>
        <v>-76803924.260000005</v>
      </c>
      <c r="X45" s="15">
        <f>D45-V45</f>
        <v>-122070916.62999998</v>
      </c>
    </row>
    <row r="46" spans="1:24" ht="23.25" customHeight="1" x14ac:dyDescent="0.35">
      <c r="A46" s="19" t="s">
        <v>89</v>
      </c>
      <c r="D46" s="9"/>
      <c r="F46" s="9"/>
      <c r="H46" s="9"/>
      <c r="J46" s="9"/>
      <c r="L46" s="9"/>
      <c r="N46" s="9"/>
      <c r="P46" s="9"/>
      <c r="R46" s="9"/>
      <c r="T46" s="9"/>
      <c r="V46" s="9"/>
      <c r="X46" s="9"/>
    </row>
    <row r="47" spans="1:24" ht="23.25" customHeight="1" x14ac:dyDescent="0.35">
      <c r="A47" s="19" t="s">
        <v>90</v>
      </c>
      <c r="D47" s="17">
        <f t="shared" ref="D47:X47" si="2">D43+D45</f>
        <v>5649804300.899312</v>
      </c>
      <c r="F47" s="13">
        <f t="shared" si="2"/>
        <v>28940993.024304867</v>
      </c>
      <c r="H47" s="13">
        <f t="shared" si="2"/>
        <v>1339499267.9033165</v>
      </c>
      <c r="J47" s="13">
        <f t="shared" si="2"/>
        <v>1294044555.9667292</v>
      </c>
      <c r="L47" s="13">
        <f t="shared" si="2"/>
        <v>465589884.38235426</v>
      </c>
      <c r="N47" s="13">
        <f t="shared" si="2"/>
        <v>240558749.64902103</v>
      </c>
      <c r="P47" s="13">
        <f t="shared" si="2"/>
        <v>558054116.41375935</v>
      </c>
      <c r="R47" s="13">
        <f t="shared" si="2"/>
        <v>184904.63357249257</v>
      </c>
      <c r="T47" s="13">
        <f t="shared" si="2"/>
        <v>-5730247.2000000002</v>
      </c>
      <c r="V47" s="13">
        <f t="shared" si="2"/>
        <v>3921142224.773056</v>
      </c>
      <c r="X47" s="17">
        <f t="shared" si="2"/>
        <v>1728662076.126255</v>
      </c>
    </row>
    <row r="48" spans="1:24" ht="95.25" customHeight="1" x14ac:dyDescent="0.35">
      <c r="D48" s="6"/>
      <c r="F48" s="6"/>
      <c r="H48" s="6"/>
      <c r="J48" s="6"/>
      <c r="L48" s="6"/>
      <c r="N48" s="6"/>
      <c r="P48" s="6"/>
      <c r="R48" s="6"/>
      <c r="T48" s="6"/>
      <c r="V48" s="6"/>
      <c r="X48" s="6"/>
    </row>
    <row r="49" spans="1:24" ht="23.25" customHeight="1" x14ac:dyDescent="0.35">
      <c r="A49" s="19" t="s">
        <v>91</v>
      </c>
      <c r="D49" s="6"/>
      <c r="F49" s="6"/>
      <c r="J49" s="6"/>
      <c r="L49" s="6"/>
      <c r="N49" s="6"/>
      <c r="P49" s="6"/>
      <c r="R49" s="6"/>
      <c r="T49" s="6"/>
      <c r="V49" s="6"/>
      <c r="X49" s="6"/>
    </row>
    <row r="50" spans="1:24" ht="23.25" customHeight="1" x14ac:dyDescent="0.35">
      <c r="B50" s="19" t="s">
        <v>92</v>
      </c>
      <c r="D50" s="15">
        <v>88405891.549999997</v>
      </c>
      <c r="F50" s="16"/>
      <c r="H50" s="16"/>
      <c r="J50" s="16"/>
      <c r="L50" s="16"/>
      <c r="N50" s="16"/>
      <c r="P50" s="16"/>
      <c r="R50" s="16"/>
      <c r="T50" s="16"/>
      <c r="V50" s="16"/>
      <c r="X50" s="15"/>
    </row>
    <row r="51" spans="1:24" ht="23.25" customHeight="1" x14ac:dyDescent="0.35">
      <c r="B51" s="19" t="s">
        <v>93</v>
      </c>
      <c r="D51" s="15">
        <v>84847428.19746913</v>
      </c>
      <c r="F51" s="16"/>
      <c r="H51" s="16"/>
      <c r="J51" s="16"/>
      <c r="L51" s="16"/>
      <c r="N51" s="16"/>
      <c r="P51" s="16"/>
      <c r="R51" s="16"/>
      <c r="T51" s="16"/>
      <c r="V51" s="16"/>
      <c r="X51" s="15"/>
    </row>
    <row r="52" spans="1:24" ht="23.25" customHeight="1" x14ac:dyDescent="0.35">
      <c r="D52" s="6"/>
      <c r="F52" s="6"/>
      <c r="H52" s="6"/>
      <c r="J52" s="6"/>
      <c r="L52" s="6"/>
      <c r="N52" s="6"/>
      <c r="P52" s="6"/>
      <c r="R52" s="6"/>
      <c r="T52" s="6"/>
      <c r="V52" s="6"/>
      <c r="X52" s="6"/>
    </row>
    <row r="53" spans="1:24" ht="23.25" customHeight="1" x14ac:dyDescent="0.35">
      <c r="A53" s="19" t="s">
        <v>94</v>
      </c>
      <c r="D53" s="6"/>
      <c r="N53" s="6"/>
      <c r="P53" s="6"/>
      <c r="R53" s="6"/>
      <c r="T53" s="6"/>
      <c r="V53" s="6"/>
      <c r="X53" s="6"/>
    </row>
    <row r="54" spans="1:24" ht="23.25" customHeight="1" x14ac:dyDescent="0.35">
      <c r="B54" s="19" t="s">
        <v>95</v>
      </c>
      <c r="D54" s="6"/>
      <c r="N54" s="6"/>
      <c r="P54" s="6"/>
      <c r="R54" s="6"/>
      <c r="T54" s="6"/>
      <c r="V54" s="6"/>
      <c r="X54" s="6"/>
    </row>
    <row r="55" spans="1:24" ht="23.25" customHeight="1" x14ac:dyDescent="0.35">
      <c r="B55" s="6" t="s">
        <v>96</v>
      </c>
      <c r="D55" s="15">
        <v>2291847.8600000003</v>
      </c>
      <c r="F55" s="16"/>
      <c r="H55" s="16"/>
      <c r="J55" s="16"/>
      <c r="L55" s="16"/>
      <c r="N55" s="16"/>
      <c r="P55" s="16"/>
      <c r="R55" s="16"/>
      <c r="T55" s="16"/>
      <c r="V55" s="16"/>
      <c r="X55" s="15"/>
    </row>
    <row r="56" spans="1:24" ht="23.25" customHeight="1" x14ac:dyDescent="0.35">
      <c r="B56" s="6" t="s">
        <v>97</v>
      </c>
      <c r="D56" s="15">
        <v>2214469.0009736577</v>
      </c>
      <c r="F56" s="16"/>
      <c r="H56" s="16"/>
      <c r="J56" s="16"/>
      <c r="L56" s="16"/>
      <c r="N56" s="16"/>
      <c r="P56" s="16"/>
      <c r="R56" s="16"/>
      <c r="T56" s="16"/>
      <c r="V56" s="16"/>
      <c r="X56" s="15"/>
    </row>
    <row r="57" spans="1:24" ht="23.25" customHeight="1" x14ac:dyDescent="0.35">
      <c r="D57" s="6"/>
      <c r="F57" s="6"/>
      <c r="H57" s="6"/>
      <c r="J57" s="6"/>
      <c r="L57" s="6"/>
      <c r="N57" s="6"/>
      <c r="P57" s="6"/>
      <c r="R57" s="6"/>
      <c r="T57" s="6"/>
      <c r="V57" s="6"/>
      <c r="X57" s="6"/>
    </row>
    <row r="58" spans="1:24" ht="23.25" customHeight="1" x14ac:dyDescent="0.35">
      <c r="A58" s="23" t="s">
        <v>98</v>
      </c>
      <c r="B58" s="23"/>
      <c r="C58" s="25"/>
      <c r="D58" s="6"/>
      <c r="F58" s="6"/>
      <c r="H58" s="6"/>
      <c r="J58" s="6"/>
      <c r="L58" s="6"/>
      <c r="N58" s="6"/>
      <c r="P58" s="6"/>
      <c r="R58" s="6"/>
      <c r="T58" s="6"/>
      <c r="V58" s="6"/>
      <c r="X58" s="6"/>
    </row>
    <row r="59" spans="1:24" ht="23.25" customHeight="1" x14ac:dyDescent="0.35">
      <c r="B59" s="19" t="s">
        <v>50</v>
      </c>
      <c r="D59" s="15">
        <v>930099683.47999966</v>
      </c>
      <c r="F59" s="16">
        <v>313911558.36000001</v>
      </c>
      <c r="H59" s="16">
        <v>187341911.93999997</v>
      </c>
      <c r="J59" s="16">
        <v>109070308.48999999</v>
      </c>
      <c r="L59" s="16">
        <v>96821211.339999989</v>
      </c>
      <c r="N59" s="16">
        <v>-295577335</v>
      </c>
      <c r="P59" s="16">
        <v>376991093</v>
      </c>
      <c r="R59" s="16">
        <v>737675</v>
      </c>
      <c r="T59" s="16">
        <v>-497733.35</v>
      </c>
      <c r="V59" s="16">
        <f>SUM(F59:T59)</f>
        <v>788798689.77999997</v>
      </c>
      <c r="X59" s="15">
        <f>D59-V59</f>
        <v>141300993.69999969</v>
      </c>
    </row>
    <row r="60" spans="1:24" ht="23.25" customHeight="1" x14ac:dyDescent="0.35">
      <c r="B60" s="19" t="s">
        <v>51</v>
      </c>
      <c r="D60" s="15">
        <v>895696722.24060094</v>
      </c>
      <c r="F60" s="16">
        <v>298672561.6141907</v>
      </c>
      <c r="H60" s="16">
        <v>180251546.08758178</v>
      </c>
      <c r="J60" s="16">
        <v>104381391.9215966</v>
      </c>
      <c r="L60" s="16">
        <v>95359336.410110116</v>
      </c>
      <c r="N60" s="16">
        <v>-288770814.88643169</v>
      </c>
      <c r="P60" s="16">
        <v>368146114.35160595</v>
      </c>
      <c r="R60" s="16">
        <v>710292.11422301619</v>
      </c>
      <c r="T60" s="16">
        <v>-496729.1234818768</v>
      </c>
      <c r="V60" s="16">
        <f>SUM(F60:T60)</f>
        <v>758253698.48939455</v>
      </c>
      <c r="X60" s="15">
        <f>D60-V60</f>
        <v>137443023.7512064</v>
      </c>
    </row>
    <row r="61" spans="1:24" ht="23.25" customHeight="1" x14ac:dyDescent="0.35">
      <c r="D61" s="6"/>
      <c r="F61" s="6"/>
      <c r="H61" s="6"/>
      <c r="J61" s="6"/>
      <c r="L61" s="6"/>
      <c r="N61" s="6"/>
      <c r="P61" s="6"/>
      <c r="R61" s="6"/>
      <c r="T61" s="6"/>
      <c r="V61" s="6"/>
      <c r="X61" s="6"/>
    </row>
    <row r="62" spans="1:24" ht="23.25" customHeight="1" x14ac:dyDescent="0.35">
      <c r="A62" s="6" t="s">
        <v>59</v>
      </c>
      <c r="D62" s="6"/>
      <c r="F62" s="6"/>
      <c r="H62" s="6"/>
      <c r="J62" s="6"/>
      <c r="L62" s="6"/>
      <c r="N62" s="6"/>
      <c r="P62" s="6"/>
      <c r="R62" s="6"/>
      <c r="T62" s="6"/>
      <c r="V62" s="6"/>
      <c r="X62" s="6"/>
    </row>
    <row r="63" spans="1:24" ht="23.25" customHeight="1" x14ac:dyDescent="0.35">
      <c r="A63" s="6" t="s">
        <v>99</v>
      </c>
    </row>
    <row r="64" spans="1:24" ht="23.25" customHeight="1" x14ac:dyDescent="0.3">
      <c r="A64" s="6"/>
    </row>
    <row r="65" spans="1:1" ht="23.25" customHeight="1" x14ac:dyDescent="0.35">
      <c r="A65" s="6" t="s">
        <v>100</v>
      </c>
    </row>
  </sheetData>
  <mergeCells count="6">
    <mergeCell ref="F12:H12"/>
    <mergeCell ref="A4:X4"/>
    <mergeCell ref="A5:X5"/>
    <mergeCell ref="A6:X6"/>
    <mergeCell ref="A7:X7"/>
    <mergeCell ref="A8:X8"/>
  </mergeCells>
  <pageMargins left="0.31" right="0.2" top="0.5" bottom="0.36" header="0.25" footer="0.25"/>
  <pageSetup scale="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76"/>
  <sheetViews>
    <sheetView view="pageBreakPreview" zoomScale="46" zoomScaleNormal="50" zoomScaleSheetLayoutView="46" workbookViewId="0">
      <selection activeCell="C13" sqref="C13"/>
    </sheetView>
  </sheetViews>
  <sheetFormatPr defaultColWidth="9.109375" defaultRowHeight="20.399999999999999" x14ac:dyDescent="0.35"/>
  <cols>
    <col min="1" max="1" width="38.88671875" style="28" customWidth="1"/>
    <col min="2" max="2" width="4.88671875" style="28" customWidth="1"/>
    <col min="3" max="3" width="2.6640625" style="29" customWidth="1"/>
    <col min="4" max="4" width="25.5546875" style="28" customWidth="1"/>
    <col min="5" max="5" width="2.109375" style="28" customWidth="1"/>
    <col min="6" max="6" width="2.6640625" style="29" customWidth="1"/>
    <col min="7" max="7" width="25.5546875" style="28" customWidth="1"/>
    <col min="8" max="8" width="2.44140625" style="28" customWidth="1"/>
    <col min="9" max="9" width="2.6640625" style="29" customWidth="1"/>
    <col min="10" max="10" width="25.5546875" style="28" customWidth="1"/>
    <col min="11" max="11" width="2.109375" style="28" customWidth="1"/>
    <col min="12" max="12" width="0.6640625" style="29" customWidth="1"/>
    <col min="13" max="13" width="25.5546875" style="28" customWidth="1"/>
    <col min="14" max="14" width="2.88671875" style="28" customWidth="1"/>
    <col min="15" max="15" width="2.6640625" style="29" customWidth="1"/>
    <col min="16" max="16" width="25.6640625" style="28" bestFit="1" customWidth="1"/>
    <col min="17" max="17" width="2.5546875" style="28" customWidth="1"/>
    <col min="18" max="18" width="2.33203125" style="28" customWidth="1"/>
    <col min="19" max="19" width="14.6640625" style="30" customWidth="1"/>
    <col min="20" max="20" width="3" style="28" customWidth="1"/>
    <col min="21" max="21" width="14.6640625" style="30" customWidth="1"/>
    <col min="22" max="22" width="2.44140625" style="28" customWidth="1"/>
    <col min="23" max="23" width="1.44140625" style="28" customWidth="1"/>
    <col min="24" max="24" width="14.6640625" style="30" customWidth="1"/>
    <col min="25" max="26" width="3" style="28" customWidth="1"/>
    <col min="27" max="27" width="14.6640625" style="30" customWidth="1"/>
    <col min="28" max="28" width="3" style="28" customWidth="1"/>
    <col min="29" max="29" width="2.44140625" style="28" customWidth="1"/>
    <col min="30" max="30" width="14.6640625" style="30" customWidth="1"/>
    <col min="31" max="31" width="3.44140625" style="28" customWidth="1"/>
    <col min="32" max="32" width="2.44140625" style="28" customWidth="1"/>
    <col min="33" max="33" width="14.6640625" style="30" customWidth="1"/>
    <col min="34" max="34" width="3.6640625" style="28" customWidth="1"/>
    <col min="35" max="35" width="2.33203125" style="28" customWidth="1"/>
    <col min="36" max="36" width="14.6640625" style="30" customWidth="1"/>
    <col min="37" max="16384" width="9.109375" style="28"/>
  </cols>
  <sheetData>
    <row r="1" spans="1:36" s="78" customFormat="1" ht="28.2" customHeight="1" x14ac:dyDescent="0.4">
      <c r="A1" s="78" t="s">
        <v>313</v>
      </c>
      <c r="C1" s="77"/>
      <c r="F1" s="77"/>
      <c r="I1" s="77"/>
      <c r="L1" s="77"/>
      <c r="O1" s="77"/>
      <c r="S1" s="79"/>
      <c r="U1" s="79"/>
      <c r="X1" s="79"/>
      <c r="AA1" s="79"/>
      <c r="AD1" s="79"/>
      <c r="AG1" s="79"/>
      <c r="AJ1" s="79"/>
    </row>
    <row r="2" spans="1:36" s="78" customFormat="1" ht="23.4" customHeight="1" x14ac:dyDescent="0.4">
      <c r="A2" s="78" t="s">
        <v>311</v>
      </c>
      <c r="C2" s="77"/>
      <c r="F2" s="77"/>
      <c r="I2" s="77"/>
      <c r="L2" s="77"/>
      <c r="O2" s="77"/>
      <c r="S2" s="79"/>
      <c r="U2" s="79"/>
      <c r="X2" s="79"/>
      <c r="AA2" s="79"/>
      <c r="AD2" s="79"/>
      <c r="AG2" s="79"/>
      <c r="AJ2" s="79"/>
    </row>
    <row r="3" spans="1:36" ht="19.2" customHeight="1" x14ac:dyDescent="0.35"/>
    <row r="4" spans="1:36" ht="19.2" customHeight="1" x14ac:dyDescent="0.35"/>
    <row r="5" spans="1:36" ht="18.600000000000001" customHeight="1" x14ac:dyDescent="0.35"/>
    <row r="6" spans="1:36" ht="28.8" customHeight="1" x14ac:dyDescent="0.35"/>
    <row r="7" spans="1:36" x14ac:dyDescent="0.35">
      <c r="N7" s="31" t="s">
        <v>28</v>
      </c>
    </row>
    <row r="8" spans="1:36" x14ac:dyDescent="0.35">
      <c r="N8" s="31" t="s">
        <v>29</v>
      </c>
    </row>
    <row r="9" spans="1:36" x14ac:dyDescent="0.35">
      <c r="N9" s="31" t="s">
        <v>101</v>
      </c>
    </row>
    <row r="10" spans="1:36" x14ac:dyDescent="0.35">
      <c r="N10" s="31" t="s">
        <v>102</v>
      </c>
    </row>
    <row r="11" spans="1:36" x14ac:dyDescent="0.35">
      <c r="M11" s="71" t="s">
        <v>32</v>
      </c>
      <c r="N11" s="71"/>
      <c r="O11" s="71"/>
      <c r="P11" s="71"/>
    </row>
    <row r="12" spans="1:36" x14ac:dyDescent="0.35">
      <c r="M12" s="32"/>
      <c r="N12" s="33"/>
    </row>
    <row r="13" spans="1:36" x14ac:dyDescent="0.35">
      <c r="AJ13" s="29" t="s">
        <v>103</v>
      </c>
    </row>
    <row r="14" spans="1:36" ht="6.75" customHeight="1" x14ac:dyDescent="0.35"/>
    <row r="15" spans="1:36" ht="3.75" customHeight="1" x14ac:dyDescent="0.35"/>
    <row r="16" spans="1:36" ht="5.25" customHeight="1" x14ac:dyDescent="0.35"/>
    <row r="17" spans="1:36" ht="4.6500000000000004" customHeight="1" x14ac:dyDescent="0.35"/>
    <row r="18" spans="1:36" ht="4.6500000000000004" customHeight="1" x14ac:dyDescent="0.35"/>
    <row r="19" spans="1:36" ht="4.6500000000000004" customHeight="1" x14ac:dyDescent="0.35"/>
    <row r="20" spans="1:36" ht="21" thickBot="1" x14ac:dyDescent="0.4">
      <c r="N20" s="34"/>
      <c r="P20" s="34"/>
      <c r="Q20" s="34"/>
      <c r="R20" s="34"/>
      <c r="S20" s="35"/>
      <c r="T20" s="34"/>
      <c r="U20" s="72" t="s">
        <v>104</v>
      </c>
      <c r="V20" s="72"/>
      <c r="W20" s="72"/>
      <c r="X20" s="72"/>
      <c r="Y20" s="34"/>
      <c r="Z20" s="34"/>
      <c r="AA20" s="72" t="s">
        <v>105</v>
      </c>
      <c r="AB20" s="72"/>
      <c r="AC20" s="72"/>
      <c r="AD20" s="72"/>
      <c r="AE20" s="34"/>
      <c r="AF20" s="34"/>
      <c r="AG20" s="72" t="s">
        <v>106</v>
      </c>
      <c r="AH20" s="72"/>
      <c r="AI20" s="72"/>
      <c r="AJ20" s="72"/>
    </row>
    <row r="21" spans="1:36" ht="6" customHeight="1" x14ac:dyDescent="0.35">
      <c r="J21" s="34"/>
    </row>
    <row r="22" spans="1:36" ht="6.75" customHeight="1" x14ac:dyDescent="0.35"/>
    <row r="23" spans="1:36" ht="6" customHeight="1" x14ac:dyDescent="0.35"/>
    <row r="24" spans="1:36" ht="6" customHeight="1" x14ac:dyDescent="0.35"/>
    <row r="25" spans="1:36" x14ac:dyDescent="0.35">
      <c r="E25" s="31"/>
      <c r="H25" s="31"/>
      <c r="J25" s="31"/>
      <c r="K25" s="31"/>
      <c r="M25" s="31"/>
      <c r="N25" s="31"/>
      <c r="Q25" s="31"/>
      <c r="R25" s="31"/>
      <c r="T25" s="31"/>
      <c r="U25" s="36" t="s">
        <v>107</v>
      </c>
      <c r="V25" s="31"/>
      <c r="W25" s="31"/>
      <c r="X25" s="36" t="s">
        <v>108</v>
      </c>
      <c r="Y25" s="31"/>
      <c r="Z25" s="31"/>
      <c r="AA25" s="36" t="s">
        <v>107</v>
      </c>
      <c r="AB25" s="31"/>
      <c r="AC25" s="31"/>
      <c r="AD25" s="36" t="s">
        <v>108</v>
      </c>
      <c r="AE25" s="31"/>
      <c r="AF25" s="31"/>
      <c r="AG25" s="36" t="s">
        <v>107</v>
      </c>
      <c r="AH25" s="31"/>
      <c r="AI25" s="31"/>
      <c r="AJ25" s="36" t="s">
        <v>108</v>
      </c>
    </row>
    <row r="26" spans="1:36" ht="21" thickBot="1" x14ac:dyDescent="0.4">
      <c r="D26" s="31" t="s">
        <v>109</v>
      </c>
      <c r="E26" s="31"/>
      <c r="G26" s="31" t="s">
        <v>110</v>
      </c>
      <c r="H26" s="31"/>
      <c r="J26" s="70" t="s">
        <v>111</v>
      </c>
      <c r="K26" s="70"/>
      <c r="L26" s="70"/>
      <c r="M26" s="70"/>
      <c r="N26" s="31"/>
      <c r="P26" s="31" t="s">
        <v>112</v>
      </c>
      <c r="Q26" s="31"/>
      <c r="R26" s="31"/>
      <c r="S26" s="36" t="s">
        <v>19</v>
      </c>
      <c r="T26" s="31"/>
      <c r="U26" s="36" t="s">
        <v>113</v>
      </c>
      <c r="V26" s="31"/>
      <c r="W26" s="31"/>
      <c r="X26" s="36" t="s">
        <v>107</v>
      </c>
      <c r="Y26" s="31"/>
      <c r="Z26" s="31"/>
      <c r="AA26" s="36" t="s">
        <v>113</v>
      </c>
      <c r="AB26" s="31"/>
      <c r="AC26" s="31"/>
      <c r="AD26" s="36" t="s">
        <v>107</v>
      </c>
      <c r="AE26" s="31"/>
      <c r="AF26" s="31"/>
      <c r="AG26" s="36" t="s">
        <v>113</v>
      </c>
      <c r="AH26" s="31"/>
      <c r="AI26" s="31"/>
      <c r="AJ26" s="36" t="s">
        <v>107</v>
      </c>
    </row>
    <row r="27" spans="1:36" x14ac:dyDescent="0.35">
      <c r="A27" s="31" t="s">
        <v>114</v>
      </c>
      <c r="D27" s="31" t="s">
        <v>115</v>
      </c>
      <c r="E27" s="31"/>
      <c r="G27" s="31" t="s">
        <v>115</v>
      </c>
      <c r="H27" s="31"/>
      <c r="J27" s="31" t="s">
        <v>116</v>
      </c>
      <c r="K27" s="31"/>
      <c r="M27" s="31" t="s">
        <v>117</v>
      </c>
      <c r="N27" s="31"/>
      <c r="P27" s="31" t="s">
        <v>110</v>
      </c>
      <c r="Q27" s="31"/>
      <c r="R27" s="31"/>
      <c r="S27" s="37" t="s">
        <v>118</v>
      </c>
      <c r="T27" s="31"/>
      <c r="U27" s="37" t="s">
        <v>118</v>
      </c>
      <c r="V27" s="31"/>
      <c r="W27" s="31"/>
      <c r="X27" s="37" t="s">
        <v>118</v>
      </c>
      <c r="Y27" s="31"/>
      <c r="Z27" s="31"/>
      <c r="AA27" s="37" t="s">
        <v>118</v>
      </c>
      <c r="AB27" s="31"/>
      <c r="AC27" s="31"/>
      <c r="AD27" s="37" t="s">
        <v>118</v>
      </c>
      <c r="AE27" s="31"/>
      <c r="AF27" s="31"/>
      <c r="AG27" s="37" t="s">
        <v>118</v>
      </c>
      <c r="AH27" s="31"/>
      <c r="AI27" s="31"/>
      <c r="AJ27" s="37" t="s">
        <v>118</v>
      </c>
    </row>
    <row r="28" spans="1:36" x14ac:dyDescent="0.35">
      <c r="A28" s="38"/>
      <c r="D28" s="39">
        <v>1</v>
      </c>
      <c r="E28" s="40"/>
      <c r="G28" s="39">
        <v>2</v>
      </c>
      <c r="H28" s="40"/>
      <c r="J28" s="39">
        <v>3</v>
      </c>
      <c r="K28" s="40"/>
      <c r="M28" s="39">
        <v>4</v>
      </c>
      <c r="N28" s="40"/>
      <c r="P28" s="39">
        <v>5</v>
      </c>
      <c r="Q28" s="40"/>
      <c r="R28" s="40"/>
      <c r="S28" s="39">
        <v>6</v>
      </c>
      <c r="T28" s="40"/>
      <c r="U28" s="39">
        <v>7</v>
      </c>
      <c r="V28" s="40"/>
      <c r="W28" s="40"/>
      <c r="X28" s="39">
        <v>8</v>
      </c>
      <c r="Y28" s="40"/>
      <c r="Z28" s="40"/>
      <c r="AA28" s="39">
        <v>9</v>
      </c>
      <c r="AB28" s="40"/>
      <c r="AC28" s="40"/>
      <c r="AD28" s="39">
        <v>10</v>
      </c>
      <c r="AE28" s="40"/>
      <c r="AF28" s="40"/>
      <c r="AG28" s="39">
        <v>11</v>
      </c>
      <c r="AH28" s="40"/>
      <c r="AI28" s="40"/>
      <c r="AJ28" s="39">
        <v>12</v>
      </c>
    </row>
    <row r="30" spans="1:36" x14ac:dyDescent="0.35">
      <c r="A30" s="28" t="s">
        <v>20</v>
      </c>
      <c r="C30" s="29" t="s">
        <v>119</v>
      </c>
      <c r="D30" s="41">
        <v>8346785244.0751247</v>
      </c>
      <c r="E30" s="41"/>
      <c r="F30" s="29" t="s">
        <v>119</v>
      </c>
      <c r="G30" s="41">
        <v>8013530128.7409143</v>
      </c>
      <c r="H30" s="41"/>
      <c r="I30" s="29" t="s">
        <v>119</v>
      </c>
      <c r="J30" s="41">
        <v>183744953.04688013</v>
      </c>
      <c r="K30" s="41"/>
      <c r="L30" s="29" t="s">
        <v>119</v>
      </c>
      <c r="M30" s="41">
        <f>P30-G30-J30</f>
        <v>-322306011.44372022</v>
      </c>
      <c r="N30" s="41"/>
      <c r="O30" s="29" t="s">
        <v>119</v>
      </c>
      <c r="P30" s="41">
        <v>7874969070.3440742</v>
      </c>
      <c r="Q30" s="41"/>
      <c r="S30" s="30">
        <f>(P30/$P$44)</f>
        <v>0.2909496876257413</v>
      </c>
      <c r="U30" s="30">
        <f>AA30</f>
        <v>4.7237402588672088E-2</v>
      </c>
      <c r="X30" s="30">
        <f>S30*U30</f>
        <v>1.3743707527425528E-2</v>
      </c>
      <c r="AA30" s="30">
        <v>4.7237402588672088E-2</v>
      </c>
      <c r="AD30" s="30">
        <f>S30*AA30</f>
        <v>1.3743707527425528E-2</v>
      </c>
      <c r="AG30" s="30">
        <f>AA30</f>
        <v>4.7237402588672088E-2</v>
      </c>
      <c r="AJ30" s="30">
        <f>S30*AG30</f>
        <v>1.3743707527425528E-2</v>
      </c>
    </row>
    <row r="31" spans="1:36" x14ac:dyDescent="0.35">
      <c r="D31" s="41"/>
      <c r="E31" s="41"/>
      <c r="G31" s="41"/>
      <c r="H31" s="41"/>
      <c r="J31" s="41"/>
      <c r="K31" s="41"/>
      <c r="M31" s="41"/>
      <c r="N31" s="41"/>
      <c r="P31" s="41"/>
      <c r="Q31" s="41"/>
    </row>
    <row r="32" spans="1:36" x14ac:dyDescent="0.35">
      <c r="A32" s="28" t="s">
        <v>24</v>
      </c>
      <c r="D32" s="41">
        <v>287511137.46662056</v>
      </c>
      <c r="E32" s="41"/>
      <c r="G32" s="41">
        <v>275633524.11456752</v>
      </c>
      <c r="H32" s="41"/>
      <c r="J32" s="41">
        <v>6584942.549350013</v>
      </c>
      <c r="K32" s="41"/>
      <c r="M32" s="41">
        <f>P32-G32-J32</f>
        <v>1.0244548320770264E-8</v>
      </c>
      <c r="N32" s="41"/>
      <c r="P32" s="41">
        <v>282218466.66391754</v>
      </c>
      <c r="Q32" s="41"/>
      <c r="S32" s="30">
        <f>(P32/$P$44)</f>
        <v>1.0426882186407733E-2</v>
      </c>
      <c r="U32" s="30">
        <f>AA32</f>
        <v>2.2449552370907167E-2</v>
      </c>
      <c r="X32" s="30">
        <f>S32*U32</f>
        <v>2.3407883770903943E-4</v>
      </c>
      <c r="AA32" s="30">
        <v>2.2449552370907167E-2</v>
      </c>
      <c r="AD32" s="30">
        <f>S32*AA32</f>
        <v>2.3407883770903943E-4</v>
      </c>
      <c r="AG32" s="30">
        <f>AA32</f>
        <v>2.2449552370907167E-2</v>
      </c>
      <c r="AJ32" s="30">
        <f>S32*AG32</f>
        <v>2.3407883770903943E-4</v>
      </c>
    </row>
    <row r="33" spans="1:36" x14ac:dyDescent="0.35">
      <c r="D33" s="41"/>
      <c r="E33" s="41"/>
      <c r="G33" s="41"/>
      <c r="H33" s="41"/>
      <c r="J33" s="41"/>
      <c r="K33" s="41"/>
      <c r="M33" s="41"/>
      <c r="N33" s="41"/>
      <c r="P33" s="41"/>
      <c r="Q33" s="41"/>
    </row>
    <row r="34" spans="1:36" x14ac:dyDescent="0.35">
      <c r="A34" s="28" t="s">
        <v>21</v>
      </c>
      <c r="D34" s="41">
        <v>0</v>
      </c>
      <c r="E34" s="41"/>
      <c r="G34" s="41">
        <v>0</v>
      </c>
      <c r="H34" s="41"/>
      <c r="J34" s="41">
        <v>0</v>
      </c>
      <c r="K34" s="41"/>
      <c r="M34" s="41">
        <f>P34-G34-J34</f>
        <v>0</v>
      </c>
      <c r="N34" s="41"/>
      <c r="P34" s="41">
        <v>0</v>
      </c>
      <c r="Q34" s="41"/>
      <c r="S34" s="30">
        <f>(P34/$P$44)</f>
        <v>0</v>
      </c>
      <c r="U34" s="30">
        <f>AA34</f>
        <v>0</v>
      </c>
      <c r="X34" s="30">
        <f>S34*U34</f>
        <v>0</v>
      </c>
      <c r="AA34" s="30">
        <v>0</v>
      </c>
      <c r="AD34" s="30">
        <f>S34*AA34</f>
        <v>0</v>
      </c>
      <c r="AG34" s="30">
        <f>AA34</f>
        <v>0</v>
      </c>
      <c r="AJ34" s="30">
        <f>S34*AG34</f>
        <v>0</v>
      </c>
    </row>
    <row r="35" spans="1:36" x14ac:dyDescent="0.35">
      <c r="D35" s="41"/>
      <c r="E35" s="41"/>
      <c r="G35" s="41"/>
      <c r="H35" s="41"/>
      <c r="J35" s="41"/>
      <c r="K35" s="41"/>
      <c r="M35" s="41"/>
      <c r="N35" s="41"/>
      <c r="P35" s="41"/>
      <c r="Q35" s="41"/>
    </row>
    <row r="36" spans="1:36" x14ac:dyDescent="0.35">
      <c r="A36" s="28" t="s">
        <v>23</v>
      </c>
      <c r="D36" s="41">
        <v>12966037790.430248</v>
      </c>
      <c r="E36" s="41"/>
      <c r="G36" s="41">
        <v>12430386945.945246</v>
      </c>
      <c r="H36" s="41"/>
      <c r="J36" s="41">
        <v>296964544.38255298</v>
      </c>
      <c r="K36" s="41"/>
      <c r="M36" s="41">
        <f>P36-G36-J36</f>
        <v>0</v>
      </c>
      <c r="N36" s="41"/>
      <c r="P36" s="41">
        <v>12727351490.327799</v>
      </c>
      <c r="Q36" s="41"/>
      <c r="S36" s="30">
        <f>(P36/$P$44)</f>
        <v>0.47022647420405589</v>
      </c>
      <c r="U36" s="30">
        <f>AA36-0.01</f>
        <v>9.5000000000000001E-2</v>
      </c>
      <c r="X36" s="30">
        <f>S36*U36</f>
        <v>4.467151504938531E-2</v>
      </c>
      <c r="AA36" s="30">
        <v>0.105</v>
      </c>
      <c r="AD36" s="30">
        <f>S36*AA36</f>
        <v>4.9373779791425869E-2</v>
      </c>
      <c r="AG36" s="30">
        <f>AA36+0.01</f>
        <v>0.11499999999999999</v>
      </c>
      <c r="AJ36" s="30">
        <f>S36*AG36</f>
        <v>5.4076044533466421E-2</v>
      </c>
    </row>
    <row r="37" spans="1:36" x14ac:dyDescent="0.35">
      <c r="D37" s="41"/>
      <c r="E37" s="41"/>
      <c r="G37" s="41"/>
      <c r="H37" s="41"/>
      <c r="J37" s="41"/>
      <c r="K37" s="41"/>
      <c r="M37" s="41"/>
      <c r="N37" s="41"/>
      <c r="P37" s="41"/>
      <c r="Q37" s="41"/>
    </row>
    <row r="38" spans="1:36" x14ac:dyDescent="0.35">
      <c r="A38" s="28" t="s">
        <v>22</v>
      </c>
      <c r="D38" s="41">
        <v>409518660.2705242</v>
      </c>
      <c r="E38" s="41"/>
      <c r="G38" s="41">
        <v>409586973.38959897</v>
      </c>
      <c r="H38" s="41"/>
      <c r="J38" s="41">
        <v>9785118.4735119715</v>
      </c>
      <c r="K38" s="41"/>
      <c r="M38" s="41">
        <f>P38-G38-J38</f>
        <v>2.2351741790771484E-8</v>
      </c>
      <c r="N38" s="41"/>
      <c r="P38" s="41">
        <v>419372091.86311096</v>
      </c>
      <c r="Q38" s="41"/>
      <c r="S38" s="30">
        <f>(P38/$P$44)</f>
        <v>1.5494178838875702E-2</v>
      </c>
      <c r="U38" s="30">
        <f>AA38</f>
        <v>2.048706011864096E-2</v>
      </c>
      <c r="X38" s="30">
        <f>S38*U38</f>
        <v>3.1743017336102107E-4</v>
      </c>
      <c r="AA38" s="30">
        <v>2.048706011864096E-2</v>
      </c>
      <c r="AD38" s="30">
        <f>S38*AA38</f>
        <v>3.1743017336102107E-4</v>
      </c>
      <c r="AG38" s="30">
        <f>AA38</f>
        <v>2.048706011864096E-2</v>
      </c>
      <c r="AJ38" s="30">
        <f>S38*AG38</f>
        <v>3.1743017336102107E-4</v>
      </c>
    </row>
    <row r="39" spans="1:36" x14ac:dyDescent="0.35">
      <c r="D39" s="41"/>
      <c r="E39" s="41"/>
      <c r="G39" s="41"/>
      <c r="H39" s="41"/>
      <c r="J39" s="41"/>
      <c r="K39" s="41"/>
      <c r="M39" s="41"/>
      <c r="N39" s="41"/>
      <c r="P39" s="41"/>
      <c r="Q39" s="41"/>
    </row>
    <row r="40" spans="1:36" x14ac:dyDescent="0.35">
      <c r="A40" s="28" t="s">
        <v>25</v>
      </c>
      <c r="D40" s="41">
        <v>6090303276.3654671</v>
      </c>
      <c r="E40" s="41"/>
      <c r="G40" s="41">
        <v>5842894256.4957018</v>
      </c>
      <c r="H40" s="41"/>
      <c r="J40" s="41">
        <v>134404076.74234614</v>
      </c>
      <c r="K40" s="41"/>
      <c r="M40" s="41">
        <f>P40-G40-J40</f>
        <v>-216988024.1756824</v>
      </c>
      <c r="N40" s="41"/>
      <c r="P40" s="41">
        <v>5760310309.0623655</v>
      </c>
      <c r="Q40" s="41"/>
      <c r="S40" s="30">
        <f>(P40/$P$44)</f>
        <v>0.21282121492520431</v>
      </c>
      <c r="U40" s="30">
        <f>AA40</f>
        <v>0</v>
      </c>
      <c r="X40" s="30">
        <f>S40*U40</f>
        <v>0</v>
      </c>
      <c r="AA40" s="30">
        <v>0</v>
      </c>
      <c r="AD40" s="30">
        <f>S40*AA40</f>
        <v>0</v>
      </c>
      <c r="AG40" s="30">
        <f>AA40</f>
        <v>0</v>
      </c>
      <c r="AJ40" s="30">
        <f>S40*AG40</f>
        <v>0</v>
      </c>
    </row>
    <row r="41" spans="1:36" x14ac:dyDescent="0.35">
      <c r="D41" s="41"/>
      <c r="E41" s="41"/>
      <c r="G41" s="41"/>
      <c r="H41" s="41"/>
      <c r="J41" s="41"/>
      <c r="K41" s="41"/>
      <c r="M41" s="41"/>
      <c r="N41" s="41"/>
      <c r="P41" s="41"/>
      <c r="Q41" s="41"/>
    </row>
    <row r="42" spans="1:36" x14ac:dyDescent="0.35">
      <c r="A42" s="28" t="s">
        <v>26</v>
      </c>
      <c r="B42" s="42" t="s">
        <v>0</v>
      </c>
      <c r="D42" s="41">
        <v>158079167.89970469</v>
      </c>
      <c r="E42" s="41"/>
      <c r="G42" s="41">
        <v>150217978.99161708</v>
      </c>
      <c r="H42" s="41"/>
      <c r="J42" s="41">
        <v>51509.408221885984</v>
      </c>
      <c r="K42" s="41"/>
      <c r="M42" s="41">
        <f>P42-G42-J42</f>
        <v>-148061890.36869422</v>
      </c>
      <c r="N42" s="41"/>
      <c r="P42" s="41">
        <v>2207598.0311447545</v>
      </c>
      <c r="Q42" s="41"/>
      <c r="S42" s="30">
        <f>(P42/$P$44)</f>
        <v>8.156221971506796E-5</v>
      </c>
      <c r="U42" s="30">
        <v>7.6743368363488981E-2</v>
      </c>
      <c r="X42" s="30">
        <f>S42*U42</f>
        <v>6.2593594721372838E-6</v>
      </c>
      <c r="AA42" s="30">
        <v>8.2920998428435783E-2</v>
      </c>
      <c r="AD42" s="30">
        <f>S42*AA42</f>
        <v>6.763220692812884E-6</v>
      </c>
      <c r="AG42" s="30">
        <v>8.909862849338257E-2</v>
      </c>
      <c r="AJ42" s="30">
        <f>S42*AG42</f>
        <v>7.2670819134884841E-6</v>
      </c>
    </row>
    <row r="43" spans="1:36" x14ac:dyDescent="0.35">
      <c r="D43" s="43"/>
      <c r="E43" s="41"/>
      <c r="G43" s="43"/>
      <c r="H43" s="41"/>
      <c r="J43" s="43"/>
      <c r="K43" s="41"/>
      <c r="M43" s="43"/>
      <c r="N43" s="41"/>
      <c r="P43" s="43"/>
      <c r="Q43" s="41"/>
      <c r="S43" s="44"/>
      <c r="X43" s="44"/>
      <c r="AD43" s="44"/>
      <c r="AJ43" s="44"/>
    </row>
    <row r="44" spans="1:36" x14ac:dyDescent="0.35">
      <c r="A44" s="29" t="s">
        <v>27</v>
      </c>
      <c r="C44" s="29" t="s">
        <v>119</v>
      </c>
      <c r="D44" s="45">
        <f>SUM(D30,D32,D34,D36,D38,D40,D42)</f>
        <v>28258235276.507687</v>
      </c>
      <c r="E44" s="41"/>
      <c r="F44" s="29" t="s">
        <v>119</v>
      </c>
      <c r="G44" s="45">
        <f>SUM(G30,G32,G34,G36,G38,G40,G42)</f>
        <v>27122249807.677643</v>
      </c>
      <c r="H44" s="41"/>
      <c r="I44" s="29" t="s">
        <v>119</v>
      </c>
      <c r="J44" s="45">
        <f>SUM(J30:J42)</f>
        <v>631535144.60286307</v>
      </c>
      <c r="K44" s="41"/>
      <c r="L44" s="29" t="s">
        <v>119</v>
      </c>
      <c r="M44" s="45">
        <f>SUM(M30,M32,M34,M36,M38,M40,M42)</f>
        <v>-687355925.98809683</v>
      </c>
      <c r="N44" s="41"/>
      <c r="O44" s="29" t="s">
        <v>119</v>
      </c>
      <c r="P44" s="45">
        <f>SUM(P30,P32,P34,P36,P38,P40,P42)</f>
        <v>27066429026.292412</v>
      </c>
      <c r="Q44" s="41"/>
      <c r="S44" s="35">
        <f>SUM(S30,S32,S34,S36,S38,S40,S42)</f>
        <v>1</v>
      </c>
      <c r="X44" s="35">
        <f>SUM(X30,X32,X34,X36,X38,X40,X42)</f>
        <v>5.8972990947353032E-2</v>
      </c>
      <c r="Y44" s="46"/>
      <c r="Z44" s="46"/>
      <c r="AB44" s="46"/>
      <c r="AC44" s="46"/>
      <c r="AD44" s="35">
        <f>SUM(AD30,AD32,AD34,AD36,AD38,AD40,AD42)</f>
        <v>6.3675759550614275E-2</v>
      </c>
      <c r="AE44" s="46"/>
      <c r="AF44" s="46"/>
      <c r="AH44" s="46"/>
      <c r="AI44" s="46"/>
      <c r="AJ44" s="35">
        <f>SUM(AJ30,AJ32,AJ34,AJ36,AJ38,AJ40,AJ42)</f>
        <v>6.8378528153875504E-2</v>
      </c>
    </row>
    <row r="45" spans="1:36" x14ac:dyDescent="0.35">
      <c r="D45" s="47"/>
      <c r="E45" s="47"/>
      <c r="G45" s="47"/>
      <c r="H45" s="47"/>
      <c r="J45" s="47"/>
      <c r="M45" s="47"/>
    </row>
    <row r="46" spans="1:36" x14ac:dyDescent="0.35">
      <c r="D46" s="47"/>
      <c r="E46" s="47"/>
      <c r="G46" s="47"/>
      <c r="H46" s="47"/>
      <c r="J46" s="47"/>
      <c r="Y46" s="46"/>
      <c r="Z46" s="46"/>
      <c r="AB46" s="46"/>
      <c r="AC46" s="46"/>
      <c r="AE46" s="46"/>
      <c r="AF46" s="46"/>
      <c r="AH46" s="46"/>
      <c r="AI46" s="46"/>
    </row>
    <row r="47" spans="1:36" ht="21" thickBot="1" x14ac:dyDescent="0.4">
      <c r="U47" s="72" t="s">
        <v>104</v>
      </c>
      <c r="V47" s="72"/>
      <c r="W47" s="72"/>
      <c r="X47" s="72"/>
      <c r="AA47" s="72" t="s">
        <v>105</v>
      </c>
      <c r="AB47" s="72"/>
      <c r="AC47" s="72"/>
      <c r="AD47" s="72"/>
      <c r="AE47" s="34"/>
      <c r="AF47" s="34"/>
      <c r="AG47" s="70" t="s">
        <v>106</v>
      </c>
      <c r="AH47" s="70"/>
      <c r="AI47" s="70"/>
      <c r="AJ47" s="70"/>
    </row>
    <row r="48" spans="1:36" ht="5.25" customHeight="1" x14ac:dyDescent="0.35"/>
    <row r="49" spans="1:36" ht="4.6500000000000004" customHeight="1" x14ac:dyDescent="0.35"/>
    <row r="50" spans="1:36" ht="3.75" customHeight="1" x14ac:dyDescent="0.35"/>
    <row r="52" spans="1:36" x14ac:dyDescent="0.35">
      <c r="E52" s="31"/>
      <c r="H52" s="31"/>
      <c r="J52" s="31"/>
      <c r="K52" s="31"/>
      <c r="M52" s="31" t="s">
        <v>36</v>
      </c>
      <c r="N52" s="31"/>
      <c r="Q52" s="31"/>
      <c r="R52" s="31"/>
      <c r="T52" s="31"/>
      <c r="U52" s="36" t="s">
        <v>107</v>
      </c>
      <c r="V52" s="31"/>
      <c r="W52" s="31"/>
      <c r="X52" s="36" t="s">
        <v>120</v>
      </c>
      <c r="Y52" s="31"/>
      <c r="Z52" s="31"/>
      <c r="AA52" s="36" t="s">
        <v>107</v>
      </c>
      <c r="AB52" s="31"/>
      <c r="AC52" s="31"/>
      <c r="AD52" s="36" t="s">
        <v>108</v>
      </c>
      <c r="AE52" s="31"/>
      <c r="AF52" s="31"/>
      <c r="AG52" s="36" t="s">
        <v>107</v>
      </c>
      <c r="AH52" s="31"/>
      <c r="AI52" s="31"/>
      <c r="AJ52" s="36" t="s">
        <v>108</v>
      </c>
    </row>
    <row r="53" spans="1:36" ht="21" thickBot="1" x14ac:dyDescent="0.4">
      <c r="D53" s="31" t="s">
        <v>121</v>
      </c>
      <c r="E53" s="31"/>
      <c r="G53" s="31" t="s">
        <v>122</v>
      </c>
      <c r="H53" s="31"/>
      <c r="J53" s="70" t="s">
        <v>111</v>
      </c>
      <c r="K53" s="70"/>
      <c r="L53" s="70"/>
      <c r="M53" s="70"/>
      <c r="N53" s="31"/>
      <c r="P53" s="31" t="s">
        <v>123</v>
      </c>
      <c r="Q53" s="31"/>
      <c r="R53" s="31"/>
      <c r="S53" s="36" t="s">
        <v>19</v>
      </c>
      <c r="T53" s="31"/>
      <c r="U53" s="36" t="s">
        <v>113</v>
      </c>
      <c r="V53" s="31"/>
      <c r="W53" s="31"/>
      <c r="X53" s="36" t="s">
        <v>124</v>
      </c>
      <c r="Y53" s="31"/>
      <c r="Z53" s="31"/>
      <c r="AA53" s="36" t="s">
        <v>113</v>
      </c>
      <c r="AB53" s="31"/>
      <c r="AC53" s="31"/>
      <c r="AD53" s="36" t="s">
        <v>107</v>
      </c>
      <c r="AE53" s="31"/>
      <c r="AF53" s="31"/>
      <c r="AG53" s="36" t="s">
        <v>113</v>
      </c>
      <c r="AH53" s="31"/>
      <c r="AI53" s="31"/>
      <c r="AJ53" s="36" t="s">
        <v>107</v>
      </c>
    </row>
    <row r="54" spans="1:36" x14ac:dyDescent="0.35">
      <c r="A54" s="31" t="s">
        <v>125</v>
      </c>
      <c r="D54" s="31" t="s">
        <v>126</v>
      </c>
      <c r="E54" s="31"/>
      <c r="G54" s="31" t="s">
        <v>115</v>
      </c>
      <c r="H54" s="31"/>
      <c r="J54" s="31" t="s">
        <v>127</v>
      </c>
      <c r="K54" s="31"/>
      <c r="M54" s="31" t="s">
        <v>128</v>
      </c>
      <c r="N54" s="31"/>
      <c r="P54" s="31" t="s">
        <v>122</v>
      </c>
      <c r="Q54" s="31"/>
      <c r="R54" s="31"/>
      <c r="S54" s="37" t="s">
        <v>118</v>
      </c>
      <c r="T54" s="31"/>
      <c r="U54" s="37" t="s">
        <v>118</v>
      </c>
      <c r="V54" s="31"/>
      <c r="W54" s="31"/>
      <c r="X54" s="37" t="s">
        <v>118</v>
      </c>
      <c r="Y54" s="31"/>
      <c r="Z54" s="31"/>
      <c r="AA54" s="37" t="s">
        <v>118</v>
      </c>
      <c r="AB54" s="31"/>
      <c r="AC54" s="31"/>
      <c r="AD54" s="37" t="s">
        <v>118</v>
      </c>
      <c r="AE54" s="31"/>
      <c r="AF54" s="31"/>
      <c r="AG54" s="37" t="s">
        <v>118</v>
      </c>
      <c r="AH54" s="31"/>
      <c r="AI54" s="31"/>
      <c r="AJ54" s="37" t="s">
        <v>118</v>
      </c>
    </row>
    <row r="55" spans="1:36" x14ac:dyDescent="0.35">
      <c r="A55" s="38"/>
      <c r="D55" s="39">
        <v>1</v>
      </c>
      <c r="E55" s="40"/>
      <c r="G55" s="39">
        <v>2</v>
      </c>
      <c r="H55" s="40"/>
      <c r="J55" s="39">
        <v>3</v>
      </c>
      <c r="K55" s="40"/>
      <c r="M55" s="39">
        <v>4</v>
      </c>
      <c r="N55" s="40"/>
      <c r="P55" s="39">
        <v>5</v>
      </c>
      <c r="Q55" s="40"/>
      <c r="R55" s="40"/>
      <c r="S55" s="39">
        <v>6</v>
      </c>
      <c r="T55" s="40"/>
      <c r="U55" s="39">
        <v>7</v>
      </c>
      <c r="V55" s="40"/>
      <c r="W55" s="40"/>
      <c r="X55" s="39">
        <v>8</v>
      </c>
      <c r="Y55" s="40"/>
      <c r="Z55" s="40"/>
      <c r="AA55" s="39">
        <v>9</v>
      </c>
      <c r="AB55" s="40"/>
      <c r="AC55" s="40"/>
      <c r="AD55" s="39">
        <v>10</v>
      </c>
      <c r="AE55" s="40"/>
      <c r="AF55" s="40"/>
      <c r="AG55" s="39">
        <v>11</v>
      </c>
      <c r="AH55" s="40"/>
      <c r="AI55" s="40"/>
      <c r="AJ55" s="39">
        <v>12</v>
      </c>
    </row>
    <row r="57" spans="1:36" x14ac:dyDescent="0.35">
      <c r="A57" s="28" t="s">
        <v>20</v>
      </c>
      <c r="C57" s="29" t="s">
        <v>119</v>
      </c>
      <c r="D57" s="41">
        <v>8812177893.8765068</v>
      </c>
      <c r="E57" s="41"/>
      <c r="F57" s="29" t="s">
        <v>119</v>
      </c>
      <c r="G57" s="41">
        <v>8453655887.5542583</v>
      </c>
      <c r="H57" s="41"/>
      <c r="I57" s="29" t="s">
        <v>119</v>
      </c>
      <c r="J57" s="41">
        <v>-67901047.973571911</v>
      </c>
      <c r="K57" s="41"/>
      <c r="L57" s="29" t="s">
        <v>119</v>
      </c>
      <c r="M57" s="41">
        <f>P57-G57-J57</f>
        <v>-322043803.01817977</v>
      </c>
      <c r="N57" s="41"/>
      <c r="O57" s="29" t="s">
        <v>119</v>
      </c>
      <c r="P57" s="41">
        <v>8063711036.5625067</v>
      </c>
      <c r="Q57" s="48"/>
      <c r="S57" s="30">
        <f>(P57/$P$71)</f>
        <v>0.29047604892660184</v>
      </c>
      <c r="U57" s="30">
        <f>AA57</f>
        <v>4.4598359999999997E-2</v>
      </c>
      <c r="X57" s="30">
        <f>S57*U57</f>
        <v>1.2954755401406202E-2</v>
      </c>
      <c r="Y57" s="46"/>
      <c r="Z57" s="46"/>
      <c r="AA57" s="30">
        <v>4.4598359999999997E-2</v>
      </c>
      <c r="AD57" s="30">
        <f>S57*AA57</f>
        <v>1.2954755401406202E-2</v>
      </c>
      <c r="AG57" s="30">
        <f>AA57</f>
        <v>4.4598359999999997E-2</v>
      </c>
      <c r="AJ57" s="30">
        <f>S57*AG57</f>
        <v>1.2954755401406202E-2</v>
      </c>
    </row>
    <row r="58" spans="1:36" x14ac:dyDescent="0.35">
      <c r="D58" s="41"/>
      <c r="E58" s="41"/>
      <c r="G58" s="41"/>
      <c r="H58" s="41"/>
      <c r="J58" s="41"/>
      <c r="K58" s="41"/>
      <c r="M58" s="41"/>
      <c r="N58" s="41"/>
      <c r="P58" s="41"/>
      <c r="Q58" s="48"/>
      <c r="Y58" s="46"/>
      <c r="Z58" s="46"/>
    </row>
    <row r="59" spans="1:36" x14ac:dyDescent="0.35">
      <c r="A59" s="28" t="s">
        <v>24</v>
      </c>
      <c r="D59" s="41">
        <v>138071099.34348208</v>
      </c>
      <c r="E59" s="41"/>
      <c r="G59" s="41">
        <v>132269254.49477346</v>
      </c>
      <c r="H59" s="41"/>
      <c r="J59" s="41">
        <v>-1104482.2233906137</v>
      </c>
      <c r="K59" s="41"/>
      <c r="M59" s="41">
        <f>P59-G59-J59</f>
        <v>4.6566128730773926E-9</v>
      </c>
      <c r="N59" s="41"/>
      <c r="P59" s="41">
        <v>131164772.27138285</v>
      </c>
      <c r="Q59" s="48"/>
      <c r="S59" s="30">
        <f>(P59/$P$71)</f>
        <v>4.7248995698127849E-3</v>
      </c>
      <c r="U59" s="30">
        <f>AA59</f>
        <v>7.05407E-3</v>
      </c>
      <c r="X59" s="30">
        <f>S59*U59</f>
        <v>3.3329772308429271E-5</v>
      </c>
      <c r="Y59" s="46"/>
      <c r="Z59" s="46"/>
      <c r="AA59" s="30">
        <v>7.05407E-3</v>
      </c>
      <c r="AD59" s="30">
        <f>S59*AA59</f>
        <v>3.3329772308429271E-5</v>
      </c>
      <c r="AG59" s="30">
        <f>AA59</f>
        <v>7.05407E-3</v>
      </c>
      <c r="AJ59" s="30">
        <f>S59*AG59</f>
        <v>3.3329772308429271E-5</v>
      </c>
    </row>
    <row r="60" spans="1:36" x14ac:dyDescent="0.35">
      <c r="D60" s="41"/>
      <c r="E60" s="41"/>
      <c r="G60" s="41"/>
      <c r="H60" s="41"/>
      <c r="J60" s="41"/>
      <c r="K60" s="41"/>
      <c r="M60" s="41"/>
      <c r="N60" s="41"/>
      <c r="P60" s="41"/>
      <c r="Q60" s="48"/>
      <c r="Y60" s="46"/>
      <c r="Z60" s="46"/>
    </row>
    <row r="61" spans="1:36" x14ac:dyDescent="0.35">
      <c r="A61" s="28" t="s">
        <v>21</v>
      </c>
      <c r="D61" s="41">
        <v>0</v>
      </c>
      <c r="E61" s="41"/>
      <c r="G61" s="41">
        <v>0</v>
      </c>
      <c r="H61" s="41"/>
      <c r="J61" s="41">
        <v>0</v>
      </c>
      <c r="K61" s="41"/>
      <c r="M61" s="41">
        <f>P61-G61-J61</f>
        <v>0</v>
      </c>
      <c r="N61" s="41"/>
      <c r="P61" s="41">
        <v>0</v>
      </c>
      <c r="Q61" s="48"/>
      <c r="S61" s="30">
        <f>(P61/$P$71)</f>
        <v>0</v>
      </c>
      <c r="U61" s="49">
        <f>AA61</f>
        <v>0</v>
      </c>
      <c r="X61" s="30">
        <f>S61*U61</f>
        <v>0</v>
      </c>
      <c r="Y61" s="46"/>
      <c r="Z61" s="46"/>
      <c r="AA61" s="49">
        <v>0</v>
      </c>
      <c r="AD61" s="30">
        <f>S61*AA61</f>
        <v>0</v>
      </c>
      <c r="AG61" s="30">
        <f>AA61</f>
        <v>0</v>
      </c>
      <c r="AJ61" s="30">
        <f>S61*AG61</f>
        <v>0</v>
      </c>
    </row>
    <row r="62" spans="1:36" x14ac:dyDescent="0.35">
      <c r="D62" s="41"/>
      <c r="E62" s="41"/>
      <c r="G62" s="41"/>
      <c r="H62" s="41"/>
      <c r="J62" s="41"/>
      <c r="K62" s="41"/>
      <c r="M62" s="41"/>
      <c r="N62" s="41"/>
      <c r="P62" s="41"/>
      <c r="Q62" s="48"/>
      <c r="Y62" s="46"/>
      <c r="Z62" s="46"/>
    </row>
    <row r="63" spans="1:36" x14ac:dyDescent="0.35">
      <c r="A63" s="28" t="s">
        <v>23</v>
      </c>
      <c r="D63" s="41">
        <v>13754618253.13422</v>
      </c>
      <c r="E63" s="41"/>
      <c r="G63" s="41">
        <v>13176639505.681973</v>
      </c>
      <c r="H63" s="41"/>
      <c r="J63" s="41">
        <v>-110028321.80192783</v>
      </c>
      <c r="K63" s="41"/>
      <c r="M63" s="41">
        <f>P63-G63-J63</f>
        <v>2.6822090148925781E-7</v>
      </c>
      <c r="N63" s="41"/>
      <c r="P63" s="41">
        <v>13066611183.880045</v>
      </c>
      <c r="Q63" s="48"/>
      <c r="S63" s="30">
        <f>(P63/$P$71)</f>
        <v>0.4706936511419969</v>
      </c>
      <c r="U63" s="30">
        <f>AA63-0.01</f>
        <v>9.5000000000000001E-2</v>
      </c>
      <c r="X63" s="30">
        <f>S63*U63</f>
        <v>4.4715896858489708E-2</v>
      </c>
      <c r="Y63" s="46"/>
      <c r="Z63" s="46"/>
      <c r="AA63" s="30">
        <v>0.105</v>
      </c>
      <c r="AD63" s="30">
        <f>S63*AA63</f>
        <v>4.9422833369909672E-2</v>
      </c>
      <c r="AG63" s="30">
        <f>AA63+0.01</f>
        <v>0.11499999999999999</v>
      </c>
      <c r="AJ63" s="30">
        <f>S63*AG63</f>
        <v>5.4129769881329642E-2</v>
      </c>
    </row>
    <row r="64" spans="1:36" x14ac:dyDescent="0.35">
      <c r="D64" s="41"/>
      <c r="E64" s="41"/>
      <c r="G64" s="41"/>
      <c r="H64" s="41"/>
      <c r="J64" s="41"/>
      <c r="K64" s="41"/>
      <c r="M64" s="41"/>
      <c r="N64" s="41"/>
      <c r="P64" s="41"/>
      <c r="Q64" s="48"/>
      <c r="Y64" s="46"/>
      <c r="Z64" s="46"/>
    </row>
    <row r="65" spans="1:36" x14ac:dyDescent="0.35">
      <c r="A65" s="28" t="s">
        <v>22</v>
      </c>
      <c r="D65" s="41">
        <v>415227799.4802556</v>
      </c>
      <c r="E65" s="41"/>
      <c r="G65" s="41">
        <v>415280757.23882163</v>
      </c>
      <c r="H65" s="41"/>
      <c r="J65" s="41">
        <v>-3467700.9093189309</v>
      </c>
      <c r="K65" s="41"/>
      <c r="M65" s="41">
        <f>P65-G65-J65</f>
        <v>6.9849193096160889E-9</v>
      </c>
      <c r="N65" s="41"/>
      <c r="P65" s="41">
        <v>411813056.3295027</v>
      </c>
      <c r="Q65" s="48"/>
      <c r="S65" s="30">
        <f>(P65/$P$71)</f>
        <v>1.4834587816526704E-2</v>
      </c>
      <c r="U65" s="30">
        <f>AA65</f>
        <v>2.1440230000000001E-2</v>
      </c>
      <c r="X65" s="30">
        <f>S65*U65</f>
        <v>3.1805697474153032E-4</v>
      </c>
      <c r="Y65" s="46"/>
      <c r="Z65" s="46"/>
      <c r="AA65" s="30">
        <v>2.1440230000000001E-2</v>
      </c>
      <c r="AD65" s="30">
        <f>S65*AA65</f>
        <v>3.1805697474153032E-4</v>
      </c>
      <c r="AG65" s="30">
        <f>AA65</f>
        <v>2.1440230000000001E-2</v>
      </c>
      <c r="AJ65" s="30">
        <f>S65*AG65</f>
        <v>3.1805697474153032E-4</v>
      </c>
    </row>
    <row r="66" spans="1:36" x14ac:dyDescent="0.35">
      <c r="D66" s="41"/>
      <c r="E66" s="41"/>
      <c r="G66" s="41"/>
      <c r="H66" s="41"/>
      <c r="J66" s="41"/>
      <c r="K66" s="41"/>
      <c r="M66" s="41"/>
      <c r="N66" s="41"/>
      <c r="P66" s="41"/>
      <c r="Q66" s="48"/>
      <c r="Y66" s="46"/>
      <c r="Z66" s="46"/>
    </row>
    <row r="67" spans="1:36" x14ac:dyDescent="0.35">
      <c r="A67" s="28" t="s">
        <v>25</v>
      </c>
      <c r="D67" s="41">
        <v>6628178711.9568214</v>
      </c>
      <c r="E67" s="41"/>
      <c r="G67" s="41">
        <v>6353993161.5480185</v>
      </c>
      <c r="H67" s="41"/>
      <c r="J67" s="41">
        <v>-51245568.026940629</v>
      </c>
      <c r="K67" s="41"/>
      <c r="M67" s="41">
        <f>P67-G67-J67</f>
        <v>-216988024.17568177</v>
      </c>
      <c r="N67" s="41"/>
      <c r="P67" s="41">
        <v>6085759569.345396</v>
      </c>
      <c r="Q67" s="48"/>
      <c r="S67" s="30">
        <f>(P67/$P$71)</f>
        <v>0.21922504246559577</v>
      </c>
      <c r="U67" s="30">
        <f>AA67</f>
        <v>0</v>
      </c>
      <c r="X67" s="30">
        <f>S67*U67</f>
        <v>0</v>
      </c>
      <c r="Y67" s="46"/>
      <c r="Z67" s="46"/>
      <c r="AA67" s="30">
        <v>0</v>
      </c>
      <c r="AD67" s="30">
        <f>S67*AA67</f>
        <v>0</v>
      </c>
      <c r="AG67" s="30">
        <f>AA67</f>
        <v>0</v>
      </c>
      <c r="AJ67" s="30">
        <f>S67*AG67</f>
        <v>0</v>
      </c>
    </row>
    <row r="68" spans="1:36" x14ac:dyDescent="0.35">
      <c r="D68" s="41"/>
      <c r="E68" s="41"/>
      <c r="G68" s="41"/>
      <c r="H68" s="41"/>
      <c r="J68" s="41"/>
      <c r="K68" s="41"/>
      <c r="M68" s="41"/>
      <c r="N68" s="41"/>
      <c r="P68" s="41"/>
      <c r="Q68" s="48"/>
      <c r="Y68" s="46"/>
      <c r="Z68" s="46"/>
    </row>
    <row r="69" spans="1:36" x14ac:dyDescent="0.35">
      <c r="A69" s="28" t="s">
        <v>26</v>
      </c>
      <c r="B69" s="42" t="s">
        <v>0</v>
      </c>
      <c r="D69" s="41">
        <v>154075942.60795769</v>
      </c>
      <c r="E69" s="41"/>
      <c r="G69" s="41">
        <v>146395517.43561712</v>
      </c>
      <c r="H69" s="41"/>
      <c r="J69" s="41">
        <v>-10699.11399945099</v>
      </c>
      <c r="K69" s="41"/>
      <c r="M69" s="41">
        <f>P69-G69-J69</f>
        <v>-145114225.80186167</v>
      </c>
      <c r="N69" s="41"/>
      <c r="P69" s="41">
        <v>1270592.5197559751</v>
      </c>
      <c r="Q69" s="48"/>
      <c r="S69" s="30">
        <f>(P69/$P$71)</f>
        <v>4.5770079466010389E-5</v>
      </c>
      <c r="U69" s="30">
        <f>AA69-(S63/(S57+S63))*0.01</f>
        <v>7.5765827587065626E-2</v>
      </c>
      <c r="X69" s="30">
        <f>S69*U69</f>
        <v>3.4678079494680357E-6</v>
      </c>
      <c r="Y69" s="46"/>
      <c r="Z69" s="46"/>
      <c r="AA69" s="30">
        <v>8.1949647714161813E-2</v>
      </c>
      <c r="AD69" s="30">
        <f>S69*AA69</f>
        <v>3.7508418880887429E-6</v>
      </c>
      <c r="AG69" s="30">
        <f>AA69+(S63/(S57+S63))*0.01</f>
        <v>8.8133467841258001E-2</v>
      </c>
      <c r="AJ69" s="30">
        <f>S69*AG69</f>
        <v>4.03387582670945E-6</v>
      </c>
    </row>
    <row r="70" spans="1:36" x14ac:dyDescent="0.35">
      <c r="D70" s="43"/>
      <c r="E70" s="41"/>
      <c r="G70" s="43"/>
      <c r="H70" s="41"/>
      <c r="J70" s="43"/>
      <c r="K70" s="41"/>
      <c r="M70" s="43"/>
      <c r="N70" s="41"/>
      <c r="P70" s="43"/>
      <c r="Q70" s="48"/>
      <c r="S70" s="44"/>
      <c r="X70" s="44"/>
      <c r="Y70" s="46"/>
      <c r="Z70" s="46"/>
      <c r="AD70" s="44"/>
      <c r="AJ70" s="44"/>
    </row>
    <row r="71" spans="1:36" x14ac:dyDescent="0.35">
      <c r="A71" s="29" t="s">
        <v>27</v>
      </c>
      <c r="C71" s="29" t="s">
        <v>119</v>
      </c>
      <c r="D71" s="45">
        <f>SUM(D57,D59,D61,D63,D65,D67,D69)</f>
        <v>29902349700.399242</v>
      </c>
      <c r="E71" s="41"/>
      <c r="F71" s="29" t="s">
        <v>119</v>
      </c>
      <c r="G71" s="45">
        <f>SUM(G57,G59,G61,G63,G65,G67,G69)</f>
        <v>28678234083.953461</v>
      </c>
      <c r="H71" s="41"/>
      <c r="I71" s="29" t="s">
        <v>119</v>
      </c>
      <c r="J71" s="45">
        <f>SUM(J57:J69)</f>
        <v>-233757820.04914936</v>
      </c>
      <c r="K71" s="41"/>
      <c r="L71" s="29" t="s">
        <v>119</v>
      </c>
      <c r="M71" s="45">
        <f>SUM(M57,M59,M61,M63,M65,M67,M69)</f>
        <v>-684146052.99572289</v>
      </c>
      <c r="N71" s="41"/>
      <c r="O71" s="29" t="s">
        <v>119</v>
      </c>
      <c r="P71" s="45">
        <f>SUM(P57,P59,P61,P63,P65,P67,P69)</f>
        <v>27760330210.908588</v>
      </c>
      <c r="Q71" s="48"/>
      <c r="S71" s="35">
        <f>SUM(S57,S59,S61,S63,S65,S67,S69)</f>
        <v>1</v>
      </c>
      <c r="X71" s="35">
        <f>SUM(X57,X59,X61,X63,X65,X67,X69)</f>
        <v>5.8025506814895336E-2</v>
      </c>
      <c r="Y71" s="46"/>
      <c r="Z71" s="46"/>
      <c r="AB71" s="46"/>
      <c r="AC71" s="46"/>
      <c r="AD71" s="35">
        <f>SUM(AD57,AD59,AD61,AD63,AD65,AD67,AD69)</f>
        <v>6.2732726360253913E-2</v>
      </c>
      <c r="AE71" s="46"/>
      <c r="AF71" s="46"/>
      <c r="AH71" s="46"/>
      <c r="AI71" s="46"/>
      <c r="AJ71" s="35">
        <f>SUM(AJ57,AJ59,AJ61,AJ63,AJ65,AJ67,AJ69)</f>
        <v>6.7439945905612517E-2</v>
      </c>
    </row>
    <row r="72" spans="1:36" x14ac:dyDescent="0.35">
      <c r="D72" s="48"/>
      <c r="E72" s="48"/>
      <c r="G72" s="48"/>
      <c r="H72" s="48"/>
      <c r="J72" s="48"/>
      <c r="K72" s="48"/>
      <c r="M72" s="48"/>
      <c r="N72" s="48"/>
      <c r="P72" s="48"/>
    </row>
    <row r="74" spans="1:36" x14ac:dyDescent="0.35">
      <c r="A74" s="28" t="s">
        <v>59</v>
      </c>
    </row>
    <row r="75" spans="1:36" x14ac:dyDescent="0.35">
      <c r="A75" s="28" t="s">
        <v>129</v>
      </c>
    </row>
    <row r="76" spans="1:36" x14ac:dyDescent="0.35">
      <c r="A76" s="28" t="s">
        <v>130</v>
      </c>
    </row>
  </sheetData>
  <mergeCells count="9">
    <mergeCell ref="J53:M53"/>
    <mergeCell ref="M11:P11"/>
    <mergeCell ref="U20:X20"/>
    <mergeCell ref="AA20:AD20"/>
    <mergeCell ref="AG20:AJ20"/>
    <mergeCell ref="J26:M26"/>
    <mergeCell ref="U47:X47"/>
    <mergeCell ref="AA47:AD47"/>
    <mergeCell ref="AG47:AJ47"/>
  </mergeCells>
  <printOptions horizontalCentered="1" verticalCentered="1"/>
  <pageMargins left="0.25" right="0.25" top="0.5" bottom="1" header="0.5" footer="0.5"/>
  <pageSetup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showGridLines="0" view="pageBreakPreview" zoomScale="60" zoomScaleNormal="100" workbookViewId="0">
      <pane xSplit="1" ySplit="5" topLeftCell="B6" activePane="bottomRight" state="frozen"/>
      <selection activeCell="B1" sqref="B1:B2"/>
      <selection pane="topRight" activeCell="B1" sqref="B1:B2"/>
      <selection pane="bottomLeft" activeCell="B1" sqref="B1:B2"/>
      <selection pane="bottomRight" activeCell="A2" sqref="A1:A2"/>
    </sheetView>
  </sheetViews>
  <sheetFormatPr defaultColWidth="8.88671875" defaultRowHeight="14.4" x14ac:dyDescent="0.3"/>
  <cols>
    <col min="1" max="1" width="79.88671875" style="50" bestFit="1" customWidth="1"/>
    <col min="2" max="3" width="19.5546875" style="50" customWidth="1"/>
    <col min="4" max="4" width="11.109375" style="50" bestFit="1" customWidth="1"/>
    <col min="5" max="6" width="19.5546875" style="50" customWidth="1"/>
    <col min="7" max="16384" width="8.88671875" style="50"/>
  </cols>
  <sheetData>
    <row r="1" spans="1:6" s="76" customFormat="1" ht="22.8" customHeight="1" x14ac:dyDescent="0.3">
      <c r="A1" s="76" t="s">
        <v>314</v>
      </c>
    </row>
    <row r="2" spans="1:6" s="76" customFormat="1" x14ac:dyDescent="0.3">
      <c r="A2" s="76" t="s">
        <v>311</v>
      </c>
    </row>
    <row r="3" spans="1:6" ht="15" thickBot="1" x14ac:dyDescent="0.35"/>
    <row r="4" spans="1:6" ht="15.75" customHeight="1" thickBot="1" x14ac:dyDescent="0.35">
      <c r="A4" s="73" t="s">
        <v>131</v>
      </c>
      <c r="B4" s="73" t="s">
        <v>132</v>
      </c>
      <c r="C4" s="73"/>
      <c r="E4" s="73" t="s">
        <v>132</v>
      </c>
      <c r="F4" s="73"/>
    </row>
    <row r="5" spans="1:6" ht="15" thickBot="1" x14ac:dyDescent="0.35">
      <c r="A5" s="73"/>
      <c r="B5" s="51" t="s">
        <v>133</v>
      </c>
      <c r="C5" s="51" t="s">
        <v>134</v>
      </c>
      <c r="E5" s="51" t="s">
        <v>133</v>
      </c>
      <c r="F5" s="51" t="s">
        <v>134</v>
      </c>
    </row>
    <row r="6" spans="1:6" x14ac:dyDescent="0.3">
      <c r="A6" s="52"/>
      <c r="B6" s="53"/>
      <c r="C6" s="53"/>
      <c r="E6" s="53"/>
      <c r="F6" s="53"/>
    </row>
    <row r="7" spans="1:6" x14ac:dyDescent="0.3">
      <c r="A7" s="54" t="s">
        <v>3</v>
      </c>
      <c r="B7" s="53"/>
      <c r="C7" s="53"/>
      <c r="E7" s="53"/>
      <c r="F7" s="53"/>
    </row>
    <row r="8" spans="1:6" x14ac:dyDescent="0.3">
      <c r="A8" s="55" t="s">
        <v>135</v>
      </c>
      <c r="B8" s="53">
        <v>-170395.77</v>
      </c>
      <c r="C8" s="53">
        <v>-164642.75711653789</v>
      </c>
      <c r="E8" s="53">
        <v>-9915.51</v>
      </c>
      <c r="F8" s="53">
        <v>-9580.7360981825004</v>
      </c>
    </row>
    <row r="9" spans="1:6" x14ac:dyDescent="0.3">
      <c r="A9" s="55" t="s">
        <v>136</v>
      </c>
      <c r="B9" s="53">
        <v>56358.400927499999</v>
      </c>
      <c r="C9" s="53">
        <v>54455.591916294907</v>
      </c>
      <c r="E9" s="53">
        <v>3279.5549325000002</v>
      </c>
      <c r="F9" s="53">
        <v>3168.8284644738619</v>
      </c>
    </row>
    <row r="10" spans="1:6" ht="15" thickBot="1" x14ac:dyDescent="0.35">
      <c r="A10" s="55" t="s">
        <v>137</v>
      </c>
      <c r="B10" s="53">
        <v>9371.7673500000001</v>
      </c>
      <c r="C10" s="53">
        <v>9055.3516414095848</v>
      </c>
      <c r="E10" s="53">
        <v>545.35305000000005</v>
      </c>
      <c r="F10" s="53">
        <v>526.94048540003757</v>
      </c>
    </row>
    <row r="11" spans="1:6" x14ac:dyDescent="0.3">
      <c r="A11" s="56" t="s">
        <v>3</v>
      </c>
      <c r="B11" s="57">
        <v>-104665.6017225</v>
      </c>
      <c r="C11" s="57">
        <v>-101131.8135588334</v>
      </c>
      <c r="E11" s="57">
        <v>-6090.6020175000003</v>
      </c>
      <c r="F11" s="57">
        <v>-5884.9671483086013</v>
      </c>
    </row>
    <row r="13" spans="1:6" x14ac:dyDescent="0.3">
      <c r="A13" s="54" t="s">
        <v>4</v>
      </c>
      <c r="B13" s="53"/>
      <c r="C13" s="53"/>
      <c r="E13" s="53"/>
      <c r="F13" s="53"/>
    </row>
    <row r="14" spans="1:6" x14ac:dyDescent="0.3">
      <c r="A14" s="55" t="s">
        <v>138</v>
      </c>
      <c r="B14" s="53">
        <v>483987611.21999997</v>
      </c>
      <c r="C14" s="58">
        <v>483987611.21999997</v>
      </c>
      <c r="E14" s="53">
        <v>37592937.849999994</v>
      </c>
      <c r="F14" s="53">
        <v>37592937.849999994</v>
      </c>
    </row>
    <row r="15" spans="1:6" x14ac:dyDescent="0.3">
      <c r="A15" s="55" t="s">
        <v>139</v>
      </c>
      <c r="B15" s="53">
        <v>7278048.9180722889</v>
      </c>
      <c r="C15" s="53">
        <v>-1423016.3666624483</v>
      </c>
      <c r="E15" s="53">
        <v>1900114.9669084237</v>
      </c>
      <c r="F15" s="53">
        <v>1184072.8645727932</v>
      </c>
    </row>
    <row r="16" spans="1:6" x14ac:dyDescent="0.3">
      <c r="A16" s="55" t="s">
        <v>140</v>
      </c>
      <c r="B16" s="53">
        <v>1210257.5676310696</v>
      </c>
      <c r="C16" s="53">
        <v>-236631.59536337352</v>
      </c>
      <c r="E16" s="53">
        <v>315967.71936496859</v>
      </c>
      <c r="F16" s="53">
        <v>196897.98201512743</v>
      </c>
    </row>
    <row r="17" spans="1:6" x14ac:dyDescent="0.3">
      <c r="A17" s="55" t="s">
        <v>141</v>
      </c>
      <c r="B17" s="53">
        <v>4933498.91</v>
      </c>
      <c r="C17" s="58">
        <v>4669358.3916588183</v>
      </c>
      <c r="E17" s="53">
        <v>577433.86</v>
      </c>
      <c r="F17" s="53">
        <v>546517.93564882793</v>
      </c>
    </row>
    <row r="18" spans="1:6" x14ac:dyDescent="0.3">
      <c r="A18" s="55" t="s">
        <v>142</v>
      </c>
      <c r="B18" s="53">
        <v>9140664.1400000006</v>
      </c>
      <c r="C18" s="58">
        <v>9140664.1400000006</v>
      </c>
      <c r="E18" s="53">
        <v>6974107.4299999997</v>
      </c>
      <c r="F18" s="53">
        <v>6974107.4299999997</v>
      </c>
    </row>
    <row r="19" spans="1:6" x14ac:dyDescent="0.3">
      <c r="A19" s="55" t="s">
        <v>143</v>
      </c>
      <c r="B19" s="53">
        <v>5554.97</v>
      </c>
      <c r="C19" s="58">
        <v>5554.97</v>
      </c>
      <c r="E19" s="53">
        <v>4850.3</v>
      </c>
      <c r="F19" s="53">
        <v>4850.3</v>
      </c>
    </row>
    <row r="20" spans="1:6" x14ac:dyDescent="0.3">
      <c r="A20" s="55" t="s">
        <v>144</v>
      </c>
      <c r="B20" s="53">
        <v>-1258012.49</v>
      </c>
      <c r="C20" s="53">
        <v>-1190658.2496829019</v>
      </c>
      <c r="E20" s="53">
        <v>-212835.37</v>
      </c>
      <c r="F20" s="53">
        <v>-201440.12172312598</v>
      </c>
    </row>
    <row r="21" spans="1:6" x14ac:dyDescent="0.3">
      <c r="A21" s="55" t="s">
        <v>145</v>
      </c>
      <c r="B21" s="53">
        <v>-35019998.720000006</v>
      </c>
      <c r="C21" s="53">
        <v>-33145020.984531462</v>
      </c>
      <c r="E21" s="53">
        <v>-5637115.7999999998</v>
      </c>
      <c r="F21" s="53">
        <v>-5335303.4926448399</v>
      </c>
    </row>
    <row r="22" spans="1:6" x14ac:dyDescent="0.3">
      <c r="A22" s="55" t="s">
        <v>146</v>
      </c>
      <c r="B22" s="53">
        <v>-1464.1700000000003</v>
      </c>
      <c r="C22" s="53">
        <v>-1464.1700000000003</v>
      </c>
      <c r="E22" s="53"/>
      <c r="F22" s="53"/>
    </row>
    <row r="23" spans="1:6" x14ac:dyDescent="0.3">
      <c r="A23" s="55" t="s">
        <v>147</v>
      </c>
      <c r="B23" s="53">
        <v>0</v>
      </c>
      <c r="C23" s="53">
        <v>0</v>
      </c>
      <c r="E23" s="53"/>
      <c r="F23" s="53"/>
    </row>
    <row r="24" spans="1:6" x14ac:dyDescent="0.3">
      <c r="A24" s="55" t="s">
        <v>148</v>
      </c>
      <c r="B24" s="53">
        <v>-3023274.6643049996</v>
      </c>
      <c r="C24" s="53">
        <v>-3023274.6643049996</v>
      </c>
      <c r="E24" s="53">
        <v>-2306686.0324724996</v>
      </c>
      <c r="F24" s="53">
        <v>-2306686.0324724996</v>
      </c>
    </row>
    <row r="25" spans="1:6" x14ac:dyDescent="0.3">
      <c r="A25" s="55" t="s">
        <v>149</v>
      </c>
      <c r="B25" s="53">
        <v>-2256545.87</v>
      </c>
      <c r="C25" s="53">
        <v>-2135729.952811026</v>
      </c>
      <c r="E25" s="53">
        <v>-168881.14</v>
      </c>
      <c r="F25" s="53">
        <v>-159839.20998817202</v>
      </c>
    </row>
    <row r="26" spans="1:6" x14ac:dyDescent="0.3">
      <c r="A26" s="55" t="s">
        <v>150</v>
      </c>
      <c r="B26" s="53">
        <v>-413402149.63999999</v>
      </c>
      <c r="C26" s="58">
        <v>-391268515.86784446</v>
      </c>
      <c r="E26" s="53">
        <v>-26289475.330000002</v>
      </c>
      <c r="F26" s="53">
        <v>-24881931.562936734</v>
      </c>
    </row>
    <row r="27" spans="1:6" x14ac:dyDescent="0.3">
      <c r="A27" s="55" t="s">
        <v>151</v>
      </c>
      <c r="B27" s="53">
        <v>-25068508</v>
      </c>
      <c r="C27" s="58">
        <v>-23726335.067978401</v>
      </c>
      <c r="E27" s="53">
        <v>-6267127</v>
      </c>
      <c r="F27" s="53">
        <v>-5931583.7669946002</v>
      </c>
    </row>
    <row r="28" spans="1:6" x14ac:dyDescent="0.3">
      <c r="A28" s="55" t="s">
        <v>152</v>
      </c>
      <c r="B28" s="53">
        <v>0</v>
      </c>
      <c r="C28" s="53">
        <v>0</v>
      </c>
      <c r="E28" s="53"/>
      <c r="F28" s="53"/>
    </row>
    <row r="29" spans="1:6" x14ac:dyDescent="0.3">
      <c r="A29" s="55" t="s">
        <v>153</v>
      </c>
      <c r="B29" s="53">
        <v>-18420391.259999998</v>
      </c>
      <c r="C29" s="53">
        <v>-17434159.827861346</v>
      </c>
      <c r="E29" s="53">
        <v>-2253101.2200000002</v>
      </c>
      <c r="F29" s="53">
        <v>-2132469.730060956</v>
      </c>
    </row>
    <row r="30" spans="1:6" x14ac:dyDescent="0.3">
      <c r="A30" s="55" t="s">
        <v>154</v>
      </c>
      <c r="B30" s="53">
        <v>0</v>
      </c>
      <c r="C30" s="53">
        <v>0</v>
      </c>
      <c r="E30" s="53"/>
      <c r="F30" s="53"/>
    </row>
    <row r="31" spans="1:6" x14ac:dyDescent="0.3">
      <c r="A31" s="55" t="s">
        <v>155</v>
      </c>
      <c r="B31" s="53">
        <v>-502736.52769999998</v>
      </c>
      <c r="C31" s="53">
        <v>-502736.52769999998</v>
      </c>
      <c r="E31" s="53">
        <v>-383575.90865</v>
      </c>
      <c r="F31" s="53">
        <v>-383575.90865</v>
      </c>
    </row>
    <row r="32" spans="1:6" x14ac:dyDescent="0.3">
      <c r="A32" s="55" t="s">
        <v>156</v>
      </c>
      <c r="B32" s="53">
        <v>-298977.66000000003</v>
      </c>
      <c r="C32" s="53">
        <v>-282970.33628806804</v>
      </c>
      <c r="E32" s="53">
        <v>-19200.439999999999</v>
      </c>
      <c r="F32" s="53">
        <v>-18172.444602311996</v>
      </c>
    </row>
    <row r="33" spans="1:6" x14ac:dyDescent="0.3">
      <c r="A33" s="55" t="s">
        <v>157</v>
      </c>
      <c r="B33" s="53">
        <v>-274913.25</v>
      </c>
      <c r="C33" s="53">
        <v>-260194.33961234998</v>
      </c>
      <c r="E33" s="53">
        <v>-28293.53</v>
      </c>
      <c r="F33" s="53">
        <v>-26778.688745093998</v>
      </c>
    </row>
    <row r="34" spans="1:6" x14ac:dyDescent="0.3">
      <c r="A34" s="55" t="s">
        <v>158</v>
      </c>
      <c r="B34" s="53">
        <v>-6895.66</v>
      </c>
      <c r="C34" s="59">
        <v>-6526.4649844679998</v>
      </c>
      <c r="E34" s="53">
        <v>-6895.66</v>
      </c>
      <c r="F34" s="53">
        <v>-6526.4649844679998</v>
      </c>
    </row>
    <row r="35" spans="1:6" x14ac:dyDescent="0.3">
      <c r="A35" s="55" t="s">
        <v>159</v>
      </c>
      <c r="B35" s="53">
        <v>-550.62</v>
      </c>
      <c r="C35" s="60">
        <v>-521.13969507599995</v>
      </c>
      <c r="E35" s="53">
        <v>-550.62</v>
      </c>
      <c r="F35" s="53">
        <v>-521.13969507599995</v>
      </c>
    </row>
    <row r="36" spans="1:6" x14ac:dyDescent="0.3">
      <c r="A36" s="55" t="s">
        <v>160</v>
      </c>
      <c r="B36" s="53">
        <v>-1307.6099999999999</v>
      </c>
      <c r="C36" s="59">
        <v>-1237.6002990779998</v>
      </c>
      <c r="E36" s="53">
        <v>-1307.6099999999999</v>
      </c>
      <c r="F36" s="53">
        <v>-1237.6002990779998</v>
      </c>
    </row>
    <row r="37" spans="1:6" x14ac:dyDescent="0.3">
      <c r="A37" s="55" t="s">
        <v>161</v>
      </c>
      <c r="B37" s="53">
        <v>-109815.23</v>
      </c>
      <c r="C37" s="60">
        <v>-103935.700622754</v>
      </c>
      <c r="E37" s="53">
        <v>-109815.23</v>
      </c>
      <c r="F37" s="53">
        <v>-103935.700622754</v>
      </c>
    </row>
    <row r="38" spans="1:6" x14ac:dyDescent="0.3">
      <c r="A38" s="55" t="s">
        <v>162</v>
      </c>
      <c r="B38" s="53">
        <v>-14289490.450000001</v>
      </c>
      <c r="C38" s="60">
        <v>-14289490.450000001</v>
      </c>
      <c r="E38" s="53">
        <v>-2875445.81</v>
      </c>
      <c r="F38" s="53">
        <v>-2875445.81</v>
      </c>
    </row>
    <row r="39" spans="1:6" x14ac:dyDescent="0.3">
      <c r="A39" s="55" t="s">
        <v>163</v>
      </c>
      <c r="B39" s="53">
        <v>-167271.16</v>
      </c>
      <c r="C39" s="53">
        <v>-158315.42863936801</v>
      </c>
      <c r="E39" s="53">
        <v>-17953.11</v>
      </c>
      <c r="F39" s="53">
        <v>-16991.896899978001</v>
      </c>
    </row>
    <row r="40" spans="1:6" ht="15" thickBot="1" x14ac:dyDescent="0.35">
      <c r="A40" s="55" t="s">
        <v>164</v>
      </c>
      <c r="B40" s="53">
        <v>-355056.35783759999</v>
      </c>
      <c r="C40" s="53">
        <v>-355056.35783759999</v>
      </c>
      <c r="E40" s="53">
        <v>-32091.764817599997</v>
      </c>
      <c r="F40" s="53">
        <v>-32091.764817599997</v>
      </c>
    </row>
    <row r="41" spans="1:6" x14ac:dyDescent="0.3">
      <c r="A41" s="56" t="s">
        <v>4</v>
      </c>
      <c r="B41" s="57">
        <v>-7901723.6141392579</v>
      </c>
      <c r="C41" s="57">
        <v>8257397.6289396817</v>
      </c>
      <c r="E41" s="57">
        <v>755060.5503332899</v>
      </c>
      <c r="F41" s="57">
        <v>2084853.0260994576</v>
      </c>
    </row>
    <row r="42" spans="1:6" x14ac:dyDescent="0.3">
      <c r="C42" s="61">
        <f>SUM(C34:C38)</f>
        <v>-14401711.355601378</v>
      </c>
    </row>
    <row r="43" spans="1:6" x14ac:dyDescent="0.3">
      <c r="A43" s="54" t="s">
        <v>5</v>
      </c>
      <c r="B43" s="53"/>
      <c r="C43" s="53">
        <v>-14393947.290317832</v>
      </c>
      <c r="D43" s="62">
        <f>C42-C43</f>
        <v>-7764.0652835462242</v>
      </c>
      <c r="E43" s="53"/>
      <c r="F43" s="53"/>
    </row>
    <row r="44" spans="1:6" x14ac:dyDescent="0.3">
      <c r="A44" s="55" t="s">
        <v>165</v>
      </c>
      <c r="B44" s="53">
        <v>158848619.98000002</v>
      </c>
      <c r="C44" s="53">
        <v>158848619.98000002</v>
      </c>
      <c r="E44" s="53">
        <v>13828517.08</v>
      </c>
      <c r="F44" s="53">
        <v>13828517.08</v>
      </c>
    </row>
    <row r="45" spans="1:6" x14ac:dyDescent="0.3">
      <c r="A45" s="55" t="s">
        <v>166</v>
      </c>
      <c r="B45" s="53">
        <v>194900.98956621403</v>
      </c>
      <c r="C45" s="53">
        <v>194900.98956620146</v>
      </c>
      <c r="E45" s="53">
        <v>-688057.2719921628</v>
      </c>
      <c r="F45" s="53">
        <v>-688057.2719921628</v>
      </c>
    </row>
    <row r="46" spans="1:6" x14ac:dyDescent="0.3">
      <c r="A46" s="55" t="s">
        <v>167</v>
      </c>
      <c r="B46" s="53">
        <v>32409.839534819926</v>
      </c>
      <c r="C46" s="53">
        <v>32409.839534818719</v>
      </c>
      <c r="E46" s="53">
        <v>-114416.17523679206</v>
      </c>
      <c r="F46" s="53">
        <v>-114416.17523679206</v>
      </c>
    </row>
    <row r="47" spans="1:6" x14ac:dyDescent="0.3">
      <c r="A47" s="55" t="s">
        <v>168</v>
      </c>
      <c r="B47" s="53">
        <v>-57869787.029999994</v>
      </c>
      <c r="C47" s="53">
        <v>-57869787.029999994</v>
      </c>
      <c r="E47" s="53">
        <v>-6623177.0999999996</v>
      </c>
      <c r="F47" s="53">
        <v>-6623177.0999999996</v>
      </c>
    </row>
    <row r="48" spans="1:6" x14ac:dyDescent="0.3">
      <c r="A48" s="55" t="s">
        <v>169</v>
      </c>
      <c r="B48" s="53">
        <v>-963507.62655000028</v>
      </c>
      <c r="C48" s="53">
        <v>-963507.62655000028</v>
      </c>
      <c r="E48" s="53">
        <v>621153.06104249996</v>
      </c>
      <c r="F48" s="53">
        <v>621153.06104249996</v>
      </c>
    </row>
    <row r="49" spans="1:6" x14ac:dyDescent="0.3">
      <c r="A49" s="55" t="s">
        <v>170</v>
      </c>
      <c r="B49" s="53">
        <v>1217979.43</v>
      </c>
      <c r="C49" s="53">
        <v>1217979.43</v>
      </c>
      <c r="E49" s="53">
        <v>112980.33</v>
      </c>
      <c r="F49" s="53">
        <v>112980.33</v>
      </c>
    </row>
    <row r="50" spans="1:6" x14ac:dyDescent="0.3">
      <c r="A50" s="55" t="s">
        <v>171</v>
      </c>
      <c r="B50" s="53">
        <v>-1654075.91</v>
      </c>
      <c r="C50" s="53">
        <v>-1654075.91</v>
      </c>
      <c r="E50" s="53">
        <v>-80549.759999999995</v>
      </c>
      <c r="F50" s="53">
        <v>-80549.759999999995</v>
      </c>
    </row>
    <row r="51" spans="1:6" x14ac:dyDescent="0.3">
      <c r="A51" s="55" t="s">
        <v>172</v>
      </c>
      <c r="B51" s="53">
        <v>-7244709.8000000007</v>
      </c>
      <c r="C51" s="53">
        <v>-7244709.8000000007</v>
      </c>
      <c r="E51" s="53">
        <v>-304500.96000000002</v>
      </c>
      <c r="F51" s="53">
        <v>-304500.96000000002</v>
      </c>
    </row>
    <row r="52" spans="1:6" x14ac:dyDescent="0.3">
      <c r="A52" s="55" t="s">
        <v>173</v>
      </c>
      <c r="B52" s="53">
        <v>-67831620.920000002</v>
      </c>
      <c r="C52" s="53">
        <v>-67831620.920000002</v>
      </c>
      <c r="E52" s="53">
        <v>-3376309.84</v>
      </c>
      <c r="F52" s="53">
        <v>-3376309.84</v>
      </c>
    </row>
    <row r="53" spans="1:6" x14ac:dyDescent="0.3">
      <c r="A53" s="55" t="s">
        <v>174</v>
      </c>
      <c r="B53" s="53">
        <v>-8572779.0099999998</v>
      </c>
      <c r="C53" s="53">
        <v>-8572779.0099999998</v>
      </c>
      <c r="E53" s="53"/>
      <c r="F53" s="53"/>
    </row>
    <row r="54" spans="1:6" x14ac:dyDescent="0.3">
      <c r="A54" s="55" t="s">
        <v>175</v>
      </c>
      <c r="B54" s="53">
        <v>-4184680.91</v>
      </c>
      <c r="C54" s="53">
        <v>-4184680.91</v>
      </c>
      <c r="E54" s="53">
        <v>-339545.84</v>
      </c>
      <c r="F54" s="53">
        <v>-339545.84</v>
      </c>
    </row>
    <row r="55" spans="1:6" x14ac:dyDescent="0.3">
      <c r="A55" s="55" t="s">
        <v>176</v>
      </c>
      <c r="B55" s="53">
        <v>-2158059.4300000002</v>
      </c>
      <c r="C55" s="53">
        <v>-2158059.4300000002</v>
      </c>
      <c r="E55" s="53">
        <v>-162424.57</v>
      </c>
      <c r="F55" s="53">
        <v>-162424.57</v>
      </c>
    </row>
    <row r="56" spans="1:6" x14ac:dyDescent="0.3">
      <c r="A56" s="55" t="s">
        <v>177</v>
      </c>
      <c r="B56" s="53">
        <v>-160220.46699999992</v>
      </c>
      <c r="C56" s="53">
        <v>-160220.46699999992</v>
      </c>
      <c r="E56" s="53">
        <v>103290.75845000001</v>
      </c>
      <c r="F56" s="53">
        <v>103290.75845000001</v>
      </c>
    </row>
    <row r="57" spans="1:6" x14ac:dyDescent="0.3">
      <c r="A57" s="55" t="s">
        <v>178</v>
      </c>
      <c r="B57" s="53">
        <v>-185412.53000000003</v>
      </c>
      <c r="C57" s="53">
        <v>-185412.53000000003</v>
      </c>
      <c r="E57" s="53">
        <v>-10285.030000000001</v>
      </c>
      <c r="F57" s="53">
        <v>-10285.030000000001</v>
      </c>
    </row>
    <row r="58" spans="1:6" x14ac:dyDescent="0.3">
      <c r="A58" s="55" t="s">
        <v>179</v>
      </c>
      <c r="B58" s="53">
        <v>2913099.4</v>
      </c>
      <c r="C58" s="53">
        <v>2913099.4</v>
      </c>
      <c r="E58" s="53">
        <v>-1878013.79</v>
      </c>
      <c r="F58" s="53">
        <v>-1878013.79</v>
      </c>
    </row>
    <row r="59" spans="1:6" x14ac:dyDescent="0.3">
      <c r="A59" s="55" t="s">
        <v>180</v>
      </c>
      <c r="B59" s="53">
        <v>-2382243.33</v>
      </c>
      <c r="C59" s="53">
        <v>-2382243.33</v>
      </c>
      <c r="E59" s="53">
        <v>-208088.78</v>
      </c>
      <c r="F59" s="53">
        <v>-208088.78</v>
      </c>
    </row>
    <row r="60" spans="1:6" x14ac:dyDescent="0.3">
      <c r="A60" s="55" t="s">
        <v>181</v>
      </c>
      <c r="B60" s="53">
        <v>-705895.60000000009</v>
      </c>
      <c r="C60" s="53">
        <v>-705895.60000000009</v>
      </c>
      <c r="E60" s="53">
        <v>-63713.56</v>
      </c>
      <c r="F60" s="53">
        <v>-63713.56</v>
      </c>
    </row>
    <row r="61" spans="1:6" x14ac:dyDescent="0.3">
      <c r="A61" s="55" t="s">
        <v>182</v>
      </c>
      <c r="B61" s="53">
        <v>-6378365.8299999991</v>
      </c>
      <c r="C61" s="53">
        <v>-6378365.8299999991</v>
      </c>
      <c r="E61" s="53">
        <v>-592271.96</v>
      </c>
      <c r="F61" s="53">
        <v>-592271.96</v>
      </c>
    </row>
    <row r="62" spans="1:6" x14ac:dyDescent="0.3">
      <c r="A62" s="55" t="s">
        <v>183</v>
      </c>
      <c r="B62" s="53">
        <v>-32.090000000000003</v>
      </c>
      <c r="C62" s="53">
        <v>-32.090000000000003</v>
      </c>
      <c r="E62" s="53"/>
      <c r="F62" s="53"/>
    </row>
    <row r="63" spans="1:6" x14ac:dyDescent="0.3">
      <c r="A63" s="55" t="s">
        <v>184</v>
      </c>
      <c r="B63" s="53">
        <v>-1415502.0699999998</v>
      </c>
      <c r="C63" s="53">
        <v>-1415502.0699999998</v>
      </c>
      <c r="E63" s="53">
        <v>-95148.07</v>
      </c>
      <c r="F63" s="53">
        <v>-95148.07</v>
      </c>
    </row>
    <row r="64" spans="1:6" ht="15" thickBot="1" x14ac:dyDescent="0.35">
      <c r="A64" s="55" t="s">
        <v>185</v>
      </c>
      <c r="B64" s="53">
        <v>-72704.759724000003</v>
      </c>
      <c r="C64" s="53">
        <v>-72704.759724000003</v>
      </c>
      <c r="E64" s="53">
        <v>-5187.8447856000003</v>
      </c>
      <c r="F64" s="53">
        <v>-5187.8447856000003</v>
      </c>
    </row>
    <row r="65" spans="1:6" x14ac:dyDescent="0.3">
      <c r="A65" s="56" t="s">
        <v>5</v>
      </c>
      <c r="B65" s="57">
        <v>1427412.3258270547</v>
      </c>
      <c r="C65" s="57">
        <v>1427412.3258270547</v>
      </c>
      <c r="E65" s="57">
        <v>124250.67747794607</v>
      </c>
      <c r="F65" s="57">
        <v>124250.67747794607</v>
      </c>
    </row>
    <row r="67" spans="1:6" x14ac:dyDescent="0.3">
      <c r="A67" s="54" t="s">
        <v>6</v>
      </c>
      <c r="B67" s="53"/>
      <c r="C67" s="53"/>
      <c r="E67" s="53"/>
      <c r="F67" s="53"/>
    </row>
    <row r="68" spans="1:6" x14ac:dyDescent="0.3">
      <c r="A68" s="55" t="s">
        <v>186</v>
      </c>
      <c r="B68" s="53">
        <v>-114592.39300000001</v>
      </c>
      <c r="C68" s="53">
        <v>-110723.45004868289</v>
      </c>
      <c r="E68" s="53">
        <v>-5815.25</v>
      </c>
      <c r="F68" s="53">
        <v>-5618.9117448276265</v>
      </c>
    </row>
    <row r="69" spans="1:6" x14ac:dyDescent="0.3">
      <c r="A69" s="55" t="s">
        <v>187</v>
      </c>
      <c r="B69" s="53">
        <v>37901.433984749994</v>
      </c>
      <c r="C69" s="53">
        <v>36621.781103601868</v>
      </c>
      <c r="E69" s="53">
        <v>1923.3939375</v>
      </c>
      <c r="F69" s="53">
        <v>1858.4550596017375</v>
      </c>
    </row>
    <row r="70" spans="1:6" ht="15" thickBot="1" x14ac:dyDescent="0.35">
      <c r="A70" s="55" t="s">
        <v>188</v>
      </c>
      <c r="B70" s="53">
        <v>6302.581615000001</v>
      </c>
      <c r="C70" s="53">
        <v>6089.7897526775587</v>
      </c>
      <c r="E70" s="53">
        <v>319.83875</v>
      </c>
      <c r="F70" s="53">
        <v>309.04014596551946</v>
      </c>
    </row>
    <row r="71" spans="1:6" x14ac:dyDescent="0.3">
      <c r="A71" s="56" t="s">
        <v>6</v>
      </c>
      <c r="B71" s="57">
        <v>-70388.377400250014</v>
      </c>
      <c r="C71" s="57">
        <v>-68011.879192403459</v>
      </c>
      <c r="E71" s="57">
        <v>-3572.0173125000001</v>
      </c>
      <c r="F71" s="57">
        <v>-3451.4165392603695</v>
      </c>
    </row>
    <row r="73" spans="1:6" x14ac:dyDescent="0.3">
      <c r="A73" s="54" t="s">
        <v>7</v>
      </c>
      <c r="B73" s="53"/>
      <c r="C73" s="53"/>
      <c r="E73" s="53"/>
      <c r="F73" s="53"/>
    </row>
    <row r="74" spans="1:6" x14ac:dyDescent="0.3">
      <c r="A74" s="55" t="s">
        <v>189</v>
      </c>
      <c r="B74" s="53">
        <v>208308570.91</v>
      </c>
      <c r="C74" s="53">
        <v>208308570.91</v>
      </c>
      <c r="E74" s="53">
        <v>16196747.390000001</v>
      </c>
      <c r="F74" s="53">
        <v>16196747.390000001</v>
      </c>
    </row>
    <row r="75" spans="1:6" x14ac:dyDescent="0.3">
      <c r="A75" s="55" t="s">
        <v>190</v>
      </c>
      <c r="B75" s="53">
        <v>-33741334.268990792</v>
      </c>
      <c r="C75" s="53">
        <v>-35491456.744168833</v>
      </c>
      <c r="E75" s="53">
        <v>-2560868.0431340458</v>
      </c>
      <c r="F75" s="53">
        <v>-2700069.2369337026</v>
      </c>
    </row>
    <row r="76" spans="1:6" x14ac:dyDescent="0.3">
      <c r="A76" s="55" t="s">
        <v>191</v>
      </c>
      <c r="B76" s="53">
        <v>-5610803.8844882641</v>
      </c>
      <c r="C76" s="53">
        <v>-5901829.5417363225</v>
      </c>
      <c r="E76" s="53">
        <v>-425843.51435335609</v>
      </c>
      <c r="F76" s="53">
        <v>-448991.1051590438</v>
      </c>
    </row>
    <row r="77" spans="1:6" x14ac:dyDescent="0.3">
      <c r="A77" s="55" t="s">
        <v>192</v>
      </c>
      <c r="B77" s="53">
        <v>491.09</v>
      </c>
      <c r="C77" s="53">
        <v>491.09</v>
      </c>
      <c r="E77" s="53"/>
      <c r="F77" s="53"/>
    </row>
    <row r="78" spans="1:6" x14ac:dyDescent="0.3">
      <c r="A78" s="55" t="s">
        <v>193</v>
      </c>
      <c r="B78" s="53">
        <v>682074.66</v>
      </c>
      <c r="C78" s="53">
        <v>682074.66</v>
      </c>
      <c r="E78" s="53"/>
      <c r="F78" s="53"/>
    </row>
    <row r="79" spans="1:6" x14ac:dyDescent="0.3">
      <c r="A79" s="55" t="s">
        <v>194</v>
      </c>
      <c r="B79" s="53">
        <v>-6321809.4800000004</v>
      </c>
      <c r="C79" s="53">
        <v>-6006661.4068777142</v>
      </c>
      <c r="E79" s="53">
        <v>-633454.79</v>
      </c>
      <c r="F79" s="53">
        <v>-601876.48048115917</v>
      </c>
    </row>
    <row r="80" spans="1:6" x14ac:dyDescent="0.3">
      <c r="A80" s="55" t="s">
        <v>195</v>
      </c>
      <c r="B80" s="53">
        <v>-2774884.08</v>
      </c>
      <c r="C80" s="53">
        <v>-2636553.5318054808</v>
      </c>
      <c r="E80" s="53">
        <v>-38851.240000000005</v>
      </c>
      <c r="F80" s="53">
        <v>-36914.469608050211</v>
      </c>
    </row>
    <row r="81" spans="1:6" x14ac:dyDescent="0.3">
      <c r="A81" s="55" t="s">
        <v>196</v>
      </c>
      <c r="B81" s="53">
        <v>-3367354.41</v>
      </c>
      <c r="C81" s="53">
        <v>-3199488.6656765356</v>
      </c>
      <c r="E81" s="53">
        <v>-506423.03999999998</v>
      </c>
      <c r="F81" s="53">
        <v>-481177.38118259271</v>
      </c>
    </row>
    <row r="82" spans="1:6" x14ac:dyDescent="0.3">
      <c r="A82" s="55" t="s">
        <v>197</v>
      </c>
      <c r="B82" s="53">
        <v>-173207.3</v>
      </c>
      <c r="C82" s="53">
        <v>-164572.75525163251</v>
      </c>
      <c r="E82" s="53">
        <v>-9872.17</v>
      </c>
      <c r="F82" s="53">
        <v>-9380.0331580280326</v>
      </c>
    </row>
    <row r="83" spans="1:6" x14ac:dyDescent="0.3">
      <c r="A83" s="55" t="s">
        <v>198</v>
      </c>
      <c r="B83" s="53">
        <v>-309569.76</v>
      </c>
      <c r="C83" s="53">
        <v>-294137.41999203624</v>
      </c>
      <c r="E83" s="53">
        <v>-42482.1</v>
      </c>
      <c r="F83" s="53">
        <v>-40364.327865369283</v>
      </c>
    </row>
    <row r="84" spans="1:6" x14ac:dyDescent="0.3">
      <c r="A84" s="55" t="s">
        <v>199</v>
      </c>
      <c r="B84" s="53">
        <v>-2006243.9200000004</v>
      </c>
      <c r="C84" s="53">
        <v>-1906230.7975543516</v>
      </c>
      <c r="E84" s="53">
        <v>-646665.6</v>
      </c>
      <c r="F84" s="53">
        <v>-614428.71933486685</v>
      </c>
    </row>
    <row r="85" spans="1:6" x14ac:dyDescent="0.3">
      <c r="A85" s="55" t="s">
        <v>200</v>
      </c>
      <c r="B85" s="53">
        <v>-24500019.41</v>
      </c>
      <c r="C85" s="53">
        <v>-23278670.69125941</v>
      </c>
      <c r="E85" s="53">
        <v>-707919.37</v>
      </c>
      <c r="F85" s="53">
        <v>-672628.93201903079</v>
      </c>
    </row>
    <row r="86" spans="1:6" x14ac:dyDescent="0.3">
      <c r="A86" s="55" t="s">
        <v>201</v>
      </c>
      <c r="B86" s="53">
        <v>-585</v>
      </c>
      <c r="C86" s="53">
        <v>-555.8372067586356</v>
      </c>
      <c r="E86" s="53"/>
      <c r="F86" s="53"/>
    </row>
    <row r="87" spans="1:6" x14ac:dyDescent="0.3">
      <c r="A87" s="55" t="s">
        <v>202</v>
      </c>
      <c r="B87" s="53">
        <v>-189618.44</v>
      </c>
      <c r="C87" s="53">
        <v>-180165.78468295714</v>
      </c>
      <c r="E87" s="53">
        <v>-17273.43</v>
      </c>
      <c r="F87" s="53">
        <v>-16412.33347408687</v>
      </c>
    </row>
    <row r="88" spans="1:6" x14ac:dyDescent="0.3">
      <c r="A88" s="55" t="s">
        <v>203</v>
      </c>
      <c r="B88" s="53">
        <v>-2167449</v>
      </c>
      <c r="C88" s="53">
        <v>-2059399.6546184579</v>
      </c>
      <c r="E88" s="53">
        <v>-253412.62</v>
      </c>
      <c r="F88" s="53">
        <v>-240779.76556955135</v>
      </c>
    </row>
    <row r="89" spans="1:6" x14ac:dyDescent="0.3">
      <c r="A89" s="55" t="s">
        <v>204</v>
      </c>
      <c r="B89" s="53">
        <v>-184243.69</v>
      </c>
      <c r="C89" s="53">
        <v>-175058.97096154522</v>
      </c>
      <c r="E89" s="53">
        <v>-19285.580000000002</v>
      </c>
      <c r="F89" s="53">
        <v>-18324.175928068729</v>
      </c>
    </row>
    <row r="90" spans="1:6" x14ac:dyDescent="0.3">
      <c r="A90" s="55" t="s">
        <v>205</v>
      </c>
      <c r="B90" s="53">
        <v>-539224.26000000013</v>
      </c>
      <c r="C90" s="53">
        <v>-512343.42990579887</v>
      </c>
      <c r="E90" s="53">
        <v>-29039.34</v>
      </c>
      <c r="F90" s="53">
        <v>-27591.701934554385</v>
      </c>
    </row>
    <row r="91" spans="1:6" x14ac:dyDescent="0.3">
      <c r="A91" s="55" t="s">
        <v>206</v>
      </c>
      <c r="B91" s="53">
        <v>-4566811.04</v>
      </c>
      <c r="C91" s="53">
        <v>-4339151.2688343581</v>
      </c>
      <c r="E91" s="53">
        <v>-607913.92000000004</v>
      </c>
      <c r="F91" s="53">
        <v>-577608.84656836349</v>
      </c>
    </row>
    <row r="92" spans="1:6" x14ac:dyDescent="0.3">
      <c r="A92" s="55" t="s">
        <v>207</v>
      </c>
      <c r="B92" s="53">
        <v>-44963.87999999999</v>
      </c>
      <c r="C92" s="53">
        <v>-42722.388827744398</v>
      </c>
      <c r="E92" s="53">
        <v>-5179.22</v>
      </c>
      <c r="F92" s="53">
        <v>-4921.031073484548</v>
      </c>
    </row>
    <row r="93" spans="1:6" x14ac:dyDescent="0.3">
      <c r="A93" s="55" t="s">
        <v>208</v>
      </c>
      <c r="B93" s="53">
        <v>22967109.030000001</v>
      </c>
      <c r="C93" s="53">
        <v>22967109.030000001</v>
      </c>
      <c r="E93" s="53">
        <v>2582959.48</v>
      </c>
      <c r="F93" s="53">
        <v>2582959.48</v>
      </c>
    </row>
    <row r="94" spans="1:6" x14ac:dyDescent="0.3">
      <c r="A94" s="55" t="s">
        <v>209</v>
      </c>
      <c r="B94" s="53">
        <v>-7596371.3116724994</v>
      </c>
      <c r="C94" s="53">
        <v>-7596371.3116724994</v>
      </c>
      <c r="E94" s="53">
        <v>-854313.84800999996</v>
      </c>
      <c r="F94" s="53">
        <v>-854313.84800999996</v>
      </c>
    </row>
    <row r="95" spans="1:6" x14ac:dyDescent="0.3">
      <c r="A95" s="55" t="s">
        <v>210</v>
      </c>
      <c r="B95" s="53">
        <v>-225596.193795</v>
      </c>
      <c r="C95" s="53">
        <v>-225596.193795</v>
      </c>
      <c r="E95" s="53"/>
      <c r="F95" s="53"/>
    </row>
    <row r="96" spans="1:6" x14ac:dyDescent="0.3">
      <c r="A96" s="55" t="s">
        <v>211</v>
      </c>
      <c r="B96" s="53">
        <v>-1282752.1300000001</v>
      </c>
      <c r="C96" s="53">
        <v>-1218805.7451331457</v>
      </c>
      <c r="E96" s="53">
        <v>-89757.15</v>
      </c>
      <c r="F96" s="53">
        <v>-85282.672722420277</v>
      </c>
    </row>
    <row r="97" spans="1:6" x14ac:dyDescent="0.3">
      <c r="A97" s="55" t="s">
        <v>212</v>
      </c>
      <c r="B97" s="53">
        <v>-2923729.4699999997</v>
      </c>
      <c r="C97" s="53">
        <v>-2777978.840893514</v>
      </c>
      <c r="E97" s="53">
        <v>-292694.65000000002</v>
      </c>
      <c r="F97" s="53">
        <v>-278103.54989606235</v>
      </c>
    </row>
    <row r="98" spans="1:6" x14ac:dyDescent="0.3">
      <c r="A98" s="55" t="s">
        <v>213</v>
      </c>
      <c r="B98" s="53">
        <v>-453816</v>
      </c>
      <c r="C98" s="53">
        <v>-431192.85097842215</v>
      </c>
      <c r="E98" s="53">
        <v>-37818</v>
      </c>
      <c r="F98" s="53">
        <v>-35932.737581535177</v>
      </c>
    </row>
    <row r="99" spans="1:6" x14ac:dyDescent="0.3">
      <c r="A99" s="55" t="s">
        <v>214</v>
      </c>
      <c r="B99" s="53">
        <v>241528.89</v>
      </c>
      <c r="C99" s="53">
        <v>229488.4505454936</v>
      </c>
      <c r="E99" s="53">
        <v>20144.59</v>
      </c>
      <c r="F99" s="53">
        <v>19140.363481876826</v>
      </c>
    </row>
    <row r="100" spans="1:6" x14ac:dyDescent="0.3">
      <c r="A100" s="55" t="s">
        <v>215</v>
      </c>
      <c r="B100" s="53">
        <v>-1263190.9966500001</v>
      </c>
      <c r="C100" s="53">
        <v>-1263190.9966500001</v>
      </c>
      <c r="E100" s="53">
        <v>-142062.7714</v>
      </c>
      <c r="F100" s="53">
        <v>-142062.7714</v>
      </c>
    </row>
    <row r="101" spans="1:6" x14ac:dyDescent="0.3">
      <c r="A101" s="55" t="s">
        <v>216</v>
      </c>
      <c r="B101" s="53">
        <v>-37514.106299999999</v>
      </c>
      <c r="C101" s="53">
        <v>-37514.106299999999</v>
      </c>
      <c r="E101" s="53"/>
      <c r="F101" s="53"/>
    </row>
    <row r="102" spans="1:6" x14ac:dyDescent="0.3">
      <c r="A102" s="55" t="s">
        <v>217</v>
      </c>
      <c r="B102" s="53">
        <v>-13313.700000000003</v>
      </c>
      <c r="C102" s="53">
        <v>-12649.999691662304</v>
      </c>
      <c r="E102" s="53">
        <v>-821.52</v>
      </c>
      <c r="F102" s="53">
        <v>-780.56646512197312</v>
      </c>
    </row>
    <row r="103" spans="1:6" x14ac:dyDescent="0.3">
      <c r="A103" s="55" t="s">
        <v>218</v>
      </c>
      <c r="B103" s="53">
        <v>-246611.67</v>
      </c>
      <c r="C103" s="53">
        <v>-234317.84924253402</v>
      </c>
      <c r="E103" s="53">
        <v>-23085.56</v>
      </c>
      <c r="F103" s="53">
        <v>-21934.723396339978</v>
      </c>
    </row>
    <row r="104" spans="1:6" x14ac:dyDescent="0.3">
      <c r="A104" s="55" t="s">
        <v>219</v>
      </c>
      <c r="B104" s="53">
        <v>-39195299.700000003</v>
      </c>
      <c r="C104" s="53">
        <v>-37241377.612505279</v>
      </c>
      <c r="E104" s="53">
        <v>-3271854.42</v>
      </c>
      <c r="F104" s="53">
        <v>-3108749.438861018</v>
      </c>
    </row>
    <row r="105" spans="1:6" x14ac:dyDescent="0.3">
      <c r="A105" s="55" t="s">
        <v>220</v>
      </c>
      <c r="B105" s="53">
        <v>-1051951.2799999998</v>
      </c>
      <c r="C105" s="53">
        <v>-999510.53183140373</v>
      </c>
      <c r="E105" s="53">
        <v>-52056.03</v>
      </c>
      <c r="F105" s="53">
        <v>-49460.988564348263</v>
      </c>
    </row>
    <row r="106" spans="1:6" x14ac:dyDescent="0.3">
      <c r="A106" s="55" t="s">
        <v>221</v>
      </c>
      <c r="B106" s="53">
        <v>-21298802.349999998</v>
      </c>
      <c r="C106" s="53">
        <v>-20237037.274407286</v>
      </c>
      <c r="E106" s="53">
        <v>-1775300.1199999999</v>
      </c>
      <c r="F106" s="53">
        <v>-1686799.7604428555</v>
      </c>
    </row>
    <row r="107" spans="1:6" x14ac:dyDescent="0.3">
      <c r="A107" s="55" t="s">
        <v>222</v>
      </c>
      <c r="B107" s="53">
        <v>-223235.07000000004</v>
      </c>
      <c r="C107" s="53">
        <v>-212106.59446045899</v>
      </c>
      <c r="E107" s="53">
        <v>-18632.54</v>
      </c>
      <c r="F107" s="53">
        <v>-17703.690578493242</v>
      </c>
    </row>
    <row r="108" spans="1:6" x14ac:dyDescent="0.3">
      <c r="A108" s="55" t="s">
        <v>223</v>
      </c>
      <c r="B108" s="53">
        <v>-146426.77000000002</v>
      </c>
      <c r="C108" s="53">
        <v>-139127.25954100717</v>
      </c>
      <c r="E108" s="53">
        <v>-12222.09</v>
      </c>
      <c r="F108" s="53">
        <v>-11612.807463850688</v>
      </c>
    </row>
    <row r="109" spans="1:6" x14ac:dyDescent="0.3">
      <c r="A109" s="55" t="s">
        <v>224</v>
      </c>
      <c r="B109" s="53">
        <v>-227836.67999999993</v>
      </c>
      <c r="C109" s="53">
        <v>-216478.8099288223</v>
      </c>
      <c r="E109" s="53">
        <v>-18760.03</v>
      </c>
      <c r="F109" s="53">
        <v>-17824.82508360377</v>
      </c>
    </row>
    <row r="110" spans="1:6" x14ac:dyDescent="0.3">
      <c r="A110" s="55" t="s">
        <v>225</v>
      </c>
      <c r="B110" s="53">
        <v>-161023.35999999999</v>
      </c>
      <c r="C110" s="53">
        <v>-152996.19597485504</v>
      </c>
      <c r="E110" s="53">
        <v>-16406.18</v>
      </c>
      <c r="F110" s="53">
        <v>-15588.316691930584</v>
      </c>
    </row>
    <row r="111" spans="1:6" x14ac:dyDescent="0.3">
      <c r="A111" s="55" t="s">
        <v>226</v>
      </c>
      <c r="B111" s="53">
        <v>-1948260</v>
      </c>
      <c r="C111" s="53">
        <v>-1851137.4298112467</v>
      </c>
      <c r="E111" s="53">
        <v>-162355</v>
      </c>
      <c r="F111" s="53">
        <v>-154261.45248427056</v>
      </c>
    </row>
    <row r="112" spans="1:6" x14ac:dyDescent="0.3">
      <c r="A112" s="55" t="s">
        <v>227</v>
      </c>
      <c r="B112" s="53">
        <v>10101168</v>
      </c>
      <c r="C112" s="53">
        <v>9597615.3950764332</v>
      </c>
      <c r="E112" s="53">
        <v>841764</v>
      </c>
      <c r="F112" s="53">
        <v>799801.28292303602</v>
      </c>
    </row>
    <row r="113" spans="1:6" x14ac:dyDescent="0.3">
      <c r="A113" s="55" t="s">
        <v>228</v>
      </c>
      <c r="B113" s="53">
        <v>-167627.34</v>
      </c>
      <c r="C113" s="53">
        <v>-159270.96143928223</v>
      </c>
      <c r="E113" s="53">
        <v>-14849.26</v>
      </c>
      <c r="F113" s="53">
        <v>-14109.01059971408</v>
      </c>
    </row>
    <row r="114" spans="1:6" ht="15" thickBot="1" x14ac:dyDescent="0.35">
      <c r="A114" s="55" t="s">
        <v>229</v>
      </c>
      <c r="B114" s="53">
        <v>-150473.6183952</v>
      </c>
      <c r="C114" s="53">
        <v>-150473.6183952</v>
      </c>
      <c r="E114" s="53">
        <v>-11661.658120800001</v>
      </c>
      <c r="F114" s="53">
        <v>-11661.658120800001</v>
      </c>
    </row>
    <row r="115" spans="1:6" x14ac:dyDescent="0.3">
      <c r="A115" s="56" t="s">
        <v>7</v>
      </c>
      <c r="B115" s="57">
        <v>77188989.009708285</v>
      </c>
      <c r="C115" s="57">
        <v>80439216.463610351</v>
      </c>
      <c r="E115" s="57">
        <v>6342480.6549818013</v>
      </c>
      <c r="F115" s="57">
        <v>6600997.1577525996</v>
      </c>
    </row>
    <row r="117" spans="1:6" x14ac:dyDescent="0.3">
      <c r="A117" s="54" t="s">
        <v>8</v>
      </c>
      <c r="B117" s="53"/>
      <c r="C117" s="53"/>
      <c r="E117" s="53"/>
      <c r="F117" s="53"/>
    </row>
    <row r="118" spans="1:6" x14ac:dyDescent="0.3">
      <c r="A118" s="55" t="s">
        <v>230</v>
      </c>
      <c r="B118" s="53">
        <v>-30232080.939999998</v>
      </c>
      <c r="C118" s="53">
        <v>-29211365.747705672</v>
      </c>
      <c r="E118" s="53">
        <v>-1871528.33</v>
      </c>
      <c r="F118" s="53">
        <v>-1808340.5724972503</v>
      </c>
    </row>
    <row r="119" spans="1:6" x14ac:dyDescent="0.3">
      <c r="A119" s="55" t="s">
        <v>231</v>
      </c>
      <c r="B119" s="53">
        <v>9999260.7709050011</v>
      </c>
      <c r="C119" s="53">
        <v>9661659.2210536506</v>
      </c>
      <c r="E119" s="53">
        <v>619007.99514749995</v>
      </c>
      <c r="F119" s="53">
        <v>598108.64435346553</v>
      </c>
    </row>
    <row r="120" spans="1:6" ht="15" thickBot="1" x14ac:dyDescent="0.35">
      <c r="A120" s="55" t="s">
        <v>232</v>
      </c>
      <c r="B120" s="53">
        <v>1662764.4517000003</v>
      </c>
      <c r="C120" s="53">
        <v>1606625.116123812</v>
      </c>
      <c r="E120" s="53">
        <v>102934.05815000001</v>
      </c>
      <c r="F120" s="53">
        <v>99458.731487348763</v>
      </c>
    </row>
    <row r="121" spans="1:6" x14ac:dyDescent="0.3">
      <c r="A121" s="56" t="s">
        <v>8</v>
      </c>
      <c r="B121" s="57">
        <v>-18570055.717394993</v>
      </c>
      <c r="C121" s="57">
        <v>-17943081.410528213</v>
      </c>
      <c r="E121" s="57">
        <v>-1149586.2767025002</v>
      </c>
      <c r="F121" s="57">
        <v>-1110773.1966564362</v>
      </c>
    </row>
    <row r="123" spans="1:6" x14ac:dyDescent="0.3">
      <c r="A123" s="54" t="s">
        <v>9</v>
      </c>
      <c r="B123" s="53"/>
      <c r="C123" s="53"/>
      <c r="E123" s="53"/>
      <c r="F123" s="53"/>
    </row>
    <row r="124" spans="1:6" x14ac:dyDescent="0.3">
      <c r="A124" s="55" t="s">
        <v>233</v>
      </c>
      <c r="B124" s="53">
        <v>-433529.22</v>
      </c>
      <c r="C124" s="53">
        <v>-418892.12432551652</v>
      </c>
      <c r="E124" s="53">
        <v>-90026.32</v>
      </c>
      <c r="F124" s="53">
        <v>-86986.792793364046</v>
      </c>
    </row>
    <row r="125" spans="1:6" x14ac:dyDescent="0.3">
      <c r="A125" s="55" t="s">
        <v>234</v>
      </c>
      <c r="B125" s="53">
        <v>143389.78951500001</v>
      </c>
      <c r="C125" s="53">
        <v>138548.57012066458</v>
      </c>
      <c r="E125" s="53">
        <v>29776.20534</v>
      </c>
      <c r="F125" s="53">
        <v>28770.881716405158</v>
      </c>
    </row>
    <row r="126" spans="1:6" ht="15" thickBot="1" x14ac:dyDescent="0.35">
      <c r="A126" s="55" t="s">
        <v>235</v>
      </c>
      <c r="B126" s="53">
        <v>23844.107100000005</v>
      </c>
      <c r="C126" s="53">
        <v>23039.066837903407</v>
      </c>
      <c r="E126" s="53">
        <v>4951.4476000000004</v>
      </c>
      <c r="F126" s="53">
        <v>4784.2736036350225</v>
      </c>
    </row>
    <row r="127" spans="1:6" x14ac:dyDescent="0.3">
      <c r="A127" s="56" t="s">
        <v>9</v>
      </c>
      <c r="B127" s="57">
        <v>-266295.32338499994</v>
      </c>
      <c r="C127" s="57">
        <v>-257304.48736694857</v>
      </c>
      <c r="E127" s="57">
        <v>-55298.667060000007</v>
      </c>
      <c r="F127" s="57">
        <v>-53431.637473323863</v>
      </c>
    </row>
    <row r="129" spans="1:6" x14ac:dyDescent="0.3">
      <c r="A129" s="54" t="s">
        <v>10</v>
      </c>
      <c r="B129" s="53"/>
      <c r="C129" s="53"/>
      <c r="E129" s="53"/>
      <c r="F129" s="53"/>
    </row>
    <row r="130" spans="1:6" x14ac:dyDescent="0.3">
      <c r="A130" s="55" t="s">
        <v>236</v>
      </c>
      <c r="B130" s="53">
        <v>-454262209.56999999</v>
      </c>
      <c r="C130" s="53">
        <v>-454262209.56999999</v>
      </c>
      <c r="E130" s="53">
        <v>-35932921.030000001</v>
      </c>
      <c r="F130" s="53">
        <v>-35932921.030000001</v>
      </c>
    </row>
    <row r="131" spans="1:6" x14ac:dyDescent="0.3">
      <c r="A131" s="55" t="s">
        <v>237</v>
      </c>
      <c r="B131" s="53">
        <v>150247225.81527752</v>
      </c>
      <c r="C131" s="53">
        <v>150247225.81527749</v>
      </c>
      <c r="E131" s="53">
        <v>11884813.6306725</v>
      </c>
      <c r="F131" s="53">
        <v>11884813.6306725</v>
      </c>
    </row>
    <row r="132" spans="1:6" ht="15" thickBot="1" x14ac:dyDescent="0.35">
      <c r="A132" s="55" t="s">
        <v>238</v>
      </c>
      <c r="B132" s="53">
        <v>24984421.526349999</v>
      </c>
      <c r="C132" s="53">
        <v>24984421.526349999</v>
      </c>
      <c r="E132" s="53">
        <v>1976310.65665</v>
      </c>
      <c r="F132" s="53">
        <v>1976310.65665</v>
      </c>
    </row>
    <row r="133" spans="1:6" x14ac:dyDescent="0.3">
      <c r="A133" s="56" t="s">
        <v>10</v>
      </c>
      <c r="B133" s="57">
        <v>-279030562.22837245</v>
      </c>
      <c r="C133" s="57">
        <v>-279030562.22837245</v>
      </c>
      <c r="E133" s="57">
        <v>-22071796.742677502</v>
      </c>
      <c r="F133" s="57">
        <v>-22071796.742677502</v>
      </c>
    </row>
    <row r="135" spans="1:6" x14ac:dyDescent="0.3">
      <c r="A135" s="54" t="s">
        <v>11</v>
      </c>
      <c r="B135" s="53"/>
      <c r="C135" s="53"/>
      <c r="E135" s="53"/>
      <c r="F135" s="53"/>
    </row>
    <row r="136" spans="1:6" x14ac:dyDescent="0.3">
      <c r="A136" s="55" t="s">
        <v>239</v>
      </c>
      <c r="B136" s="53">
        <v>466254263.48000002</v>
      </c>
      <c r="C136" s="53">
        <v>466254263.48000002</v>
      </c>
      <c r="E136" s="53">
        <v>36881505.650000006</v>
      </c>
      <c r="F136" s="53">
        <v>36881505.650000006</v>
      </c>
    </row>
    <row r="137" spans="1:6" x14ac:dyDescent="0.3">
      <c r="A137" s="55" t="s">
        <v>240</v>
      </c>
      <c r="B137" s="53">
        <v>-150247223.91455463</v>
      </c>
      <c r="C137" s="53">
        <v>-150247223.91455463</v>
      </c>
      <c r="E137" s="53">
        <v>-11884811.082138572</v>
      </c>
      <c r="F137" s="53">
        <v>-11884811.082138572</v>
      </c>
    </row>
    <row r="138" spans="1:6" x14ac:dyDescent="0.3">
      <c r="A138" s="55" t="s">
        <v>241</v>
      </c>
      <c r="B138" s="53">
        <v>-24984421.21028119</v>
      </c>
      <c r="C138" s="53">
        <v>-24984421.210281193</v>
      </c>
      <c r="E138" s="53">
        <v>-1976310.2328575104</v>
      </c>
      <c r="F138" s="53">
        <v>-1976310.2328575104</v>
      </c>
    </row>
    <row r="139" spans="1:6" x14ac:dyDescent="0.3">
      <c r="A139" s="55" t="s">
        <v>242</v>
      </c>
      <c r="B139" s="53">
        <v>-11656356.586999999</v>
      </c>
      <c r="C139" s="53">
        <v>-11656356.586999999</v>
      </c>
      <c r="E139" s="53">
        <v>-922037.64125000022</v>
      </c>
      <c r="F139" s="53">
        <v>-922037.64125000022</v>
      </c>
    </row>
    <row r="140" spans="1:6" ht="15" thickBot="1" x14ac:dyDescent="0.35">
      <c r="A140" s="55" t="s">
        <v>243</v>
      </c>
      <c r="B140" s="53">
        <v>-335703.06970560004</v>
      </c>
      <c r="C140" s="53">
        <v>-335703.06970560004</v>
      </c>
      <c r="E140" s="53">
        <v>-26554.684068000006</v>
      </c>
      <c r="F140" s="53">
        <v>-26554.684068000006</v>
      </c>
    </row>
    <row r="141" spans="1:6" x14ac:dyDescent="0.3">
      <c r="A141" s="56" t="s">
        <v>11</v>
      </c>
      <c r="B141" s="57">
        <v>279030558.69845861</v>
      </c>
      <c r="C141" s="57">
        <v>279030558.69845861</v>
      </c>
      <c r="E141" s="57">
        <v>22071792.009685922</v>
      </c>
      <c r="F141" s="57">
        <v>22071792.009685922</v>
      </c>
    </row>
    <row r="143" spans="1:6" x14ac:dyDescent="0.3">
      <c r="A143" s="54" t="s">
        <v>12</v>
      </c>
      <c r="B143" s="53"/>
      <c r="C143" s="53"/>
      <c r="E143" s="53"/>
      <c r="F143" s="53"/>
    </row>
    <row r="144" spans="1:6" x14ac:dyDescent="0.3">
      <c r="A144" s="55" t="s">
        <v>244</v>
      </c>
      <c r="B144" s="53">
        <v>3510475166.8000002</v>
      </c>
      <c r="C144" s="53">
        <v>3510475166.8000002</v>
      </c>
      <c r="E144" s="53">
        <v>264118929.31</v>
      </c>
      <c r="F144" s="53">
        <v>264118929.31</v>
      </c>
    </row>
    <row r="145" spans="1:6" x14ac:dyDescent="0.3">
      <c r="A145" s="55" t="s">
        <v>245</v>
      </c>
      <c r="B145" s="53">
        <v>-91848374.216576159</v>
      </c>
      <c r="C145" s="53">
        <v>-92668269.371728525</v>
      </c>
      <c r="E145" s="53">
        <v>-25693501.483043954</v>
      </c>
      <c r="F145" s="53">
        <v>-25203555.764477387</v>
      </c>
    </row>
    <row r="146" spans="1:6" x14ac:dyDescent="0.3">
      <c r="A146" s="55" t="s">
        <v>246</v>
      </c>
      <c r="B146" s="53">
        <v>-15273350.209861491</v>
      </c>
      <c r="C146" s="53">
        <v>-15409689.540272295</v>
      </c>
      <c r="E146" s="53">
        <v>-4272539.9291531909</v>
      </c>
      <c r="F146" s="53">
        <v>-4191067.4740627585</v>
      </c>
    </row>
    <row r="147" spans="1:6" x14ac:dyDescent="0.3">
      <c r="A147" s="55" t="s">
        <v>247</v>
      </c>
      <c r="B147" s="53">
        <v>187182324.17999998</v>
      </c>
      <c r="C147" s="53">
        <v>0</v>
      </c>
      <c r="E147" s="53">
        <v>14487351.24</v>
      </c>
      <c r="F147" s="53">
        <v>0</v>
      </c>
    </row>
    <row r="148" spans="1:6" x14ac:dyDescent="0.3">
      <c r="A148" s="55" t="s">
        <v>248</v>
      </c>
      <c r="B148" s="53">
        <v>80638750.659999996</v>
      </c>
      <c r="C148" s="53">
        <v>76195268.010256439</v>
      </c>
      <c r="E148" s="53">
        <v>4603725.17</v>
      </c>
      <c r="F148" s="53">
        <v>4350043.5002115574</v>
      </c>
    </row>
    <row r="149" spans="1:6" x14ac:dyDescent="0.3">
      <c r="A149" s="55" t="s">
        <v>249</v>
      </c>
      <c r="B149" s="53">
        <v>1065981.8999999999</v>
      </c>
      <c r="C149" s="53">
        <v>1007242.4969360554</v>
      </c>
      <c r="E149" s="53">
        <v>50825.66</v>
      </c>
      <c r="F149" s="53">
        <v>48024.984933443055</v>
      </c>
    </row>
    <row r="150" spans="1:6" x14ac:dyDescent="0.3">
      <c r="A150" s="55" t="s">
        <v>250</v>
      </c>
      <c r="B150" s="53">
        <v>-905620.28</v>
      </c>
      <c r="C150" s="53">
        <v>0</v>
      </c>
      <c r="E150" s="53">
        <v>-558066.79</v>
      </c>
      <c r="F150" s="53">
        <v>0</v>
      </c>
    </row>
    <row r="151" spans="1:6" x14ac:dyDescent="0.3">
      <c r="A151" s="55" t="s">
        <v>251</v>
      </c>
      <c r="B151" s="53">
        <v>24472818</v>
      </c>
      <c r="C151" s="53">
        <v>24472818</v>
      </c>
      <c r="E151" s="53">
        <v>35295366</v>
      </c>
      <c r="F151" s="53">
        <v>35295366</v>
      </c>
    </row>
    <row r="152" spans="1:6" x14ac:dyDescent="0.3">
      <c r="A152" s="55" t="s">
        <v>252</v>
      </c>
      <c r="B152" s="53">
        <v>-435828171.96000004</v>
      </c>
      <c r="C152" s="53">
        <v>-411812485.89686841</v>
      </c>
      <c r="E152" s="53">
        <v>-26143556.91</v>
      </c>
      <c r="F152" s="53">
        <v>-24702953.718837313</v>
      </c>
    </row>
    <row r="153" spans="1:6" x14ac:dyDescent="0.3">
      <c r="A153" s="55" t="s">
        <v>253</v>
      </c>
      <c r="B153" s="53">
        <v>-192862049.82999998</v>
      </c>
      <c r="C153" s="53">
        <v>-182234663.3042973</v>
      </c>
      <c r="E153" s="53">
        <v>-17479475.120000001</v>
      </c>
      <c r="F153" s="53">
        <v>-16516293.724124638</v>
      </c>
    </row>
    <row r="154" spans="1:6" x14ac:dyDescent="0.3">
      <c r="A154" s="55" t="s">
        <v>254</v>
      </c>
      <c r="B154" s="53">
        <v>127262.08876499999</v>
      </c>
      <c r="C154" s="53">
        <v>0</v>
      </c>
      <c r="E154" s="53"/>
      <c r="F154" s="53"/>
    </row>
    <row r="155" spans="1:6" x14ac:dyDescent="0.3">
      <c r="A155" s="55" t="s">
        <v>255</v>
      </c>
      <c r="B155" s="53">
        <v>72606523.866187498</v>
      </c>
      <c r="C155" s="53">
        <v>72606523.866187498</v>
      </c>
      <c r="E155" s="53">
        <v>11852987.340915</v>
      </c>
      <c r="F155" s="53">
        <v>11852987.340915</v>
      </c>
    </row>
    <row r="156" spans="1:6" x14ac:dyDescent="0.3">
      <c r="A156" s="55" t="s">
        <v>256</v>
      </c>
      <c r="B156" s="53">
        <v>299533.90760999999</v>
      </c>
      <c r="C156" s="53">
        <v>0</v>
      </c>
      <c r="E156" s="53">
        <v>184580.59079250001</v>
      </c>
      <c r="F156" s="53">
        <v>0</v>
      </c>
    </row>
    <row r="157" spans="1:6" x14ac:dyDescent="0.3">
      <c r="A157" s="55" t="s">
        <v>257</v>
      </c>
      <c r="B157" s="53">
        <v>-2606952903.1799998</v>
      </c>
      <c r="C157" s="53">
        <v>-2463300504.0645828</v>
      </c>
      <c r="E157" s="53">
        <v>-187306277.53</v>
      </c>
      <c r="F157" s="53">
        <v>-176985033.86512938</v>
      </c>
    </row>
    <row r="158" spans="1:6" x14ac:dyDescent="0.3">
      <c r="A158" s="55" t="s">
        <v>258</v>
      </c>
      <c r="B158" s="53">
        <v>-275331154.02999997</v>
      </c>
      <c r="C158" s="53">
        <v>-260159425.84903443</v>
      </c>
      <c r="E158" s="53">
        <v>-9706117.4700000007</v>
      </c>
      <c r="F158" s="53">
        <v>-9171275.7937423419</v>
      </c>
    </row>
    <row r="159" spans="1:6" x14ac:dyDescent="0.3">
      <c r="A159" s="55" t="s">
        <v>259</v>
      </c>
      <c r="B159" s="53">
        <v>-219520858.25000003</v>
      </c>
      <c r="C159" s="53">
        <v>-219520858.25000003</v>
      </c>
      <c r="E159" s="53">
        <v>-35836696.420000002</v>
      </c>
      <c r="F159" s="53">
        <v>-35836696.420000002</v>
      </c>
    </row>
    <row r="160" spans="1:6" x14ac:dyDescent="0.3">
      <c r="A160" s="55" t="s">
        <v>260</v>
      </c>
      <c r="B160" s="53">
        <v>-384768.22</v>
      </c>
      <c r="C160" s="53">
        <v>0</v>
      </c>
      <c r="E160" s="53"/>
      <c r="F160" s="53"/>
    </row>
    <row r="161" spans="1:6" x14ac:dyDescent="0.3">
      <c r="A161" s="55" t="s">
        <v>261</v>
      </c>
      <c r="B161" s="53">
        <v>-12576441.769999998</v>
      </c>
      <c r="C161" s="53">
        <v>-11883434.991706427</v>
      </c>
      <c r="E161" s="53">
        <v>-42767.44</v>
      </c>
      <c r="F161" s="53">
        <v>-40410.801584119705</v>
      </c>
    </row>
    <row r="162" spans="1:6" x14ac:dyDescent="0.3">
      <c r="A162" s="55" t="s">
        <v>262</v>
      </c>
      <c r="B162" s="53">
        <v>21162.252099999998</v>
      </c>
      <c r="C162" s="53">
        <v>0</v>
      </c>
      <c r="E162" s="53"/>
      <c r="F162" s="53"/>
    </row>
    <row r="163" spans="1:6" x14ac:dyDescent="0.3">
      <c r="A163" s="55" t="s">
        <v>263</v>
      </c>
      <c r="B163" s="53">
        <v>12073647.203749999</v>
      </c>
      <c r="C163" s="53">
        <v>12073647.203749999</v>
      </c>
      <c r="E163" s="53">
        <v>1971018.3031000001</v>
      </c>
      <c r="F163" s="53">
        <v>1971018.3031000001</v>
      </c>
    </row>
    <row r="164" spans="1:6" x14ac:dyDescent="0.3">
      <c r="A164" s="55" t="s">
        <v>264</v>
      </c>
      <c r="B164" s="53">
        <v>49809.115400000002</v>
      </c>
      <c r="C164" s="53">
        <v>0</v>
      </c>
      <c r="E164" s="53">
        <v>30693.673450000002</v>
      </c>
      <c r="F164" s="53">
        <v>0</v>
      </c>
    </row>
    <row r="165" spans="1:6" x14ac:dyDescent="0.3">
      <c r="A165" s="55" t="s">
        <v>265</v>
      </c>
      <c r="B165" s="53">
        <v>-1076.19</v>
      </c>
      <c r="C165" s="53">
        <v>-1016.8880942327572</v>
      </c>
      <c r="E165" s="53">
        <v>-81.59</v>
      </c>
      <c r="F165" s="53">
        <v>-77.094100120286058</v>
      </c>
    </row>
    <row r="166" spans="1:6" x14ac:dyDescent="0.3">
      <c r="A166" s="55" t="s">
        <v>266</v>
      </c>
      <c r="B166" s="53">
        <v>-36179.109999999993</v>
      </c>
      <c r="C166" s="53">
        <v>-34185.512055433777</v>
      </c>
      <c r="E166" s="53">
        <v>-3247.13</v>
      </c>
      <c r="F166" s="53">
        <v>-3068.2015605292863</v>
      </c>
    </row>
    <row r="167" spans="1:6" x14ac:dyDescent="0.3">
      <c r="A167" s="55" t="s">
        <v>267</v>
      </c>
      <c r="B167" s="53">
        <v>-21479.3</v>
      </c>
      <c r="C167" s="53">
        <v>-20295.713993303842</v>
      </c>
      <c r="E167" s="53">
        <v>-1927.8</v>
      </c>
      <c r="F167" s="53">
        <v>-1821.571347124494</v>
      </c>
    </row>
    <row r="168" spans="1:6" ht="15" thickBot="1" x14ac:dyDescent="0.35">
      <c r="A168" s="55" t="s">
        <v>268</v>
      </c>
      <c r="B168" s="53">
        <v>-2528309.6270640003</v>
      </c>
      <c r="C168" s="53">
        <v>-2528309.6270640003</v>
      </c>
      <c r="E168" s="53">
        <v>-190202.22357840001</v>
      </c>
      <c r="F168" s="53">
        <v>-190202.22357840001</v>
      </c>
    </row>
    <row r="169" spans="1:6" x14ac:dyDescent="0.3">
      <c r="A169" s="56" t="s">
        <v>12</v>
      </c>
      <c r="B169" s="57">
        <v>34942243.800311252</v>
      </c>
      <c r="C169" s="57">
        <v>37257527.367432885</v>
      </c>
      <c r="E169" s="57">
        <v>25361019.452481899</v>
      </c>
      <c r="F169" s="57">
        <v>24793912.786615871</v>
      </c>
    </row>
    <row r="171" spans="1:6" x14ac:dyDescent="0.3">
      <c r="A171" s="54" t="s">
        <v>13</v>
      </c>
      <c r="B171" s="53"/>
      <c r="C171" s="53"/>
      <c r="E171" s="53"/>
      <c r="F171" s="53"/>
    </row>
    <row r="172" spans="1:6" x14ac:dyDescent="0.3">
      <c r="A172" s="55" t="s">
        <v>269</v>
      </c>
      <c r="B172" s="53">
        <v>255626275.72000006</v>
      </c>
      <c r="C172" s="53">
        <v>255626275.72000006</v>
      </c>
      <c r="E172" s="53">
        <v>19595664.709999997</v>
      </c>
      <c r="F172" s="53">
        <v>19595664.709999997</v>
      </c>
    </row>
    <row r="173" spans="1:6" x14ac:dyDescent="0.3">
      <c r="A173" s="55" t="s">
        <v>270</v>
      </c>
      <c r="B173" s="53">
        <v>-64681.667457750998</v>
      </c>
      <c r="C173" s="53">
        <v>-64681.667457774282</v>
      </c>
      <c r="E173" s="53">
        <v>-2390.3472009366378</v>
      </c>
      <c r="F173" s="53">
        <v>-2390.3472009366378</v>
      </c>
    </row>
    <row r="174" spans="1:6" x14ac:dyDescent="0.3">
      <c r="A174" s="55" t="s">
        <v>271</v>
      </c>
      <c r="B174" s="53">
        <v>-10755.832834999776</v>
      </c>
      <c r="C174" s="53">
        <v>-10755.832835003734</v>
      </c>
      <c r="E174" s="53">
        <v>-397.48781874962151</v>
      </c>
      <c r="F174" s="53">
        <v>-397.48781874962151</v>
      </c>
    </row>
    <row r="175" spans="1:6" ht="15" thickBot="1" x14ac:dyDescent="0.35">
      <c r="A175" s="55" t="s">
        <v>272</v>
      </c>
      <c r="B175" s="53">
        <v>-255430715.123</v>
      </c>
      <c r="C175" s="53">
        <v>-255430715.123</v>
      </c>
      <c r="E175" s="53">
        <v>-19588437.658750001</v>
      </c>
      <c r="F175" s="53">
        <v>-19588437.658750001</v>
      </c>
    </row>
    <row r="176" spans="1:6" x14ac:dyDescent="0.3">
      <c r="A176" s="56" t="s">
        <v>13</v>
      </c>
      <c r="B176" s="57">
        <v>120123.09670731425</v>
      </c>
      <c r="C176" s="57">
        <v>120123.09670725465</v>
      </c>
      <c r="E176" s="57">
        <v>4439.2162303067744</v>
      </c>
      <c r="F176" s="57">
        <v>4439.2162303067744</v>
      </c>
    </row>
    <row r="178" spans="1:6" x14ac:dyDescent="0.3">
      <c r="A178" s="54" t="s">
        <v>14</v>
      </c>
      <c r="B178" s="53"/>
      <c r="C178" s="53"/>
      <c r="E178" s="53"/>
      <c r="F178" s="53"/>
    </row>
    <row r="179" spans="1:6" x14ac:dyDescent="0.3">
      <c r="A179" s="55" t="s">
        <v>273</v>
      </c>
      <c r="B179" s="53">
        <v>-1909123.2900000003</v>
      </c>
      <c r="C179" s="53">
        <v>-1844666.2269902343</v>
      </c>
      <c r="E179" s="53">
        <v>-358699.52000000002</v>
      </c>
      <c r="F179" s="53">
        <v>-346588.87335747085</v>
      </c>
    </row>
    <row r="180" spans="1:6" x14ac:dyDescent="0.3">
      <c r="A180" s="55" t="s">
        <v>274</v>
      </c>
      <c r="B180" s="53">
        <v>631442.52816750004</v>
      </c>
      <c r="C180" s="53">
        <v>610123.35457702004</v>
      </c>
      <c r="E180" s="53">
        <v>118639.86624</v>
      </c>
      <c r="F180" s="53">
        <v>114634.26986298348</v>
      </c>
    </row>
    <row r="181" spans="1:6" ht="15" thickBot="1" x14ac:dyDescent="0.35">
      <c r="A181" s="55" t="s">
        <v>275</v>
      </c>
      <c r="B181" s="53">
        <v>105001.78094999999</v>
      </c>
      <c r="C181" s="53">
        <v>101456.64248446289</v>
      </c>
      <c r="E181" s="53">
        <v>19728.473600000001</v>
      </c>
      <c r="F181" s="53">
        <v>19062.388034660897</v>
      </c>
    </row>
    <row r="182" spans="1:6" x14ac:dyDescent="0.3">
      <c r="A182" s="56" t="s">
        <v>14</v>
      </c>
      <c r="B182" s="57">
        <v>-1172678.9808825003</v>
      </c>
      <c r="C182" s="57">
        <v>-1133086.2299287515</v>
      </c>
      <c r="E182" s="57">
        <v>-220331.18016000002</v>
      </c>
      <c r="F182" s="57">
        <v>-212892.21545982646</v>
      </c>
    </row>
    <row r="184" spans="1:6" x14ac:dyDescent="0.3">
      <c r="A184" s="54" t="s">
        <v>15</v>
      </c>
      <c r="B184" s="53"/>
      <c r="C184" s="53"/>
      <c r="E184" s="53"/>
      <c r="F184" s="53"/>
    </row>
    <row r="185" spans="1:6" x14ac:dyDescent="0.3">
      <c r="A185" s="55" t="s">
        <v>276</v>
      </c>
      <c r="B185" s="53">
        <v>20284507.68</v>
      </c>
      <c r="C185" s="53">
        <v>19430670.670000002</v>
      </c>
      <c r="E185" s="53">
        <v>1939050.86</v>
      </c>
      <c r="F185" s="53">
        <v>1816626.89</v>
      </c>
    </row>
    <row r="186" spans="1:6" x14ac:dyDescent="0.3">
      <c r="A186" s="55" t="s">
        <v>277</v>
      </c>
      <c r="B186" s="53">
        <v>3373085.18</v>
      </c>
      <c r="C186" s="53">
        <v>3231101.7</v>
      </c>
      <c r="E186" s="53">
        <v>322442.32</v>
      </c>
      <c r="F186" s="53">
        <v>302084.59000000003</v>
      </c>
    </row>
    <row r="187" spans="1:6" x14ac:dyDescent="0.3">
      <c r="A187" s="55" t="s">
        <v>278</v>
      </c>
      <c r="B187" s="53">
        <v>-6812845</v>
      </c>
      <c r="C187" s="53">
        <v>-6582825.29</v>
      </c>
      <c r="E187" s="53">
        <v>-740347</v>
      </c>
      <c r="F187" s="53">
        <v>-715350.92</v>
      </c>
    </row>
    <row r="188" spans="1:6" ht="15" thickBot="1" x14ac:dyDescent="0.35">
      <c r="A188" s="55" t="s">
        <v>279</v>
      </c>
      <c r="B188" s="53">
        <v>-1132900</v>
      </c>
      <c r="C188" s="53">
        <v>-1094650.29</v>
      </c>
      <c r="E188" s="53">
        <v>-123112</v>
      </c>
      <c r="F188" s="53">
        <v>-118955.41</v>
      </c>
    </row>
    <row r="189" spans="1:6" x14ac:dyDescent="0.3">
      <c r="A189" s="56" t="s">
        <v>15</v>
      </c>
      <c r="B189" s="57">
        <v>15711847.859999999</v>
      </c>
      <c r="C189" s="57">
        <v>14984296.789999999</v>
      </c>
      <c r="E189" s="57">
        <v>1398034.18</v>
      </c>
      <c r="F189" s="57">
        <v>1284405.1499999999</v>
      </c>
    </row>
    <row r="191" spans="1:6" x14ac:dyDescent="0.3">
      <c r="A191" s="54" t="s">
        <v>16</v>
      </c>
      <c r="B191" s="53"/>
      <c r="C191" s="53"/>
      <c r="E191" s="53"/>
      <c r="F191" s="53"/>
    </row>
    <row r="192" spans="1:6" x14ac:dyDescent="0.3">
      <c r="A192" s="55" t="s">
        <v>280</v>
      </c>
      <c r="B192" s="53">
        <v>-142025.83999999997</v>
      </c>
      <c r="C192" s="53">
        <v>-137230.67115687358</v>
      </c>
      <c r="E192" s="53">
        <v>-24434.559999999998</v>
      </c>
      <c r="F192" s="53">
        <v>-23609.584482815928</v>
      </c>
    </row>
    <row r="193" spans="1:6" x14ac:dyDescent="0.3">
      <c r="A193" s="55" t="s">
        <v>281</v>
      </c>
      <c r="B193" s="53">
        <v>46975.046579999973</v>
      </c>
      <c r="C193" s="53">
        <v>45389.044485135935</v>
      </c>
      <c r="E193" s="53">
        <v>8081.7307199999987</v>
      </c>
      <c r="F193" s="53">
        <v>7808.8700676913677</v>
      </c>
    </row>
    <row r="194" spans="1:6" ht="15" thickBot="1" x14ac:dyDescent="0.35">
      <c r="A194" s="55" t="s">
        <v>282</v>
      </c>
      <c r="B194" s="53">
        <v>7811.4211999999952</v>
      </c>
      <c r="C194" s="53">
        <v>7547.6869136280466</v>
      </c>
      <c r="E194" s="53">
        <v>1343.9007999999999</v>
      </c>
      <c r="F194" s="53">
        <v>1298.527146554876</v>
      </c>
    </row>
    <row r="195" spans="1:6" x14ac:dyDescent="0.3">
      <c r="A195" s="56" t="s">
        <v>16</v>
      </c>
      <c r="B195" s="57">
        <v>-87239.372220000005</v>
      </c>
      <c r="C195" s="57">
        <v>-84293.939758109598</v>
      </c>
      <c r="E195" s="57">
        <v>-15008.928479999999</v>
      </c>
      <c r="F195" s="57">
        <v>-14502.187268569684</v>
      </c>
    </row>
    <row r="197" spans="1:6" x14ac:dyDescent="0.3">
      <c r="A197" s="54" t="s">
        <v>17</v>
      </c>
      <c r="B197" s="53"/>
      <c r="C197" s="53"/>
      <c r="E197" s="53"/>
      <c r="F197" s="53"/>
    </row>
    <row r="198" spans="1:6" x14ac:dyDescent="0.3">
      <c r="A198" s="55" t="s">
        <v>283</v>
      </c>
      <c r="B198" s="53">
        <v>108776.72924999999</v>
      </c>
      <c r="C198" s="53">
        <v>104398.31059647194</v>
      </c>
      <c r="E198" s="53">
        <v>108776.72924999999</v>
      </c>
      <c r="F198" s="53">
        <v>104398.31059647194</v>
      </c>
    </row>
    <row r="199" spans="1:6" x14ac:dyDescent="0.3">
      <c r="A199" s="55" t="s">
        <v>284</v>
      </c>
      <c r="B199" s="53">
        <v>18088.345000000001</v>
      </c>
      <c r="C199" s="53">
        <v>17360.263288906899</v>
      </c>
      <c r="E199" s="53">
        <v>18088.345000000001</v>
      </c>
      <c r="F199" s="53">
        <v>17360.263288906899</v>
      </c>
    </row>
    <row r="200" spans="1:6" ht="15" thickBot="1" x14ac:dyDescent="0.35">
      <c r="A200" s="55" t="s">
        <v>285</v>
      </c>
      <c r="B200" s="53">
        <v>-328879</v>
      </c>
      <c r="C200" s="53">
        <v>-315641.15070739819</v>
      </c>
      <c r="E200" s="53">
        <v>-328879</v>
      </c>
      <c r="F200" s="53">
        <v>-315641.15070739819</v>
      </c>
    </row>
    <row r="201" spans="1:6" x14ac:dyDescent="0.3">
      <c r="A201" s="56" t="s">
        <v>17</v>
      </c>
      <c r="B201" s="57">
        <v>-202013.92574999999</v>
      </c>
      <c r="C201" s="57">
        <v>-193882.57682201936</v>
      </c>
      <c r="E201" s="57">
        <v>-202013.92574999999</v>
      </c>
      <c r="F201" s="57">
        <v>-193882.57682201936</v>
      </c>
    </row>
    <row r="203" spans="1:6" x14ac:dyDescent="0.3">
      <c r="A203" s="54" t="s">
        <v>18</v>
      </c>
      <c r="B203" s="53"/>
      <c r="C203" s="53"/>
      <c r="E203" s="53"/>
      <c r="F203" s="53"/>
    </row>
    <row r="204" spans="1:6" x14ac:dyDescent="0.3">
      <c r="A204" s="55" t="s">
        <v>286</v>
      </c>
      <c r="B204" s="53">
        <v>114876947.63</v>
      </c>
      <c r="C204" s="53">
        <v>114876947.63</v>
      </c>
      <c r="E204" s="53">
        <v>7385434.4600000009</v>
      </c>
      <c r="F204" s="53">
        <v>7385434.4600000009</v>
      </c>
    </row>
    <row r="205" spans="1:6" x14ac:dyDescent="0.3">
      <c r="A205" s="55" t="s">
        <v>287</v>
      </c>
      <c r="B205" s="53">
        <v>-5166132.4193850001</v>
      </c>
      <c r="C205" s="53">
        <v>-5172284.5050424635</v>
      </c>
      <c r="E205" s="53">
        <v>-401824.15969499992</v>
      </c>
      <c r="F205" s="53">
        <v>-402324.82489659451</v>
      </c>
    </row>
    <row r="206" spans="1:6" x14ac:dyDescent="0.3">
      <c r="A206" s="55" t="s">
        <v>288</v>
      </c>
      <c r="B206" s="53">
        <v>-859069.63890000014</v>
      </c>
      <c r="C206" s="53">
        <v>-860092.66145830788</v>
      </c>
      <c r="E206" s="53">
        <v>-66818.832300000067</v>
      </c>
      <c r="F206" s="53">
        <v>-66902.08728439227</v>
      </c>
    </row>
    <row r="207" spans="1:6" x14ac:dyDescent="0.3">
      <c r="A207" s="55" t="s">
        <v>289</v>
      </c>
      <c r="B207" s="53">
        <v>-102394.06000000001</v>
      </c>
      <c r="C207" s="53">
        <v>-102394.06000000001</v>
      </c>
      <c r="E207" s="53">
        <v>-6504.56</v>
      </c>
      <c r="F207" s="53">
        <v>-6504.56</v>
      </c>
    </row>
    <row r="208" spans="1:6" x14ac:dyDescent="0.3">
      <c r="A208" s="55" t="s">
        <v>290</v>
      </c>
      <c r="B208" s="53">
        <v>-515499.99999999988</v>
      </c>
      <c r="C208" s="53">
        <v>-515499.99999999988</v>
      </c>
      <c r="E208" s="53">
        <v>-37583.339999999997</v>
      </c>
      <c r="F208" s="53">
        <v>-37583.339999999997</v>
      </c>
    </row>
    <row r="209" spans="1:6" x14ac:dyDescent="0.3">
      <c r="A209" s="55" t="s">
        <v>291</v>
      </c>
      <c r="B209" s="53">
        <v>450999.99999999988</v>
      </c>
      <c r="C209" s="53">
        <v>450999.99999999988</v>
      </c>
      <c r="E209" s="53">
        <v>37583.339999999997</v>
      </c>
      <c r="F209" s="53">
        <v>37583.339999999997</v>
      </c>
    </row>
    <row r="210" spans="1:6" x14ac:dyDescent="0.3">
      <c r="A210" s="55" t="s">
        <v>292</v>
      </c>
      <c r="B210" s="53">
        <v>-462105.59999999992</v>
      </c>
      <c r="C210" s="53">
        <v>-443505.18984894943</v>
      </c>
      <c r="E210" s="53">
        <v>-37606.789999999994</v>
      </c>
      <c r="F210" s="53">
        <v>-36093.06301105109</v>
      </c>
    </row>
    <row r="211" spans="1:6" x14ac:dyDescent="0.3">
      <c r="A211" s="55" t="s">
        <v>293</v>
      </c>
      <c r="B211" s="53">
        <v>-97822850.809999987</v>
      </c>
      <c r="C211" s="53">
        <v>-97822850.809999987</v>
      </c>
      <c r="E211" s="53">
        <v>-6903656.9199999999</v>
      </c>
      <c r="F211" s="53">
        <v>-6903656.9199999999</v>
      </c>
    </row>
    <row r="212" spans="1:6" ht="15" thickBot="1" x14ac:dyDescent="0.35">
      <c r="A212" s="55" t="s">
        <v>294</v>
      </c>
      <c r="B212" s="53">
        <v>-805649.17999999947</v>
      </c>
      <c r="C212" s="53">
        <v>-805649.17999999947</v>
      </c>
      <c r="E212" s="53">
        <v>777221.67</v>
      </c>
      <c r="F212" s="53">
        <v>777221.67</v>
      </c>
    </row>
    <row r="213" spans="1:6" x14ac:dyDescent="0.3">
      <c r="A213" s="56" t="s">
        <v>18</v>
      </c>
      <c r="B213" s="57">
        <v>9594245.9217150137</v>
      </c>
      <c r="C213" s="57">
        <v>9605671.2236502841</v>
      </c>
      <c r="E213" s="57">
        <v>746244.86800500203</v>
      </c>
      <c r="F213" s="57">
        <v>747174.67480796308</v>
      </c>
    </row>
    <row r="215" spans="1:6" x14ac:dyDescent="0.3">
      <c r="A215" s="54" t="s">
        <v>295</v>
      </c>
      <c r="B215" s="53"/>
      <c r="C215" s="53"/>
      <c r="E215" s="53"/>
      <c r="F215" s="53"/>
    </row>
    <row r="216" spans="1:6" x14ac:dyDescent="0.3">
      <c r="A216" s="55" t="s">
        <v>296</v>
      </c>
      <c r="B216" s="53">
        <v>5383296.6676475005</v>
      </c>
      <c r="C216" s="53">
        <v>5073805.4323118804</v>
      </c>
      <c r="E216" s="53">
        <v>989752.71996999998</v>
      </c>
      <c r="F216" s="53">
        <v>935213.81649335264</v>
      </c>
    </row>
    <row r="217" spans="1:6" x14ac:dyDescent="0.3">
      <c r="A217" s="55" t="s">
        <v>297</v>
      </c>
      <c r="B217" s="53">
        <v>940413.03815000015</v>
      </c>
      <c r="C217" s="53">
        <v>925314.06060399022</v>
      </c>
      <c r="E217" s="53">
        <v>180502.01579999999</v>
      </c>
      <c r="F217" s="53">
        <v>170555.71121459318</v>
      </c>
    </row>
    <row r="218" spans="1:6" x14ac:dyDescent="0.3">
      <c r="A218" s="55" t="s">
        <v>298</v>
      </c>
      <c r="B218" s="53">
        <v>-15496.95</v>
      </c>
      <c r="C218" s="53">
        <v>-14643.01280621482</v>
      </c>
      <c r="E218" s="53">
        <v>-3725.65</v>
      </c>
      <c r="F218" s="53">
        <v>-3520.3534025388376</v>
      </c>
    </row>
    <row r="219" spans="1:6" x14ac:dyDescent="0.3">
      <c r="A219" s="55" t="s">
        <v>299</v>
      </c>
      <c r="B219" s="53">
        <v>-3026823.78</v>
      </c>
      <c r="C219" s="53">
        <v>-2860034.9986736448</v>
      </c>
      <c r="E219" s="53">
        <v>-573025.02</v>
      </c>
      <c r="F219" s="53">
        <v>-541449.29848399223</v>
      </c>
    </row>
    <row r="220" spans="1:6" x14ac:dyDescent="0.3">
      <c r="A220" s="55" t="s">
        <v>300</v>
      </c>
      <c r="B220" s="53">
        <v>-22284.989999999998</v>
      </c>
      <c r="C220" s="53">
        <v>-21057.007601906771</v>
      </c>
      <c r="E220" s="53"/>
      <c r="F220" s="53"/>
    </row>
    <row r="221" spans="1:6" x14ac:dyDescent="0.3">
      <c r="A221" s="55" t="s">
        <v>301</v>
      </c>
      <c r="B221" s="53">
        <v>-995411.10000000009</v>
      </c>
      <c r="C221" s="53">
        <v>-940560.3996107867</v>
      </c>
      <c r="E221" s="53">
        <v>-101891.09</v>
      </c>
      <c r="F221" s="53">
        <v>-96276.527685072651</v>
      </c>
    </row>
    <row r="222" spans="1:6" x14ac:dyDescent="0.3">
      <c r="A222" s="55" t="s">
        <v>302</v>
      </c>
      <c r="B222" s="53">
        <v>-160.65</v>
      </c>
      <c r="C222" s="53">
        <v>-151.79761226037451</v>
      </c>
      <c r="E222" s="53">
        <v>-32.130000000000003</v>
      </c>
      <c r="F222" s="53">
        <v>-30.359522452074902</v>
      </c>
    </row>
    <row r="223" spans="1:6" x14ac:dyDescent="0.3">
      <c r="A223" s="55" t="s">
        <v>303</v>
      </c>
      <c r="B223" s="53">
        <v>-158.12</v>
      </c>
      <c r="C223" s="53">
        <v>-149.4070242801769</v>
      </c>
      <c r="E223" s="53"/>
      <c r="F223" s="53"/>
    </row>
    <row r="224" spans="1:6" x14ac:dyDescent="0.3">
      <c r="A224" s="55" t="s">
        <v>304</v>
      </c>
      <c r="B224" s="53">
        <v>-3324021.35</v>
      </c>
      <c r="C224" s="53">
        <v>-3140855.9230159139</v>
      </c>
      <c r="E224" s="53">
        <v>-445119.45</v>
      </c>
      <c r="F224" s="53">
        <v>-420591.78139216406</v>
      </c>
    </row>
    <row r="225" spans="1:6" x14ac:dyDescent="0.3">
      <c r="A225" s="55" t="s">
        <v>305</v>
      </c>
      <c r="B225" s="53">
        <v>-89338.559999999983</v>
      </c>
      <c r="C225" s="53">
        <v>-84415.686839590417</v>
      </c>
      <c r="E225" s="53">
        <v>-7168.32</v>
      </c>
      <c r="F225" s="53">
        <v>-6773.3200119407884</v>
      </c>
    </row>
    <row r="226" spans="1:6" x14ac:dyDescent="0.3">
      <c r="A226" s="55" t="s">
        <v>306</v>
      </c>
      <c r="B226" s="53">
        <v>-537610.32999999996</v>
      </c>
      <c r="C226" s="53">
        <v>-507986.08416129457</v>
      </c>
      <c r="E226" s="53">
        <v>-39789.410000000003</v>
      </c>
      <c r="F226" s="53">
        <v>-37596.871654211442</v>
      </c>
    </row>
    <row r="227" spans="1:6" x14ac:dyDescent="0.3">
      <c r="A227" s="55" t="s">
        <v>307</v>
      </c>
      <c r="B227" s="53">
        <v>-6364.4800000000005</v>
      </c>
      <c r="C227" s="53">
        <v>-6013.7744617423486</v>
      </c>
      <c r="E227" s="53">
        <v>-517.89</v>
      </c>
      <c r="F227" s="53">
        <v>-489.35241465001775</v>
      </c>
    </row>
    <row r="228" spans="1:6" x14ac:dyDescent="0.3">
      <c r="A228" s="55" t="s">
        <v>308</v>
      </c>
      <c r="B228" s="53">
        <v>-8090194.9100000001</v>
      </c>
      <c r="C228" s="53">
        <v>-7644396.327787335</v>
      </c>
      <c r="E228" s="53">
        <v>-1796021.07</v>
      </c>
      <c r="F228" s="53">
        <v>-1697053.9059777339</v>
      </c>
    </row>
    <row r="229" spans="1:6" ht="15" thickBot="1" x14ac:dyDescent="0.35">
      <c r="A229" s="55" t="s">
        <v>309</v>
      </c>
      <c r="B229" s="53">
        <v>-213395.43999999997</v>
      </c>
      <c r="C229" s="53">
        <v>-201636.59047153444</v>
      </c>
      <c r="E229" s="53">
        <v>-41076.9</v>
      </c>
      <c r="F229" s="53">
        <v>-38813.416365130266</v>
      </c>
    </row>
    <row r="230" spans="1:6" x14ac:dyDescent="0.3">
      <c r="A230" s="56" t="s">
        <v>295</v>
      </c>
      <c r="B230" s="57">
        <v>-9997550.9542024992</v>
      </c>
      <c r="C230" s="57">
        <v>-9422781.517150633</v>
      </c>
      <c r="E230" s="57">
        <v>-1838112.19423</v>
      </c>
      <c r="F230" s="57">
        <v>-1736825.6592019405</v>
      </c>
    </row>
  </sheetData>
  <mergeCells count="3">
    <mergeCell ref="A4:A5"/>
    <mergeCell ref="B4:C4"/>
    <mergeCell ref="E4:F4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50" zoomScaleNormal="50" workbookViewId="0">
      <selection activeCell="B2" sqref="B1:B2"/>
    </sheetView>
  </sheetViews>
  <sheetFormatPr defaultColWidth="9.109375" defaultRowHeight="23.25" customHeight="1" x14ac:dyDescent="0.35"/>
  <cols>
    <col min="1" max="1" width="3.6640625" style="19" customWidth="1"/>
    <col min="2" max="2" width="66.6640625" style="19" customWidth="1"/>
    <col min="3" max="3" width="3" style="21" customWidth="1"/>
    <col min="4" max="4" width="26.6640625" style="19" customWidth="1"/>
    <col min="5" max="5" width="2.33203125" style="19" customWidth="1"/>
    <col min="6" max="6" width="26.6640625" style="19" customWidth="1"/>
    <col min="7" max="7" width="2.33203125" style="19" customWidth="1"/>
    <col min="8" max="8" width="26.6640625" style="19" customWidth="1"/>
    <col min="9" max="9" width="2.33203125" style="19" customWidth="1"/>
    <col min="10" max="10" width="27.33203125" style="19" bestFit="1" customWidth="1"/>
    <col min="11" max="11" width="2.33203125" style="19" customWidth="1"/>
    <col min="12" max="12" width="24.44140625" style="19" bestFit="1" customWidth="1"/>
    <col min="13" max="13" width="2.33203125" style="19" customWidth="1"/>
    <col min="14" max="14" width="22.6640625" style="19" customWidth="1"/>
    <col min="15" max="15" width="2.33203125" style="19" customWidth="1"/>
    <col min="16" max="16" width="24.44140625" style="19" bestFit="1" customWidth="1"/>
    <col min="17" max="17" width="2.33203125" style="19" customWidth="1"/>
    <col min="18" max="18" width="22.6640625" style="19" customWidth="1"/>
    <col min="19" max="19" width="2.33203125" style="19" customWidth="1"/>
    <col min="20" max="20" width="22.6640625" style="19" customWidth="1"/>
    <col min="21" max="21" width="2.33203125" style="19" customWidth="1"/>
    <col min="22" max="22" width="26.6640625" style="19" customWidth="1"/>
    <col min="23" max="23" width="2.33203125" style="19" customWidth="1"/>
    <col min="24" max="24" width="26.6640625" style="19" customWidth="1"/>
    <col min="25" max="26" width="9.109375" style="19"/>
    <col min="27" max="27" width="2.33203125" style="19" customWidth="1"/>
    <col min="28" max="16384" width="9.109375" style="19"/>
  </cols>
  <sheetData>
    <row r="1" spans="1:25" s="74" customFormat="1" ht="23.25" customHeight="1" x14ac:dyDescent="0.4">
      <c r="B1" s="74" t="s">
        <v>315</v>
      </c>
      <c r="C1" s="75"/>
    </row>
    <row r="2" spans="1:25" s="74" customFormat="1" ht="23.25" customHeight="1" x14ac:dyDescent="0.4">
      <c r="B2" s="74" t="s">
        <v>311</v>
      </c>
      <c r="C2" s="75"/>
    </row>
    <row r="4" spans="1:25" ht="23.25" customHeight="1" x14ac:dyDescent="0.35">
      <c r="A4" s="67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5" ht="23.25" customHeight="1" x14ac:dyDescent="0.35">
      <c r="A5" s="67" t="s">
        <v>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5" ht="23.25" customHeight="1" x14ac:dyDescent="0.35">
      <c r="A6" s="67" t="s">
        <v>30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5" ht="23.25" customHeight="1" x14ac:dyDescent="0.35">
      <c r="A7" s="67" t="s">
        <v>61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ht="23.25" customHeight="1" x14ac:dyDescent="0.35">
      <c r="A8" s="65" t="s">
        <v>32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20"/>
    </row>
    <row r="9" spans="1:25" ht="23.25" customHeight="1" x14ac:dyDescent="0.35">
      <c r="X9" s="21" t="s">
        <v>62</v>
      </c>
    </row>
    <row r="12" spans="1:25" ht="23.25" customHeight="1" x14ac:dyDescent="0.35">
      <c r="F12" s="67" t="s">
        <v>63</v>
      </c>
      <c r="G12" s="67"/>
      <c r="H12" s="63"/>
      <c r="J12" s="19" t="s">
        <v>36</v>
      </c>
      <c r="L12" s="22" t="s">
        <v>64</v>
      </c>
      <c r="P12" s="22" t="s">
        <v>65</v>
      </c>
      <c r="R12" s="22" t="s">
        <v>66</v>
      </c>
      <c r="T12" s="22" t="s">
        <v>67</v>
      </c>
      <c r="V12" s="22" t="s">
        <v>27</v>
      </c>
      <c r="X12" s="22" t="s">
        <v>35</v>
      </c>
    </row>
    <row r="13" spans="1:25" ht="23.25" customHeight="1" x14ac:dyDescent="0.35">
      <c r="D13" s="22" t="s">
        <v>68</v>
      </c>
      <c r="F13" s="22" t="s">
        <v>69</v>
      </c>
      <c r="J13" s="22" t="s">
        <v>39</v>
      </c>
      <c r="L13" s="22" t="s">
        <v>70</v>
      </c>
      <c r="N13" s="19" t="s">
        <v>2</v>
      </c>
      <c r="P13" s="22" t="s">
        <v>2</v>
      </c>
      <c r="R13" s="22" t="s">
        <v>71</v>
      </c>
      <c r="T13" s="22" t="s">
        <v>72</v>
      </c>
      <c r="V13" s="22" t="s">
        <v>68</v>
      </c>
      <c r="X13" s="22" t="s">
        <v>68</v>
      </c>
    </row>
    <row r="14" spans="1:25" ht="23.25" customHeight="1" x14ac:dyDescent="0.35">
      <c r="D14" s="22" t="s">
        <v>73</v>
      </c>
      <c r="F14" s="22" t="s">
        <v>74</v>
      </c>
      <c r="H14" s="22" t="s">
        <v>75</v>
      </c>
      <c r="J14" s="22" t="s">
        <v>45</v>
      </c>
      <c r="L14" s="22" t="s">
        <v>76</v>
      </c>
      <c r="N14" s="22" t="s">
        <v>77</v>
      </c>
      <c r="P14" s="22" t="s">
        <v>78</v>
      </c>
      <c r="R14" s="22" t="s">
        <v>78</v>
      </c>
      <c r="T14" s="22" t="s">
        <v>79</v>
      </c>
      <c r="V14" s="22" t="s">
        <v>80</v>
      </c>
      <c r="X14" s="22" t="s">
        <v>81</v>
      </c>
    </row>
    <row r="15" spans="1:25" ht="2.25" customHeight="1" x14ac:dyDescent="0.35">
      <c r="D15" s="23"/>
      <c r="F15" s="23"/>
      <c r="H15" s="23"/>
      <c r="J15" s="23"/>
      <c r="L15" s="23"/>
      <c r="N15" s="23"/>
      <c r="P15" s="23"/>
      <c r="R15" s="23"/>
      <c r="T15" s="23"/>
      <c r="V15" s="23"/>
      <c r="X15" s="23"/>
    </row>
    <row r="17" spans="1:24" ht="23.25" customHeight="1" x14ac:dyDescent="0.35">
      <c r="A17" s="19" t="s">
        <v>50</v>
      </c>
      <c r="D17" s="8">
        <v>11573415363.219997</v>
      </c>
      <c r="F17" s="10">
        <v>4207255041.6599998</v>
      </c>
      <c r="H17" s="10">
        <v>1611291372.4600003</v>
      </c>
      <c r="J17" s="10">
        <v>1530045214.9400001</v>
      </c>
      <c r="L17" s="10">
        <v>1210132356.6699998</v>
      </c>
      <c r="N17" s="10">
        <v>450776055</v>
      </c>
      <c r="P17" s="10">
        <v>514928784</v>
      </c>
      <c r="R17" s="10">
        <v>192033</v>
      </c>
      <c r="T17" s="10">
        <v>-5971776.0899999999</v>
      </c>
      <c r="V17" s="10">
        <f>SUM(F17:T17)</f>
        <v>9518649081.6399994</v>
      </c>
      <c r="X17" s="8">
        <f>D17-V17</f>
        <v>2054766281.579998</v>
      </c>
    </row>
    <row r="18" spans="1:24" ht="23.25" customHeight="1" x14ac:dyDescent="0.35">
      <c r="D18" s="9"/>
      <c r="F18" s="24"/>
      <c r="H18" s="24"/>
      <c r="J18" s="24"/>
      <c r="L18" s="24"/>
      <c r="N18" s="24"/>
      <c r="P18" s="24"/>
      <c r="R18" s="24"/>
      <c r="T18" s="24"/>
      <c r="V18" s="24"/>
      <c r="X18" s="9"/>
    </row>
    <row r="19" spans="1:24" ht="23.25" customHeight="1" x14ac:dyDescent="0.35">
      <c r="A19" s="19" t="s">
        <v>51</v>
      </c>
      <c r="D19" s="8">
        <v>11105360282.258163</v>
      </c>
      <c r="F19" s="10">
        <v>3988025649.5580955</v>
      </c>
      <c r="H19" s="10">
        <v>1552646625.1557291</v>
      </c>
      <c r="J19" s="10">
        <v>1476390704.5796492</v>
      </c>
      <c r="L19" s="10">
        <v>1192479623.749624</v>
      </c>
      <c r="N19" s="10">
        <v>433147617.14386576</v>
      </c>
      <c r="P19" s="10">
        <v>494823832.82386643</v>
      </c>
      <c r="R19" s="10">
        <v>184904.63357249257</v>
      </c>
      <c r="T19" s="10">
        <v>-5959735.6505454937</v>
      </c>
      <c r="V19" s="10">
        <f>SUM(F19:T19)</f>
        <v>9131739221.9938564</v>
      </c>
      <c r="X19" s="8">
        <f>D19-V19</f>
        <v>1973621060.264307</v>
      </c>
    </row>
    <row r="20" spans="1:24" ht="23.25" customHeight="1" x14ac:dyDescent="0.35">
      <c r="D20" s="24"/>
      <c r="F20" s="24"/>
      <c r="H20" s="24"/>
      <c r="J20" s="24"/>
      <c r="L20" s="24"/>
      <c r="N20" s="24"/>
      <c r="P20" s="24"/>
      <c r="R20" s="24"/>
      <c r="T20" s="24"/>
      <c r="V20" s="24"/>
      <c r="X20" s="24"/>
    </row>
    <row r="21" spans="1:24" ht="23.25" customHeight="1" x14ac:dyDescent="0.35">
      <c r="A21" s="23" t="s">
        <v>52</v>
      </c>
      <c r="B21" s="23"/>
      <c r="C21" s="25"/>
      <c r="D21" s="24"/>
      <c r="F21" s="24"/>
      <c r="H21" s="24"/>
      <c r="J21" s="24"/>
      <c r="L21" s="24"/>
      <c r="N21" s="24"/>
      <c r="P21" s="24"/>
      <c r="R21" s="24"/>
      <c r="T21" s="24"/>
      <c r="V21" s="24"/>
      <c r="X21" s="24"/>
    </row>
    <row r="22" spans="1:24" ht="23.25" customHeight="1" x14ac:dyDescent="0.35">
      <c r="B22" s="9" t="s">
        <v>11</v>
      </c>
      <c r="D22" s="15">
        <v>-466254263.48000002</v>
      </c>
      <c r="F22" s="16">
        <v>0</v>
      </c>
      <c r="H22" s="16">
        <v>0</v>
      </c>
      <c r="J22" s="16">
        <v>0</v>
      </c>
      <c r="L22" s="16">
        <v>-11992059.656705599</v>
      </c>
      <c r="N22" s="16">
        <v>-175231645.12483582</v>
      </c>
      <c r="P22" s="16">
        <v>0</v>
      </c>
      <c r="R22" s="16">
        <v>0</v>
      </c>
      <c r="T22" s="16">
        <v>0</v>
      </c>
      <c r="V22" s="16">
        <f>SUM(F22:T22)</f>
        <v>-187223704.78154141</v>
      </c>
      <c r="X22" s="15">
        <f t="shared" ref="X22:X39" si="0">D22-V22</f>
        <v>-279030558.69845861</v>
      </c>
    </row>
    <row r="23" spans="1:24" ht="23.25" customHeight="1" x14ac:dyDescent="0.35">
      <c r="B23" s="9" t="s">
        <v>10</v>
      </c>
      <c r="D23" s="16">
        <v>0</v>
      </c>
      <c r="F23" s="16">
        <v>0</v>
      </c>
      <c r="H23" s="16">
        <v>0</v>
      </c>
      <c r="J23" s="16">
        <v>0</v>
      </c>
      <c r="L23" s="16">
        <v>-454262209.56999999</v>
      </c>
      <c r="N23" s="16">
        <v>175231647.34162748</v>
      </c>
      <c r="P23" s="16">
        <v>0</v>
      </c>
      <c r="R23" s="16">
        <v>0</v>
      </c>
      <c r="T23" s="16">
        <v>0</v>
      </c>
      <c r="V23" s="16">
        <f t="shared" ref="V23:V39" si="1">SUM(F23:T23)</f>
        <v>-279030562.22837251</v>
      </c>
      <c r="X23" s="16">
        <f t="shared" si="0"/>
        <v>279030562.22837251</v>
      </c>
    </row>
    <row r="24" spans="1:24" ht="23.25" customHeight="1" x14ac:dyDescent="0.35">
      <c r="B24" s="9" t="s">
        <v>13</v>
      </c>
      <c r="D24" s="16">
        <v>-255626275.72000006</v>
      </c>
      <c r="F24" s="16">
        <v>0</v>
      </c>
      <c r="H24" s="16">
        <v>0</v>
      </c>
      <c r="J24" s="16">
        <v>0</v>
      </c>
      <c r="L24" s="16">
        <v>-255430715.123</v>
      </c>
      <c r="N24" s="16">
        <v>-75437.500292778015</v>
      </c>
      <c r="P24" s="16">
        <v>0</v>
      </c>
      <c r="R24" s="16">
        <v>0</v>
      </c>
      <c r="T24" s="16">
        <v>0</v>
      </c>
      <c r="V24" s="16">
        <f t="shared" si="1"/>
        <v>-255506152.62329277</v>
      </c>
      <c r="X24" s="16">
        <f t="shared" si="0"/>
        <v>-120123.09670728445</v>
      </c>
    </row>
    <row r="25" spans="1:24" ht="23.25" customHeight="1" x14ac:dyDescent="0.35">
      <c r="B25" s="9" t="s">
        <v>9</v>
      </c>
      <c r="D25" s="16">
        <v>0</v>
      </c>
      <c r="F25" s="16">
        <v>0</v>
      </c>
      <c r="H25" s="16">
        <v>-418892.12432551652</v>
      </c>
      <c r="J25" s="16">
        <v>0</v>
      </c>
      <c r="L25" s="16">
        <v>0</v>
      </c>
      <c r="N25" s="16">
        <v>161587.63695856798</v>
      </c>
      <c r="P25" s="16">
        <v>0</v>
      </c>
      <c r="R25" s="16">
        <v>0</v>
      </c>
      <c r="T25" s="16">
        <v>0</v>
      </c>
      <c r="V25" s="16">
        <f t="shared" si="1"/>
        <v>-257304.48736694854</v>
      </c>
      <c r="X25" s="16">
        <f t="shared" si="0"/>
        <v>257304.48736694854</v>
      </c>
    </row>
    <row r="26" spans="1:24" ht="23.25" customHeight="1" x14ac:dyDescent="0.35">
      <c r="B26" s="9" t="s">
        <v>14</v>
      </c>
      <c r="D26" s="16">
        <v>0</v>
      </c>
      <c r="F26" s="16">
        <v>0</v>
      </c>
      <c r="H26" s="16">
        <v>-1844666.2269902343</v>
      </c>
      <c r="J26" s="16">
        <v>0</v>
      </c>
      <c r="L26" s="16">
        <v>0</v>
      </c>
      <c r="N26" s="16">
        <v>711579.99706148298</v>
      </c>
      <c r="P26" s="16">
        <v>0</v>
      </c>
      <c r="R26" s="16">
        <v>0</v>
      </c>
      <c r="T26" s="16">
        <v>0</v>
      </c>
      <c r="V26" s="16">
        <f t="shared" si="1"/>
        <v>-1133086.2299287515</v>
      </c>
      <c r="X26" s="16">
        <f t="shared" si="0"/>
        <v>1133086.2299287515</v>
      </c>
    </row>
    <row r="27" spans="1:24" ht="23.25" customHeight="1" x14ac:dyDescent="0.35">
      <c r="B27" s="9" t="s">
        <v>6</v>
      </c>
      <c r="D27" s="16">
        <v>0</v>
      </c>
      <c r="F27" s="16">
        <v>0</v>
      </c>
      <c r="H27" s="16">
        <v>-110723.45004868289</v>
      </c>
      <c r="J27" s="16">
        <v>0</v>
      </c>
      <c r="L27" s="16">
        <v>0</v>
      </c>
      <c r="N27" s="16">
        <v>42711.570856279424</v>
      </c>
      <c r="P27" s="16">
        <v>0</v>
      </c>
      <c r="R27" s="16">
        <v>0</v>
      </c>
      <c r="T27" s="16">
        <v>0</v>
      </c>
      <c r="V27" s="16">
        <f t="shared" si="1"/>
        <v>-68011.879192403459</v>
      </c>
      <c r="X27" s="16">
        <f t="shared" si="0"/>
        <v>68011.879192403459</v>
      </c>
    </row>
    <row r="28" spans="1:24" ht="23.25" customHeight="1" x14ac:dyDescent="0.35">
      <c r="B28" s="9" t="s">
        <v>3</v>
      </c>
      <c r="D28" s="16">
        <v>0</v>
      </c>
      <c r="F28" s="16">
        <v>0</v>
      </c>
      <c r="H28" s="16">
        <v>-164642.75711653789</v>
      </c>
      <c r="J28" s="16">
        <v>0</v>
      </c>
      <c r="L28" s="16">
        <v>0</v>
      </c>
      <c r="N28" s="16">
        <v>63510.943557704493</v>
      </c>
      <c r="P28" s="16">
        <v>0</v>
      </c>
      <c r="R28" s="16">
        <v>0</v>
      </c>
      <c r="T28" s="16">
        <v>0</v>
      </c>
      <c r="V28" s="16">
        <f t="shared" si="1"/>
        <v>-101131.8135588334</v>
      </c>
      <c r="X28" s="16">
        <f t="shared" si="0"/>
        <v>101131.8135588334</v>
      </c>
    </row>
    <row r="29" spans="1:24" ht="23.25" customHeight="1" x14ac:dyDescent="0.35">
      <c r="B29" s="9" t="s">
        <v>8</v>
      </c>
      <c r="D29" s="16">
        <v>0</v>
      </c>
      <c r="F29" s="16">
        <v>0</v>
      </c>
      <c r="H29" s="16">
        <v>-29211365.747705672</v>
      </c>
      <c r="J29" s="16">
        <v>0</v>
      </c>
      <c r="L29" s="16">
        <v>0</v>
      </c>
      <c r="N29" s="16">
        <v>11268284.337177463</v>
      </c>
      <c r="P29" s="16">
        <v>0</v>
      </c>
      <c r="R29" s="16">
        <v>0</v>
      </c>
      <c r="T29" s="16">
        <v>0</v>
      </c>
      <c r="V29" s="16">
        <f t="shared" si="1"/>
        <v>-17943081.410528209</v>
      </c>
      <c r="X29" s="16">
        <f t="shared" si="0"/>
        <v>17943081.410528209</v>
      </c>
    </row>
    <row r="30" spans="1:24" ht="23.25" customHeight="1" x14ac:dyDescent="0.35">
      <c r="B30" s="9" t="s">
        <v>82</v>
      </c>
      <c r="D30" s="16">
        <v>0</v>
      </c>
      <c r="F30" s="16">
        <v>0</v>
      </c>
      <c r="H30" s="16">
        <v>0</v>
      </c>
      <c r="J30" s="16">
        <v>0</v>
      </c>
      <c r="L30" s="16">
        <v>0</v>
      </c>
      <c r="N30" s="16">
        <v>0</v>
      </c>
      <c r="P30" s="16">
        <v>0</v>
      </c>
      <c r="R30" s="16">
        <v>0</v>
      </c>
      <c r="T30" s="16">
        <v>0</v>
      </c>
      <c r="V30" s="16">
        <f>SUM(F30:T30)</f>
        <v>0</v>
      </c>
      <c r="X30" s="16">
        <f>D30-V30</f>
        <v>0</v>
      </c>
    </row>
    <row r="31" spans="1:24" ht="23.25" customHeight="1" x14ac:dyDescent="0.35">
      <c r="B31" s="9" t="s">
        <v>83</v>
      </c>
      <c r="D31" s="16">
        <v>-3612150495.3071928</v>
      </c>
      <c r="F31" s="16">
        <v>-3544089805.5979676</v>
      </c>
      <c r="H31" s="16">
        <v>-12426623.476017389</v>
      </c>
      <c r="J31" s="16">
        <v>-7650410.1022490775</v>
      </c>
      <c r="L31" s="16">
        <v>-2750241.9315288388</v>
      </c>
      <c r="N31" s="16">
        <v>-102078839.41908495</v>
      </c>
      <c r="P31" s="16">
        <v>84680171.069937497</v>
      </c>
      <c r="R31" s="16">
        <v>0</v>
      </c>
      <c r="T31" s="16">
        <v>0</v>
      </c>
      <c r="V31" s="16">
        <f>SUM(F31:T31)</f>
        <v>-3584315749.4569106</v>
      </c>
      <c r="X31" s="16">
        <f>D31-V31</f>
        <v>-27834745.850282192</v>
      </c>
    </row>
    <row r="32" spans="1:24" ht="23.25" customHeight="1" x14ac:dyDescent="0.35">
      <c r="B32" s="9" t="s">
        <v>5</v>
      </c>
      <c r="D32" s="16">
        <v>-100978832.95000002</v>
      </c>
      <c r="F32" s="16">
        <v>0</v>
      </c>
      <c r="H32" s="16">
        <v>-87700259.679999992</v>
      </c>
      <c r="J32" s="16">
        <v>-9466536.8499999996</v>
      </c>
      <c r="L32" s="16">
        <v>-1488206.8297239998</v>
      </c>
      <c r="N32" s="16">
        <v>227310.82910102018</v>
      </c>
      <c r="P32" s="16">
        <v>-1123728.0935500001</v>
      </c>
      <c r="R32" s="16">
        <v>0</v>
      </c>
      <c r="T32" s="16">
        <v>0</v>
      </c>
      <c r="V32" s="16">
        <f t="shared" si="1"/>
        <v>-99551420.624172956</v>
      </c>
      <c r="X32" s="16">
        <f t="shared" si="0"/>
        <v>-1427412.3258270621</v>
      </c>
    </row>
    <row r="33" spans="1:24" ht="23.25" customHeight="1" x14ac:dyDescent="0.35">
      <c r="B33" s="9" t="s">
        <v>4</v>
      </c>
      <c r="D33" s="16">
        <v>-497803188.72165877</v>
      </c>
      <c r="F33" s="16">
        <v>-414994850.93582284</v>
      </c>
      <c r="H33" s="16">
        <v>-54450197.860787153</v>
      </c>
      <c r="J33" s="16">
        <v>-14401711.355601376</v>
      </c>
      <c r="L33" s="16">
        <v>-513371.78647696797</v>
      </c>
      <c r="N33" s="16">
        <v>-1659647.9620258217</v>
      </c>
      <c r="P33" s="16">
        <v>-3526011.1920049996</v>
      </c>
      <c r="R33" s="16">
        <v>0</v>
      </c>
      <c r="T33" s="16">
        <v>0</v>
      </c>
      <c r="V33" s="16">
        <f t="shared" si="1"/>
        <v>-489545791.09271914</v>
      </c>
      <c r="X33" s="16">
        <f t="shared" si="0"/>
        <v>-8257397.6289396286</v>
      </c>
    </row>
    <row r="34" spans="1:24" ht="23.25" customHeight="1" x14ac:dyDescent="0.35">
      <c r="B34" s="9" t="s">
        <v>7</v>
      </c>
      <c r="D34" s="16">
        <v>-208991136.66</v>
      </c>
      <c r="F34" s="16">
        <v>0</v>
      </c>
      <c r="H34" s="16">
        <v>-26072356.008415628</v>
      </c>
      <c r="J34" s="16">
        <v>-51883349.164362349</v>
      </c>
      <c r="L34" s="16">
        <v>-309744.57983448223</v>
      </c>
      <c r="N34" s="16">
        <v>-41393286.285905153</v>
      </c>
      <c r="P34" s="16">
        <v>-9122672.6084174998</v>
      </c>
      <c r="R34" s="16">
        <v>0</v>
      </c>
      <c r="T34" s="16">
        <v>229488.4505454936</v>
      </c>
      <c r="V34" s="16">
        <f t="shared" si="1"/>
        <v>-128551920.19638962</v>
      </c>
      <c r="X34" s="16">
        <f t="shared" si="0"/>
        <v>-80439216.463610381</v>
      </c>
    </row>
    <row r="35" spans="1:24" ht="23.25" customHeight="1" x14ac:dyDescent="0.35">
      <c r="B35" s="9" t="s">
        <v>84</v>
      </c>
      <c r="D35" s="16">
        <v>0</v>
      </c>
      <c r="F35" s="16">
        <v>0</v>
      </c>
      <c r="H35" s="16">
        <v>0</v>
      </c>
      <c r="J35" s="16">
        <v>-315641.15070739819</v>
      </c>
      <c r="L35" s="16">
        <v>0</v>
      </c>
      <c r="N35" s="16">
        <v>121758.57388537884</v>
      </c>
      <c r="P35" s="16">
        <v>0</v>
      </c>
      <c r="R35" s="16">
        <v>0</v>
      </c>
      <c r="T35" s="16">
        <v>0</v>
      </c>
      <c r="V35" s="16">
        <f>SUM(F35:T35)</f>
        <v>-193882.57682201936</v>
      </c>
      <c r="X35" s="16">
        <f>D35-V35</f>
        <v>193882.57682201936</v>
      </c>
    </row>
    <row r="36" spans="1:24" ht="23.25" customHeight="1" x14ac:dyDescent="0.35">
      <c r="B36" s="9" t="s">
        <v>18</v>
      </c>
      <c r="D36" s="16">
        <v>-114876947.63</v>
      </c>
      <c r="F36" s="16">
        <v>0</v>
      </c>
      <c r="H36" s="16">
        <v>-610399.24984894949</v>
      </c>
      <c r="J36" s="16">
        <v>-98628499.98999998</v>
      </c>
      <c r="L36" s="16">
        <v>0</v>
      </c>
      <c r="N36" s="16">
        <v>-6032377.1665007714</v>
      </c>
      <c r="P36" s="16">
        <v>0</v>
      </c>
      <c r="R36" s="16">
        <v>0</v>
      </c>
      <c r="T36" s="16">
        <v>0</v>
      </c>
      <c r="V36" s="16">
        <f t="shared" si="1"/>
        <v>-105271276.4063497</v>
      </c>
      <c r="X36" s="16">
        <f>D36-V36</f>
        <v>-9605671.2236502916</v>
      </c>
    </row>
    <row r="37" spans="1:24" ht="23.25" customHeight="1" x14ac:dyDescent="0.35">
      <c r="B37" s="9" t="s">
        <v>85</v>
      </c>
      <c r="D37" s="16">
        <v>0</v>
      </c>
      <c r="F37" s="16">
        <v>0</v>
      </c>
      <c r="H37" s="16">
        <v>0</v>
      </c>
      <c r="J37" s="16">
        <v>0</v>
      </c>
      <c r="L37" s="16">
        <v>0</v>
      </c>
      <c r="N37" s="16">
        <v>0</v>
      </c>
      <c r="P37" s="16">
        <v>0</v>
      </c>
      <c r="R37" s="16">
        <v>0</v>
      </c>
      <c r="T37" s="16">
        <v>0</v>
      </c>
      <c r="V37" s="16">
        <f t="shared" si="1"/>
        <v>0</v>
      </c>
      <c r="X37" s="16">
        <f t="shared" si="0"/>
        <v>0</v>
      </c>
    </row>
    <row r="38" spans="1:24" ht="23.25" customHeight="1" x14ac:dyDescent="0.35">
      <c r="B38" s="9" t="s">
        <v>16</v>
      </c>
      <c r="D38" s="16">
        <v>0</v>
      </c>
      <c r="F38" s="16">
        <v>0</v>
      </c>
      <c r="H38" s="16">
        <v>-137230.67115687358</v>
      </c>
      <c r="J38" s="16">
        <v>0</v>
      </c>
      <c r="L38" s="16">
        <v>0</v>
      </c>
      <c r="N38" s="16">
        <v>52936.731398763979</v>
      </c>
      <c r="P38" s="16">
        <v>0</v>
      </c>
      <c r="R38" s="16">
        <v>0</v>
      </c>
      <c r="T38" s="16">
        <v>0</v>
      </c>
      <c r="V38" s="16">
        <f t="shared" si="1"/>
        <v>-84293.939758109598</v>
      </c>
      <c r="X38" s="16">
        <f t="shared" si="0"/>
        <v>84293.939758109598</v>
      </c>
    </row>
    <row r="39" spans="1:24" ht="23.25" customHeight="1" x14ac:dyDescent="0.35">
      <c r="B39" s="9" t="s">
        <v>86</v>
      </c>
      <c r="D39" s="16">
        <v>0</v>
      </c>
      <c r="F39" s="16">
        <v>0</v>
      </c>
      <c r="H39" s="16">
        <v>0</v>
      </c>
      <c r="J39" s="16">
        <v>0</v>
      </c>
      <c r="L39" s="16">
        <v>0</v>
      </c>
      <c r="N39" s="16">
        <v>22661772.372176446</v>
      </c>
      <c r="P39" s="16">
        <v>-7677475.5860720333</v>
      </c>
      <c r="R39" s="16">
        <v>0</v>
      </c>
      <c r="T39" s="16">
        <v>0</v>
      </c>
      <c r="V39" s="16">
        <f t="shared" si="1"/>
        <v>14984296.786104413</v>
      </c>
      <c r="X39" s="16">
        <f t="shared" si="0"/>
        <v>-14984296.786104413</v>
      </c>
    </row>
    <row r="40" spans="1:24" ht="7.2" customHeight="1" x14ac:dyDescent="0.35">
      <c r="D40" s="26"/>
      <c r="F40" s="27"/>
      <c r="H40" s="27"/>
      <c r="J40" s="27"/>
      <c r="L40" s="27"/>
      <c r="N40" s="27"/>
      <c r="P40" s="27"/>
      <c r="R40" s="27"/>
      <c r="T40" s="27"/>
      <c r="V40" s="27"/>
      <c r="X40" s="26"/>
    </row>
    <row r="41" spans="1:24" ht="23.25" customHeight="1" x14ac:dyDescent="0.35">
      <c r="A41" s="19" t="s">
        <v>87</v>
      </c>
      <c r="D41" s="17">
        <f>SUM(D22:D39)</f>
        <v>-5256681140.4688511</v>
      </c>
      <c r="F41" s="13">
        <f>SUM(F22:F39)</f>
        <v>-3959084656.5337906</v>
      </c>
      <c r="H41" s="13">
        <f>SUM(H22:H39)</f>
        <v>-213147357.25241268</v>
      </c>
      <c r="J41" s="13">
        <f>SUM(J22:J39)</f>
        <v>-182346148.61292017</v>
      </c>
      <c r="L41" s="13">
        <f>SUM(L22:L39)</f>
        <v>-726746549.47726977</v>
      </c>
      <c r="N41" s="13">
        <f>SUM(N22:N39)</f>
        <v>-115928133.1248447</v>
      </c>
      <c r="P41" s="13">
        <f>SUM(P22:P39)</f>
        <v>63230283.589892976</v>
      </c>
      <c r="R41" s="13">
        <f>SUM(R22:R39)</f>
        <v>0</v>
      </c>
      <c r="T41" s="13">
        <f>SUM(T22:T39)</f>
        <v>229488.4505454936</v>
      </c>
      <c r="V41" s="13">
        <f>SUM(V22:V39)</f>
        <v>-5133793072.9608002</v>
      </c>
      <c r="X41" s="17">
        <f>SUM(X22:X39)</f>
        <v>-122888067.50805208</v>
      </c>
    </row>
    <row r="42" spans="1:24" ht="23.25" customHeight="1" x14ac:dyDescent="0.35">
      <c r="D42" s="9"/>
      <c r="F42" s="9"/>
      <c r="H42" s="9"/>
      <c r="J42" s="9"/>
      <c r="L42" s="9"/>
      <c r="N42" s="9"/>
      <c r="P42" s="9"/>
      <c r="R42" s="9"/>
      <c r="T42" s="9"/>
      <c r="V42" s="9"/>
      <c r="X42" s="9"/>
    </row>
    <row r="43" spans="1:24" ht="23.25" customHeight="1" x14ac:dyDescent="0.35">
      <c r="A43" s="19" t="s">
        <v>88</v>
      </c>
      <c r="D43" s="8">
        <f>D19+D41</f>
        <v>5848679141.7893124</v>
      </c>
      <c r="F43" s="10">
        <f>F19+F41</f>
        <v>28940993.024304867</v>
      </c>
      <c r="H43" s="10">
        <f>H19+H41</f>
        <v>1339499267.9033165</v>
      </c>
      <c r="J43" s="10">
        <f>J19+J41</f>
        <v>1294044555.9667292</v>
      </c>
      <c r="L43" s="10">
        <f>L19+L41</f>
        <v>465733074.27235425</v>
      </c>
      <c r="N43" s="10">
        <f>N19+N41</f>
        <v>317219484.01902103</v>
      </c>
      <c r="P43" s="10">
        <f>P19+P41</f>
        <v>558054116.41375935</v>
      </c>
      <c r="R43" s="10">
        <f>R19+R41</f>
        <v>184904.63357249257</v>
      </c>
      <c r="T43" s="10">
        <f>T19+T41</f>
        <v>-5730247.2000000002</v>
      </c>
      <c r="V43" s="10">
        <f>V19+V41</f>
        <v>3997946149.0330563</v>
      </c>
      <c r="X43" s="8">
        <f>X19+X41</f>
        <v>1850732992.7562549</v>
      </c>
    </row>
    <row r="44" spans="1:24" ht="90.75" customHeight="1" x14ac:dyDescent="0.35">
      <c r="D44" s="9"/>
      <c r="F44" s="9"/>
      <c r="H44" s="9"/>
      <c r="J44" s="9"/>
      <c r="L44" s="9"/>
      <c r="N44" s="9"/>
      <c r="P44" s="9"/>
      <c r="R44" s="9"/>
      <c r="T44" s="9"/>
      <c r="V44" s="9"/>
      <c r="X44" s="9"/>
    </row>
    <row r="45" spans="1:24" ht="23.25" customHeight="1" x14ac:dyDescent="0.35">
      <c r="A45" s="19" t="s">
        <v>56</v>
      </c>
      <c r="D45" s="15">
        <v>-198874840.88999999</v>
      </c>
      <c r="F45" s="16">
        <v>0</v>
      </c>
      <c r="H45" s="16">
        <v>0</v>
      </c>
      <c r="J45" s="16">
        <v>0</v>
      </c>
      <c r="L45" s="16">
        <v>-143189.89000000001</v>
      </c>
      <c r="N45" s="16">
        <v>-76660734.370000005</v>
      </c>
      <c r="P45" s="16">
        <v>0</v>
      </c>
      <c r="R45" s="16">
        <v>0</v>
      </c>
      <c r="T45" s="16">
        <v>0</v>
      </c>
      <c r="V45" s="16">
        <f>SUM(F45:T45)</f>
        <v>-76803924.260000005</v>
      </c>
      <c r="X45" s="15">
        <f>D45-V45</f>
        <v>-122070916.62999998</v>
      </c>
    </row>
    <row r="46" spans="1:24" ht="23.25" customHeight="1" x14ac:dyDescent="0.35">
      <c r="A46" s="19" t="s">
        <v>89</v>
      </c>
      <c r="D46" s="9"/>
      <c r="F46" s="9"/>
      <c r="H46" s="9"/>
      <c r="J46" s="9"/>
      <c r="L46" s="9"/>
      <c r="N46" s="9"/>
      <c r="P46" s="9"/>
      <c r="R46" s="9"/>
      <c r="T46" s="9"/>
      <c r="V46" s="9"/>
      <c r="X46" s="9"/>
    </row>
    <row r="47" spans="1:24" ht="23.25" customHeight="1" x14ac:dyDescent="0.35">
      <c r="A47" s="19" t="s">
        <v>90</v>
      </c>
      <c r="D47" s="17">
        <f t="shared" ref="D47:X47" si="2">D43+D45</f>
        <v>5649804300.899312</v>
      </c>
      <c r="F47" s="13">
        <f t="shared" si="2"/>
        <v>28940993.024304867</v>
      </c>
      <c r="H47" s="13">
        <f t="shared" si="2"/>
        <v>1339499267.9033165</v>
      </c>
      <c r="J47" s="13">
        <f t="shared" si="2"/>
        <v>1294044555.9667292</v>
      </c>
      <c r="L47" s="13">
        <f t="shared" si="2"/>
        <v>465589884.38235426</v>
      </c>
      <c r="N47" s="13">
        <f t="shared" si="2"/>
        <v>240558749.64902103</v>
      </c>
      <c r="P47" s="13">
        <f t="shared" si="2"/>
        <v>558054116.41375935</v>
      </c>
      <c r="R47" s="13">
        <f t="shared" si="2"/>
        <v>184904.63357249257</v>
      </c>
      <c r="T47" s="13">
        <f t="shared" si="2"/>
        <v>-5730247.2000000002</v>
      </c>
      <c r="V47" s="13">
        <f t="shared" si="2"/>
        <v>3921142224.773056</v>
      </c>
      <c r="X47" s="17">
        <f t="shared" si="2"/>
        <v>1728662076.126255</v>
      </c>
    </row>
    <row r="48" spans="1:24" ht="95.25" customHeight="1" x14ac:dyDescent="0.35">
      <c r="D48" s="6"/>
      <c r="F48" s="6"/>
      <c r="H48" s="6"/>
      <c r="J48" s="6"/>
      <c r="L48" s="6"/>
      <c r="N48" s="6"/>
      <c r="P48" s="6"/>
      <c r="R48" s="6"/>
      <c r="T48" s="6"/>
      <c r="V48" s="6"/>
      <c r="X48" s="6"/>
    </row>
    <row r="49" spans="1:24" ht="23.25" customHeight="1" x14ac:dyDescent="0.35">
      <c r="A49" s="19" t="s">
        <v>91</v>
      </c>
      <c r="D49" s="6"/>
      <c r="F49" s="6"/>
      <c r="J49" s="6"/>
      <c r="L49" s="6"/>
      <c r="N49" s="6"/>
      <c r="P49" s="6"/>
      <c r="R49" s="6"/>
      <c r="T49" s="6"/>
      <c r="V49" s="6"/>
      <c r="X49" s="6"/>
    </row>
    <row r="50" spans="1:24" ht="23.25" customHeight="1" x14ac:dyDescent="0.35">
      <c r="B50" s="19" t="s">
        <v>92</v>
      </c>
      <c r="D50" s="15">
        <v>88405891.549999997</v>
      </c>
      <c r="F50" s="16"/>
      <c r="H50" s="16"/>
      <c r="J50" s="16"/>
      <c r="L50" s="16"/>
      <c r="N50" s="16"/>
      <c r="P50" s="16"/>
      <c r="R50" s="16"/>
      <c r="T50" s="16"/>
      <c r="V50" s="16"/>
      <c r="X50" s="15"/>
    </row>
    <row r="51" spans="1:24" ht="23.25" customHeight="1" x14ac:dyDescent="0.35">
      <c r="B51" s="19" t="s">
        <v>93</v>
      </c>
      <c r="D51" s="15">
        <v>84847428.19746913</v>
      </c>
      <c r="F51" s="16"/>
      <c r="H51" s="16"/>
      <c r="J51" s="16"/>
      <c r="L51" s="16"/>
      <c r="N51" s="16"/>
      <c r="P51" s="16"/>
      <c r="R51" s="16"/>
      <c r="T51" s="16"/>
      <c r="V51" s="16"/>
      <c r="X51" s="15"/>
    </row>
    <row r="52" spans="1:24" ht="23.25" customHeight="1" x14ac:dyDescent="0.35">
      <c r="D52" s="6"/>
      <c r="F52" s="6"/>
      <c r="H52" s="6"/>
      <c r="J52" s="6"/>
      <c r="L52" s="6"/>
      <c r="N52" s="6"/>
      <c r="P52" s="6"/>
      <c r="R52" s="6"/>
      <c r="T52" s="6"/>
      <c r="V52" s="6"/>
      <c r="X52" s="6"/>
    </row>
    <row r="53" spans="1:24" ht="23.25" customHeight="1" x14ac:dyDescent="0.35">
      <c r="A53" s="19" t="s">
        <v>94</v>
      </c>
      <c r="D53" s="6"/>
      <c r="N53" s="6"/>
      <c r="P53" s="6"/>
      <c r="R53" s="6"/>
      <c r="T53" s="6"/>
      <c r="V53" s="6"/>
      <c r="X53" s="6"/>
    </row>
    <row r="54" spans="1:24" ht="23.25" customHeight="1" x14ac:dyDescent="0.35">
      <c r="B54" s="19" t="s">
        <v>95</v>
      </c>
      <c r="D54" s="6"/>
      <c r="N54" s="6"/>
      <c r="P54" s="6"/>
      <c r="R54" s="6"/>
      <c r="T54" s="6"/>
      <c r="V54" s="6"/>
      <c r="X54" s="6"/>
    </row>
    <row r="55" spans="1:24" ht="23.25" customHeight="1" x14ac:dyDescent="0.35">
      <c r="B55" s="6" t="s">
        <v>96</v>
      </c>
      <c r="D55" s="15">
        <v>2291847.8600000003</v>
      </c>
      <c r="F55" s="16"/>
      <c r="H55" s="16"/>
      <c r="J55" s="16"/>
      <c r="L55" s="16"/>
      <c r="N55" s="16"/>
      <c r="P55" s="16"/>
      <c r="R55" s="16"/>
      <c r="T55" s="16"/>
      <c r="V55" s="16"/>
      <c r="X55" s="15"/>
    </row>
    <row r="56" spans="1:24" ht="23.25" customHeight="1" x14ac:dyDescent="0.35">
      <c r="B56" s="6" t="s">
        <v>97</v>
      </c>
      <c r="D56" s="15">
        <v>2214469.0009736577</v>
      </c>
      <c r="F56" s="16"/>
      <c r="H56" s="16"/>
      <c r="J56" s="16"/>
      <c r="L56" s="16"/>
      <c r="N56" s="16"/>
      <c r="P56" s="16"/>
      <c r="R56" s="16"/>
      <c r="T56" s="16"/>
      <c r="V56" s="16"/>
      <c r="X56" s="15"/>
    </row>
    <row r="57" spans="1:24" ht="23.25" customHeight="1" x14ac:dyDescent="0.35">
      <c r="D57" s="6"/>
      <c r="F57" s="6"/>
      <c r="H57" s="6"/>
      <c r="J57" s="6"/>
      <c r="L57" s="6"/>
      <c r="N57" s="6"/>
      <c r="P57" s="6"/>
      <c r="R57" s="6"/>
      <c r="T57" s="6"/>
      <c r="V57" s="6"/>
      <c r="X57" s="6"/>
    </row>
    <row r="58" spans="1:24" ht="23.25" customHeight="1" x14ac:dyDescent="0.35">
      <c r="A58" s="23" t="s">
        <v>98</v>
      </c>
      <c r="B58" s="23"/>
      <c r="C58" s="25"/>
      <c r="D58" s="6"/>
      <c r="F58" s="6"/>
      <c r="H58" s="6"/>
      <c r="J58" s="6"/>
      <c r="L58" s="6"/>
      <c r="N58" s="6"/>
      <c r="P58" s="6"/>
      <c r="R58" s="6"/>
      <c r="T58" s="6"/>
      <c r="V58" s="6"/>
      <c r="X58" s="6"/>
    </row>
    <row r="59" spans="1:24" ht="23.25" customHeight="1" x14ac:dyDescent="0.35">
      <c r="B59" s="19" t="s">
        <v>50</v>
      </c>
      <c r="D59" s="15">
        <v>930099683.47999966</v>
      </c>
      <c r="F59" s="16">
        <v>313911558.36000001</v>
      </c>
      <c r="H59" s="16">
        <v>187341911.93999997</v>
      </c>
      <c r="J59" s="16">
        <v>109070308.48999999</v>
      </c>
      <c r="L59" s="16">
        <v>96821211.339999989</v>
      </c>
      <c r="N59" s="16">
        <v>-295577335</v>
      </c>
      <c r="P59" s="16">
        <v>376991093</v>
      </c>
      <c r="R59" s="16">
        <v>737675</v>
      </c>
      <c r="T59" s="16">
        <v>-497733.35</v>
      </c>
      <c r="V59" s="16">
        <f>SUM(F59:T59)</f>
        <v>788798689.77999997</v>
      </c>
      <c r="X59" s="15">
        <f>D59-V59</f>
        <v>141300993.69999969</v>
      </c>
    </row>
    <row r="60" spans="1:24" ht="23.25" customHeight="1" x14ac:dyDescent="0.35">
      <c r="B60" s="19" t="s">
        <v>51</v>
      </c>
      <c r="D60" s="15">
        <v>895696722.24060094</v>
      </c>
      <c r="F60" s="16">
        <v>298672561.6141907</v>
      </c>
      <c r="H60" s="16">
        <v>180251546.08758178</v>
      </c>
      <c r="J60" s="16">
        <v>104381391.9215966</v>
      </c>
      <c r="L60" s="16">
        <v>95359336.410110116</v>
      </c>
      <c r="N60" s="16">
        <v>-288770814.88643169</v>
      </c>
      <c r="P60" s="16">
        <v>368146114.35160595</v>
      </c>
      <c r="R60" s="16">
        <v>710292.11422301619</v>
      </c>
      <c r="T60" s="16">
        <v>-496729.1234818768</v>
      </c>
      <c r="V60" s="16">
        <f>SUM(F60:T60)</f>
        <v>758253698.48939455</v>
      </c>
      <c r="X60" s="15">
        <f>D60-V60</f>
        <v>137443023.7512064</v>
      </c>
    </row>
    <row r="61" spans="1:24" ht="23.25" customHeight="1" x14ac:dyDescent="0.35">
      <c r="D61" s="6"/>
      <c r="F61" s="6"/>
      <c r="H61" s="6"/>
      <c r="J61" s="6"/>
      <c r="L61" s="6"/>
      <c r="N61" s="6"/>
      <c r="P61" s="6"/>
      <c r="R61" s="6"/>
      <c r="T61" s="6"/>
      <c r="V61" s="6"/>
      <c r="X61" s="6"/>
    </row>
    <row r="62" spans="1:24" ht="23.25" customHeight="1" x14ac:dyDescent="0.35">
      <c r="A62" s="6" t="s">
        <v>59</v>
      </c>
      <c r="D62" s="6"/>
      <c r="F62" s="6"/>
      <c r="H62" s="6"/>
      <c r="J62" s="6"/>
      <c r="L62" s="6"/>
      <c r="N62" s="6"/>
      <c r="P62" s="6"/>
      <c r="R62" s="6"/>
      <c r="T62" s="6"/>
      <c r="V62" s="6"/>
      <c r="X62" s="6"/>
    </row>
    <row r="63" spans="1:24" ht="23.25" customHeight="1" x14ac:dyDescent="0.35">
      <c r="A63" s="6" t="s">
        <v>99</v>
      </c>
    </row>
    <row r="64" spans="1:24" ht="23.25" customHeight="1" x14ac:dyDescent="0.3">
      <c r="A64" s="6"/>
    </row>
    <row r="65" spans="1:1" ht="23.25" customHeight="1" x14ac:dyDescent="0.35">
      <c r="A65" s="6" t="s">
        <v>100</v>
      </c>
    </row>
  </sheetData>
  <mergeCells count="6">
    <mergeCell ref="F12:H12"/>
    <mergeCell ref="A4:X4"/>
    <mergeCell ref="A5:X5"/>
    <mergeCell ref="A6:X6"/>
    <mergeCell ref="A7:X7"/>
    <mergeCell ref="A8:X8"/>
  </mergeCells>
  <pageMargins left="0.31" right="0.2" top="0.75" bottom="0.36" header="0.25" footer="0.25"/>
  <pageSetup scale="3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EE952-FED5-4658-B342-260C673745B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3DBA7973-C0D7-413B-947D-0BEBDF14A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182295-F009-4E83-B120-EED3859753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SCHED_2_1</vt:lpstr>
      <vt:lpstr>SCHED_2_2</vt:lpstr>
      <vt:lpstr>SCHED_4_1</vt:lpstr>
      <vt:lpstr>RA_42_Detailed_COS_ID_Juris_Ne</vt:lpstr>
      <vt:lpstr>SCHED_2_2 (2)</vt:lpstr>
      <vt:lpstr>SCHED_2_2!Print_Area</vt:lpstr>
      <vt:lpstr>'SCHED_2_2 (2)'!Print_Area</vt:lpstr>
      <vt:lpstr>SCHED_4_1!Print_Area</vt:lpstr>
      <vt:lpstr>RA_42_Detailed_COS_ID_Juris_Ne!Print_Titles</vt:lpstr>
      <vt:lpstr>SCHED_2_1!REPORT_DATE</vt:lpstr>
      <vt:lpstr>SCHED_2_2!REPORT_DATE</vt:lpstr>
      <vt:lpstr>'SCHED_2_2 (2)'!REPORT_DATE</vt:lpstr>
      <vt:lpstr>SCHED_4_1!REPORT_DATE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2016-04-11T17:25:10Z</dcterms:created>
  <dcterms:modified xsi:type="dcterms:W3CDTF">2016-04-14T16:52:16Z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