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updateLinks="never" codeName="ThisWorkbook" defaultThemeVersion="124226"/>
  <bookViews>
    <workbookView xWindow="480" yWindow="240" windowWidth="18720" windowHeight="7188" tabRatio="692"/>
  </bookViews>
  <sheets>
    <sheet name="TCC-4.1" sheetId="9" r:id="rId1"/>
    <sheet name="TCC4.2" sheetId="10" r:id="rId2"/>
    <sheet name="TCC4.3" sheetId="11" r:id="rId3"/>
    <sheet name="TCC4.4" sheetId="12" r:id="rId4"/>
    <sheet name="TCC4.5" sheetId="13" r:id="rId5"/>
  </sheets>
  <calcPr calcId="145621"/>
</workbook>
</file>

<file path=xl/calcChain.xml><?xml version="1.0" encoding="utf-8"?>
<calcChain xmlns="http://schemas.openxmlformats.org/spreadsheetml/2006/main">
  <c r="AC12" i="9" l="1"/>
  <c r="AC11" i="9"/>
  <c r="AA7" i="9"/>
  <c r="AC9" i="9"/>
  <c r="AC3" i="9"/>
  <c r="AC4" i="9"/>
  <c r="AC6" i="9"/>
  <c r="AC8" i="9"/>
  <c r="AA9" i="9"/>
  <c r="AA8" i="9"/>
  <c r="AC7" i="9"/>
  <c r="AC10" i="9" s="1"/>
  <c r="AA5" i="9"/>
  <c r="AC5" i="9" s="1"/>
  <c r="R8" i="11" l="1"/>
  <c r="R8" i="12"/>
  <c r="R8" i="13"/>
  <c r="R6" i="11"/>
  <c r="G7" i="13" l="1"/>
  <c r="G8" i="12"/>
  <c r="G7" i="11"/>
  <c r="H8" i="10"/>
  <c r="J20" i="9"/>
  <c r="I21" i="9"/>
  <c r="I20" i="9"/>
  <c r="R12" i="13"/>
  <c r="L12" i="13"/>
  <c r="R11" i="13"/>
  <c r="L11" i="13"/>
  <c r="R10" i="13"/>
  <c r="L10" i="13"/>
  <c r="R9" i="13"/>
  <c r="L9" i="13"/>
  <c r="L8" i="13"/>
  <c r="R7" i="13"/>
  <c r="L7" i="13"/>
  <c r="R6" i="13"/>
  <c r="L6" i="13"/>
  <c r="R5" i="13"/>
  <c r="C3" i="13" s="1"/>
  <c r="L5" i="13"/>
  <c r="C4" i="13" s="1"/>
  <c r="R12" i="12"/>
  <c r="L12" i="12"/>
  <c r="R11" i="12"/>
  <c r="L11" i="12"/>
  <c r="R10" i="12"/>
  <c r="L10" i="12"/>
  <c r="R9" i="12"/>
  <c r="L9" i="12"/>
  <c r="L8" i="12"/>
  <c r="R7" i="12"/>
  <c r="L7" i="12"/>
  <c r="R6" i="12"/>
  <c r="L6" i="12"/>
  <c r="R5" i="12"/>
  <c r="L5" i="12"/>
  <c r="C4" i="12" s="1"/>
  <c r="E11" i="11"/>
  <c r="D3" i="11"/>
  <c r="D4" i="11"/>
  <c r="C4" i="11"/>
  <c r="B4" i="11"/>
  <c r="C3" i="11"/>
  <c r="R12" i="11"/>
  <c r="R11" i="11"/>
  <c r="R10" i="11"/>
  <c r="R9" i="11"/>
  <c r="R7" i="11"/>
  <c r="R5" i="11"/>
  <c r="L12" i="11"/>
  <c r="L11" i="11"/>
  <c r="L10" i="11"/>
  <c r="L9" i="11"/>
  <c r="L8" i="11"/>
  <c r="L7" i="11"/>
  <c r="L6" i="11"/>
  <c r="L5" i="11"/>
  <c r="F10" i="10"/>
  <c r="E11" i="10"/>
  <c r="E10" i="10"/>
  <c r="C4" i="10"/>
  <c r="B4" i="10"/>
  <c r="C3" i="10"/>
  <c r="B3" i="10"/>
  <c r="E4" i="10" s="1"/>
  <c r="D4" i="10"/>
  <c r="E3" i="10"/>
  <c r="D3" i="10"/>
  <c r="T11" i="10"/>
  <c r="T10" i="10"/>
  <c r="T9" i="10"/>
  <c r="T8" i="10"/>
  <c r="T7" i="10"/>
  <c r="T6" i="10"/>
  <c r="T5" i="10"/>
  <c r="N11" i="10"/>
  <c r="N10" i="10"/>
  <c r="N9" i="10"/>
  <c r="N8" i="10"/>
  <c r="N7" i="10"/>
  <c r="N6" i="10"/>
  <c r="N5" i="10"/>
  <c r="L13" i="13" l="1"/>
  <c r="D3" i="13"/>
  <c r="D4" i="13"/>
  <c r="R13" i="13"/>
  <c r="C3" i="12"/>
  <c r="L13" i="12"/>
  <c r="L14" i="12"/>
  <c r="L15" i="12" s="1"/>
  <c r="B4" i="12" s="1"/>
  <c r="E11" i="12" s="1"/>
  <c r="D3" i="12"/>
  <c r="D4" i="12"/>
  <c r="R13" i="12"/>
  <c r="R13" i="11"/>
  <c r="R14" i="11" s="1"/>
  <c r="R15" i="11" s="1"/>
  <c r="B3" i="11" s="1"/>
  <c r="L13" i="11"/>
  <c r="T12" i="10"/>
  <c r="T13" i="10"/>
  <c r="T14" i="10" s="1"/>
  <c r="N12" i="10"/>
  <c r="G8" i="11" l="1"/>
  <c r="E4" i="11"/>
  <c r="E10" i="11"/>
  <c r="E3" i="11"/>
  <c r="L14" i="13"/>
  <c r="L15" i="13" s="1"/>
  <c r="B4" i="13" s="1"/>
  <c r="E11" i="13" s="1"/>
  <c r="R14" i="13"/>
  <c r="R15" i="13" s="1"/>
  <c r="B3" i="13" s="1"/>
  <c r="G8" i="13" s="1"/>
  <c r="R14" i="12"/>
  <c r="R15" i="12" s="1"/>
  <c r="B3" i="12" s="1"/>
  <c r="G9" i="12" s="1"/>
  <c r="L14" i="11"/>
  <c r="L15" i="11" s="1"/>
  <c r="N13" i="10"/>
  <c r="N14" i="10" s="1"/>
  <c r="F10" i="11" l="1"/>
  <c r="E3" i="13"/>
  <c r="E4" i="13"/>
  <c r="F10" i="13" s="1"/>
  <c r="E10" i="13"/>
  <c r="E3" i="12"/>
  <c r="E4" i="12"/>
  <c r="E10" i="12"/>
  <c r="F10" i="12" l="1"/>
  <c r="J6" i="9"/>
  <c r="J13" i="9" s="1"/>
  <c r="J4" i="9"/>
  <c r="J10" i="9" s="1"/>
  <c r="I6" i="9"/>
  <c r="J12" i="9" s="1"/>
  <c r="I4" i="9"/>
  <c r="J9" i="9" s="1"/>
  <c r="D22" i="9" l="1"/>
  <c r="D21" i="9"/>
  <c r="D20" i="9"/>
  <c r="E17" i="9"/>
  <c r="D17" i="9"/>
  <c r="E16" i="9"/>
  <c r="D16" i="9"/>
  <c r="E15" i="9"/>
  <c r="D15" i="9"/>
  <c r="E14" i="9"/>
  <c r="D14" i="9"/>
  <c r="E13" i="9"/>
  <c r="D13" i="9"/>
  <c r="E12" i="9"/>
  <c r="D12" i="9"/>
  <c r="E11" i="9"/>
  <c r="D11" i="9"/>
  <c r="E10" i="9"/>
  <c r="D10" i="9"/>
  <c r="E9" i="9"/>
  <c r="D9" i="9"/>
  <c r="E8" i="9"/>
  <c r="D8" i="9"/>
  <c r="E7" i="9"/>
  <c r="D7" i="9"/>
  <c r="E6" i="9"/>
  <c r="D6" i="9"/>
  <c r="E5" i="9"/>
  <c r="D5" i="9"/>
  <c r="E4" i="9"/>
  <c r="D4" i="9"/>
  <c r="E3" i="9"/>
  <c r="D3" i="9"/>
  <c r="E2" i="9"/>
  <c r="D2" i="9"/>
  <c r="I5" i="9" l="1"/>
  <c r="K9" i="9" s="1"/>
  <c r="I7" i="9"/>
  <c r="K12" i="9" s="1"/>
</calcChain>
</file>

<file path=xl/comments1.xml><?xml version="1.0" encoding="utf-8"?>
<comments xmlns="http://schemas.openxmlformats.org/spreadsheetml/2006/main">
  <authors>
    <author>llg0rjw</author>
  </authors>
  <commentList>
    <comment ref="L5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8.101</t>
        </r>
      </text>
    </comment>
    <comment ref="R5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8.101</t>
        </r>
      </text>
    </comment>
    <comment ref="L6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8.101</t>
        </r>
      </text>
    </comment>
    <comment ref="R6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8.101</t>
        </r>
      </text>
    </comment>
    <comment ref="L7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8.030</t>
        </r>
      </text>
    </comment>
    <comment ref="R7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8.030</t>
        </r>
      </text>
    </comment>
    <comment ref="L8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8.030</t>
        </r>
      </text>
    </comment>
    <comment ref="R8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8.030</t>
        </r>
      </text>
    </comment>
    <comment ref="L9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8.030</t>
        </r>
      </text>
    </comment>
    <comment ref="R9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8.030</t>
        </r>
      </text>
    </comment>
    <comment ref="L10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8.030</t>
        </r>
      </text>
    </comment>
    <comment ref="R10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8.030</t>
        </r>
      </text>
    </comment>
    <comment ref="L11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8.040</t>
        </r>
      </text>
    </comment>
    <comment ref="R11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8.040</t>
        </r>
      </text>
    </comment>
  </commentList>
</comments>
</file>

<file path=xl/comments2.xml><?xml version="1.0" encoding="utf-8"?>
<comments xmlns="http://schemas.openxmlformats.org/spreadsheetml/2006/main">
  <authors>
    <author>llg0rjw</author>
  </authors>
  <commentList>
    <comment ref="J5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8.105</t>
        </r>
      </text>
    </comment>
    <comment ref="P5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8.105</t>
        </r>
      </text>
    </comment>
    <comment ref="J6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8.105</t>
        </r>
      </text>
    </comment>
    <comment ref="P6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8.105</t>
        </r>
      </text>
    </comment>
    <comment ref="J7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8.105</t>
        </r>
      </text>
    </comment>
    <comment ref="P7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8.105</t>
        </r>
      </text>
    </comment>
    <comment ref="J8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8.030</t>
        </r>
      </text>
    </comment>
    <comment ref="P8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8.030</t>
        </r>
      </text>
    </comment>
    <comment ref="J9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8.030</t>
        </r>
      </text>
    </comment>
    <comment ref="P9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8.030</t>
        </r>
      </text>
    </comment>
    <comment ref="J10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8.030</t>
        </r>
      </text>
    </comment>
    <comment ref="P10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8.030</t>
        </r>
      </text>
    </comment>
    <comment ref="J11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8.030</t>
        </r>
      </text>
    </comment>
    <comment ref="P11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8.030</t>
        </r>
      </text>
    </comment>
    <comment ref="J12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8.030</t>
        </r>
      </text>
    </comment>
    <comment ref="P12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8.030</t>
        </r>
      </text>
    </comment>
  </commentList>
</comments>
</file>

<file path=xl/comments3.xml><?xml version="1.0" encoding="utf-8"?>
<comments xmlns="http://schemas.openxmlformats.org/spreadsheetml/2006/main">
  <authors>
    <author>llg0rjw</author>
  </authors>
  <commentList>
    <comment ref="J5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8.105</t>
        </r>
      </text>
    </comment>
    <comment ref="P5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8.105</t>
        </r>
      </text>
    </comment>
    <comment ref="J6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8.105</t>
        </r>
      </text>
    </comment>
    <comment ref="P6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8.105</t>
        </r>
      </text>
    </comment>
    <comment ref="J7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8.105</t>
        </r>
      </text>
    </comment>
    <comment ref="P7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8.105</t>
        </r>
      </text>
    </comment>
    <comment ref="J8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8.030</t>
        </r>
      </text>
    </comment>
    <comment ref="P8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8.030</t>
        </r>
      </text>
    </comment>
    <comment ref="J9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8.030</t>
        </r>
      </text>
    </comment>
    <comment ref="P9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8.030</t>
        </r>
      </text>
    </comment>
    <comment ref="J10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8.030</t>
        </r>
      </text>
    </comment>
    <comment ref="P10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8.030</t>
        </r>
      </text>
    </comment>
    <comment ref="J11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8.030</t>
        </r>
      </text>
    </comment>
    <comment ref="P11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8.030</t>
        </r>
      </text>
    </comment>
    <comment ref="J12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8.030</t>
        </r>
      </text>
    </comment>
    <comment ref="P12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8.030</t>
        </r>
      </text>
    </comment>
  </commentList>
</comments>
</file>

<file path=xl/comments4.xml><?xml version="1.0" encoding="utf-8"?>
<comments xmlns="http://schemas.openxmlformats.org/spreadsheetml/2006/main">
  <authors>
    <author>llg0rjw</author>
  </authors>
  <commentList>
    <comment ref="J5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8.105</t>
        </r>
      </text>
    </comment>
    <comment ref="P5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8.105</t>
        </r>
      </text>
    </comment>
    <comment ref="J6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8.105</t>
        </r>
      </text>
    </comment>
    <comment ref="P6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8.105</t>
        </r>
      </text>
    </comment>
    <comment ref="J7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8.105</t>
        </r>
      </text>
    </comment>
    <comment ref="P7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8.105</t>
        </r>
      </text>
    </comment>
    <comment ref="J8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8.030</t>
        </r>
      </text>
    </comment>
    <comment ref="P8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8.030</t>
        </r>
      </text>
    </comment>
    <comment ref="J9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8.030</t>
        </r>
      </text>
    </comment>
    <comment ref="P9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8.030</t>
        </r>
      </text>
    </comment>
    <comment ref="J10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8.030</t>
        </r>
      </text>
    </comment>
    <comment ref="P10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8.030</t>
        </r>
      </text>
    </comment>
    <comment ref="J11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8.030</t>
        </r>
      </text>
    </comment>
    <comment ref="P11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8.030</t>
        </r>
      </text>
    </comment>
    <comment ref="J12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8.030</t>
        </r>
      </text>
    </comment>
    <comment ref="P12" authorId="0">
      <text>
        <r>
          <rPr>
            <b/>
            <sz val="8"/>
            <color indexed="81"/>
            <rFont val="Tahoma"/>
            <family val="2"/>
          </rPr>
          <t>llg0rjw:</t>
        </r>
        <r>
          <rPr>
            <sz val="8"/>
            <color indexed="81"/>
            <rFont val="Tahoma"/>
            <family val="2"/>
          </rPr>
          <t xml:space="preserve">
Tariff No. 8.030</t>
        </r>
      </text>
    </comment>
  </commentList>
</comments>
</file>

<file path=xl/sharedStrings.xml><?xml version="1.0" encoding="utf-8"?>
<sst xmlns="http://schemas.openxmlformats.org/spreadsheetml/2006/main" count="249" uniqueCount="58">
  <si>
    <t>Fuel</t>
  </si>
  <si>
    <t>Total</t>
  </si>
  <si>
    <t>Category</t>
  </si>
  <si>
    <t>Customer Charge</t>
  </si>
  <si>
    <t>Demand Charge</t>
  </si>
  <si>
    <t>Non-fuel Energy</t>
  </si>
  <si>
    <t>ECCR</t>
  </si>
  <si>
    <t>Subtotal</t>
  </si>
  <si>
    <t>Month</t>
  </si>
  <si>
    <t>Total Nominal</t>
  </si>
  <si>
    <t>Base Nominal</t>
  </si>
  <si>
    <t>Base Real</t>
  </si>
  <si>
    <t>Total Real</t>
  </si>
  <si>
    <t>CPI</t>
  </si>
  <si>
    <t>Nominal Total Bill CAGR:</t>
  </si>
  <si>
    <t>Nominal Base Bill CAGR:</t>
  </si>
  <si>
    <t>CPI CAGR:</t>
  </si>
  <si>
    <t>Nominal Base</t>
  </si>
  <si>
    <t>Real Base</t>
  </si>
  <si>
    <t>Nomontal Total</t>
  </si>
  <si>
    <t>Real Total</t>
  </si>
  <si>
    <t>Total Bill</t>
  </si>
  <si>
    <t>Nominal</t>
  </si>
  <si>
    <t>Real</t>
  </si>
  <si>
    <t>Base Part of Bill</t>
  </si>
  <si>
    <t>KWH</t>
  </si>
  <si>
    <t>KW</t>
  </si>
  <si>
    <t>¢/kWh</t>
  </si>
  <si>
    <t>ECRC</t>
  </si>
  <si>
    <t>CPRC</t>
  </si>
  <si>
    <t>Storm Surcharge</t>
  </si>
  <si>
    <t>Gross Tax Receipts</t>
  </si>
  <si>
    <t>%</t>
  </si>
  <si>
    <t>$/kW</t>
  </si>
  <si>
    <t>take out base</t>
  </si>
  <si>
    <t>customer charge</t>
  </si>
  <si>
    <t>Description</t>
  </si>
  <si>
    <t>Quantity</t>
  </si>
  <si>
    <t>Each</t>
  </si>
  <si>
    <t>storm</t>
  </si>
  <si>
    <t>fuel First 1,000 kWh</t>
  </si>
  <si>
    <t>Eenergy first 1,000 kWh</t>
  </si>
  <si>
    <t>conservation</t>
  </si>
  <si>
    <t>capacity</t>
  </si>
  <si>
    <t>environmental</t>
  </si>
  <si>
    <t>subtotal</t>
  </si>
  <si>
    <t>GRT</t>
  </si>
  <si>
    <t>GS-1 Bill Calculation</t>
  </si>
  <si>
    <t>2006 GSD-1 Bill Calculation</t>
  </si>
  <si>
    <t>GSLD-1 Bill Calculation</t>
  </si>
  <si>
    <t>2006 GSLD-2 Bill Calculation</t>
  </si>
  <si>
    <t>2006 RS-1 Bill Calculation for Usage: 1000 kWh</t>
  </si>
  <si>
    <t>OPC 006642</t>
  </si>
  <si>
    <t>FPL RC-16</t>
  </si>
  <si>
    <t>OPC 006643</t>
  </si>
  <si>
    <t>OPC 006644</t>
  </si>
  <si>
    <t>OPC 006645</t>
  </si>
  <si>
    <t>OPC 006646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</si>
</sst>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164" formatCode="&quot;$&quot;#,##0.00"/>
    <numFmt numFmtId="165" formatCode="[$-409]mmmm\-yy;@"/>
    <numFmt numFmtId="166" formatCode="0.000"/>
    <numFmt numFmtId="167" formatCode="mmm\ yyyy"/>
    <numFmt numFmtId="168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164" fontId="0" fillId="0" borderId="0" xfId="0" applyNumberFormat="1"/>
    <xf numFmtId="165" fontId="0" fillId="0" borderId="0" xfId="0" applyNumberFormat="1"/>
    <xf numFmtId="17" fontId="0" fillId="0" borderId="0" xfId="0" applyNumberFormat="1"/>
    <xf numFmtId="2" fontId="0" fillId="0" borderId="0" xfId="0" applyNumberFormat="1"/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17" fontId="0" fillId="0" borderId="0" xfId="0" applyNumberFormat="1" applyFill="1"/>
    <xf numFmtId="164" fontId="3" fillId="0" borderId="0" xfId="0" applyNumberFormat="1" applyFont="1" applyFill="1" applyAlignment="1">
      <alignment horizontal="center" wrapText="1"/>
    </xf>
    <xf numFmtId="164" fontId="0" fillId="0" borderId="0" xfId="0" applyNumberForma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/>
    <xf numFmtId="0" fontId="0" fillId="0" borderId="0" xfId="0" applyFill="1"/>
    <xf numFmtId="0" fontId="4" fillId="0" borderId="0" xfId="0" applyFont="1" applyFill="1"/>
    <xf numFmtId="164" fontId="0" fillId="2" borderId="0" xfId="0" applyNumberFormat="1" applyFill="1" applyAlignment="1">
      <alignment horizontal="center"/>
    </xf>
    <xf numFmtId="0" fontId="3" fillId="0" borderId="0" xfId="0" applyFont="1"/>
    <xf numFmtId="10" fontId="0" fillId="0" borderId="0" xfId="1" applyNumberFormat="1" applyFont="1"/>
    <xf numFmtId="14" fontId="0" fillId="0" borderId="0" xfId="0" applyNumberFormat="1"/>
    <xf numFmtId="0" fontId="2" fillId="0" borderId="0" xfId="0" applyFont="1"/>
    <xf numFmtId="7" fontId="6" fillId="0" borderId="0" xfId="0" applyNumberFormat="1" applyFont="1"/>
    <xf numFmtId="0" fontId="0" fillId="0" borderId="0" xfId="0" quotePrefix="1" applyAlignment="1">
      <alignment horizontal="left"/>
    </xf>
    <xf numFmtId="166" fontId="6" fillId="0" borderId="0" xfId="0" applyNumberFormat="1" applyFont="1"/>
    <xf numFmtId="0" fontId="0" fillId="0" borderId="0" xfId="0" applyBorder="1"/>
    <xf numFmtId="0" fontId="0" fillId="0" borderId="1" xfId="0" applyNumberFormat="1" applyBorder="1" applyAlignment="1"/>
    <xf numFmtId="2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2" xfId="0" applyNumberFormat="1" applyBorder="1" applyAlignment="1">
      <alignment horizontal="right"/>
    </xf>
    <xf numFmtId="14" fontId="3" fillId="0" borderId="0" xfId="0" applyNumberFormat="1" applyFont="1" applyFill="1" applyAlignment="1">
      <alignment horizontal="center"/>
    </xf>
    <xf numFmtId="164" fontId="0" fillId="0" borderId="0" xfId="0" applyNumberFormat="1" applyFill="1"/>
    <xf numFmtId="164" fontId="5" fillId="0" borderId="0" xfId="0" applyNumberFormat="1" applyFont="1" applyFill="1" applyAlignment="1">
      <alignment horizontal="center"/>
    </xf>
    <xf numFmtId="2" fontId="0" fillId="0" borderId="0" xfId="0" applyNumberFormat="1" applyBorder="1"/>
    <xf numFmtId="0" fontId="0" fillId="0" borderId="0" xfId="0" applyAlignment="1">
      <alignment horizontal="left"/>
    </xf>
    <xf numFmtId="2" fontId="6" fillId="0" borderId="0" xfId="0" applyNumberFormat="1" applyFont="1"/>
    <xf numFmtId="2" fontId="0" fillId="0" borderId="1" xfId="0" applyNumberFormat="1" applyBorder="1" applyAlignment="1"/>
    <xf numFmtId="167" fontId="0" fillId="0" borderId="0" xfId="0" applyNumberFormat="1"/>
    <xf numFmtId="1" fontId="0" fillId="0" borderId="2" xfId="0" applyNumberFormat="1" applyBorder="1" applyAlignment="1">
      <alignment horizontal="right"/>
    </xf>
    <xf numFmtId="168" fontId="0" fillId="0" borderId="2" xfId="0" applyNumberFormat="1" applyBorder="1" applyAlignment="1">
      <alignment horizontal="right"/>
    </xf>
    <xf numFmtId="14" fontId="0" fillId="0" borderId="0" xfId="0" applyNumberFormat="1" applyAlignment="1">
      <alignment horizontal="center"/>
    </xf>
    <xf numFmtId="0" fontId="9" fillId="0" borderId="0" xfId="0" applyFont="1"/>
    <xf numFmtId="0" fontId="9" fillId="0" borderId="0" xfId="0" applyFont="1" applyAlignment="1">
      <alignment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48B9"/>
      <color rgb="FF00B0F6"/>
      <color rgb="FF19BDFF"/>
      <color rgb="FF2DE6FF"/>
      <color rgb="FFBDF7FF"/>
      <color rgb="FF8B8F9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solidFill>
                  <a:srgbClr val="0048B9"/>
                </a:solidFill>
              </a:defRPr>
            </a:pPr>
            <a:r>
              <a:rPr lang="en-US" b="1">
                <a:solidFill>
                  <a:srgbClr val="0048B9"/>
                </a:solidFill>
              </a:rPr>
              <a:t>Change in CPI versus typical 1,000 kWh Residential</a:t>
            </a:r>
            <a:r>
              <a:rPr lang="en-US" b="1" baseline="0">
                <a:solidFill>
                  <a:srgbClr val="0048B9"/>
                </a:solidFill>
              </a:rPr>
              <a:t> Bill</a:t>
            </a:r>
            <a:endParaRPr lang="en-US" b="1">
              <a:solidFill>
                <a:srgbClr val="0048B9"/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0255164954774361E-2"/>
          <c:y val="0.11886313473394396"/>
          <c:w val="0.895247897162461"/>
          <c:h val="0.7579637088029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'TCC-4.1'!$J$8</c:f>
              <c:strCache>
                <c:ptCount val="1"/>
                <c:pt idx="0">
                  <c:v>Nominal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00B0F6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F6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F6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F6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F6"/>
              </a:solidFill>
            </c:spPr>
          </c:dPt>
          <c:dPt>
            <c:idx val="6"/>
            <c:invertIfNegative val="0"/>
            <c:bubble3D val="0"/>
            <c:spPr>
              <a:solidFill>
                <a:srgbClr val="19BDFF"/>
              </a:solidFill>
            </c:spPr>
          </c:dPt>
          <c:dPt>
            <c:idx val="7"/>
            <c:invertIfNegative val="0"/>
            <c:bubble3D val="0"/>
            <c:spPr>
              <a:solidFill>
                <a:srgbClr val="19BDFF"/>
              </a:solidFill>
            </c:spPr>
          </c:dPt>
          <c:dPt>
            <c:idx val="8"/>
            <c:invertIfNegative val="0"/>
            <c:bubble3D val="0"/>
            <c:spPr>
              <a:solidFill>
                <a:srgbClr val="19BDFF"/>
              </a:solidFill>
            </c:spPr>
          </c:dPt>
          <c:dLbls>
            <c:dLbl>
              <c:idx val="0"/>
              <c:layout>
                <c:manualLayout>
                  <c:x val="-5.2493438320209973E-3"/>
                  <c:y val="-3.6296162955816981E-2"/>
                </c:manualLayout>
              </c:layout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-1.7497812773403325E-3"/>
                  <c:y val="-6.7728976438236485E-2"/>
                </c:manualLayout>
              </c:layout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-5.2493438320209973E-3"/>
                  <c:y val="-5.6228689837472895E-2"/>
                </c:manualLayout>
              </c:layout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6.4157905678210984E-17"/>
                  <c:y val="-4.1153956769883718E-2"/>
                </c:manualLayout>
              </c:layout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3.499562554680665E-3"/>
                  <c:y val="-3.8748378764985374E-2"/>
                </c:manualLayout>
              </c:layout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1.7497812773403325E-3"/>
                  <c:y val="-3.0804966678907718E-2"/>
                </c:manualLayout>
              </c:layout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3.499562554680665E-3"/>
                  <c:y val="5.7150883680127197E-2"/>
                </c:manualLayout>
              </c:layout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</c:dLbl>
            <c:dLbl>
              <c:idx val="7"/>
              <c:layout>
                <c:manualLayout>
                  <c:x val="0"/>
                  <c:y val="6.5561843150975657E-2"/>
                </c:manualLayout>
              </c:layout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</c:dLbl>
            <c:dLbl>
              <c:idx val="8"/>
              <c:layout>
                <c:manualLayout>
                  <c:x val="0"/>
                  <c:y val="7.0849888596047628E-2"/>
                </c:manualLayout>
              </c:layout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multiLvlStrRef>
              <c:f>'TCC-4.1'!$H$12:$I$17</c:f>
              <c:multiLvlStrCache>
                <c:ptCount val="6"/>
                <c:lvl>
                  <c:pt idx="0">
                    <c:v>Jan 2006</c:v>
                  </c:pt>
                  <c:pt idx="1">
                    <c:v>Jan 2016</c:v>
                  </c:pt>
                  <c:pt idx="2">
                    <c:v>Jan 2017</c:v>
                  </c:pt>
                  <c:pt idx="3">
                    <c:v>Jan 2018</c:v>
                  </c:pt>
                  <c:pt idx="4">
                    <c:v>Apr 2019</c:v>
                  </c:pt>
                  <c:pt idx="5">
                    <c:v>Jan 2020</c:v>
                  </c:pt>
                </c:lvl>
                <c:lvl>
                  <c:pt idx="0">
                    <c:v>Total Bill</c:v>
                  </c:pt>
                </c:lvl>
              </c:multiLvlStrCache>
            </c:multiLvlStrRef>
          </c:cat>
          <c:val>
            <c:numRef>
              <c:f>'TCC-4.1'!$J$12:$J$17</c:f>
              <c:numCache>
                <c:formatCode>"$"#,##0.00</c:formatCode>
                <c:ptCount val="6"/>
                <c:pt idx="0">
                  <c:v>108.61</c:v>
                </c:pt>
                <c:pt idx="1">
                  <c:v>93.38</c:v>
                </c:pt>
                <c:pt idx="2">
                  <c:v>98.82</c:v>
                </c:pt>
                <c:pt idx="3">
                  <c:v>104.18</c:v>
                </c:pt>
                <c:pt idx="4">
                  <c:v>105.2</c:v>
                </c:pt>
                <c:pt idx="5">
                  <c:v>106.11</c:v>
                </c:pt>
              </c:numCache>
            </c:numRef>
          </c:val>
        </c:ser>
        <c:ser>
          <c:idx val="1"/>
          <c:order val="1"/>
          <c:tx>
            <c:strRef>
              <c:f>'TCC-4.1'!$K$8</c:f>
              <c:strCache>
                <c:ptCount val="1"/>
                <c:pt idx="0">
                  <c:v>Real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6039476419552746E-17"/>
                  <c:y val="-1.7941185564040757E-2"/>
                </c:manualLayout>
              </c:layout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multiLvlStrRef>
              <c:f>'TCC-4.1'!$H$12:$I$17</c:f>
              <c:multiLvlStrCache>
                <c:ptCount val="6"/>
                <c:lvl>
                  <c:pt idx="0">
                    <c:v>Jan 2006</c:v>
                  </c:pt>
                  <c:pt idx="1">
                    <c:v>Jan 2016</c:v>
                  </c:pt>
                  <c:pt idx="2">
                    <c:v>Jan 2017</c:v>
                  </c:pt>
                  <c:pt idx="3">
                    <c:v>Jan 2018</c:v>
                  </c:pt>
                  <c:pt idx="4">
                    <c:v>Apr 2019</c:v>
                  </c:pt>
                  <c:pt idx="5">
                    <c:v>Jan 2020</c:v>
                  </c:pt>
                </c:lvl>
                <c:lvl>
                  <c:pt idx="0">
                    <c:v>Total Bill</c:v>
                  </c:pt>
                </c:lvl>
              </c:multiLvlStrCache>
            </c:multiLvlStrRef>
          </c:cat>
          <c:val>
            <c:numRef>
              <c:f>'TCC-4.1'!$K$12:$K$17</c:f>
              <c:numCache>
                <c:formatCode>General</c:formatCode>
                <c:ptCount val="6"/>
                <c:pt idx="0" formatCode="&quot;$&quot;#,##0.00">
                  <c:v>23.220000000000013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"/>
        <c:overlap val="100"/>
        <c:axId val="96121600"/>
        <c:axId val="96123904"/>
      </c:barChart>
      <c:catAx>
        <c:axId val="961216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>
            <a:noFill/>
          </a:ln>
        </c:spPr>
        <c:txPr>
          <a:bodyPr rot="0" vert="horz" anchor="ctr" anchorCtr="0"/>
          <a:lstStyle/>
          <a:p>
            <a:pPr>
              <a:defRPr b="1">
                <a:solidFill>
                  <a:srgbClr val="0048B9"/>
                </a:solidFill>
              </a:defRPr>
            </a:pPr>
            <a:endParaRPr lang="en-US"/>
          </a:p>
        </c:txPr>
        <c:crossAx val="96123904"/>
        <c:crosses val="autoZero"/>
        <c:auto val="1"/>
        <c:lblAlgn val="ctr"/>
        <c:lblOffset val="100"/>
        <c:noMultiLvlLbl val="0"/>
      </c:catAx>
      <c:valAx>
        <c:axId val="96123904"/>
        <c:scaling>
          <c:orientation val="minMax"/>
        </c:scaling>
        <c:delete val="0"/>
        <c:axPos val="l"/>
        <c:numFmt formatCode="&quot;$&quot;#,##0.0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rgbClr val="0048B9"/>
                </a:solidFill>
              </a:defRPr>
            </a:pPr>
            <a:endParaRPr lang="en-US"/>
          </a:p>
        </c:txPr>
        <c:crossAx val="961216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0048B9"/>
                </a:solidFill>
              </a:defRPr>
            </a:pPr>
            <a:r>
              <a:rPr lang="en-US" sz="1800" b="1" i="0" baseline="0">
                <a:solidFill>
                  <a:srgbClr val="0048B9"/>
                </a:solidFill>
                <a:effectLst/>
              </a:rPr>
              <a:t>Change in CPI versus 1,200 kWh GS-1 </a:t>
            </a:r>
            <a:br>
              <a:rPr lang="en-US" sz="1800" b="1" i="0" baseline="0">
                <a:solidFill>
                  <a:srgbClr val="0048B9"/>
                </a:solidFill>
                <a:effectLst/>
              </a:rPr>
            </a:br>
            <a:r>
              <a:rPr lang="en-US" sz="1800" b="1" i="0" baseline="0">
                <a:solidFill>
                  <a:srgbClr val="0048B9"/>
                </a:solidFill>
                <a:effectLst/>
              </a:rPr>
              <a:t>(non-demand) Commercial Customer Bill</a:t>
            </a:r>
            <a:endParaRPr lang="en-US">
              <a:solidFill>
                <a:srgbClr val="0048B9"/>
              </a:solidFill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'TCC4.2'!$E$9</c:f>
              <c:strCache>
                <c:ptCount val="1"/>
                <c:pt idx="0">
                  <c:v>Nominal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F6"/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numRef>
              <c:f>'TCC4.2'!$D$10:$D$11</c:f>
              <c:numCache>
                <c:formatCode>mmm\ yyyy</c:formatCode>
                <c:ptCount val="2"/>
                <c:pt idx="0">
                  <c:v>38718</c:v>
                </c:pt>
                <c:pt idx="1">
                  <c:v>42370</c:v>
                </c:pt>
              </c:numCache>
            </c:numRef>
          </c:cat>
          <c:val>
            <c:numRef>
              <c:f>'TCC4.2'!$E$10:$E$11</c:f>
              <c:numCache>
                <c:formatCode>"$"#,##0.00</c:formatCode>
                <c:ptCount val="2"/>
                <c:pt idx="0">
                  <c:v>142.27000000000001</c:v>
                </c:pt>
                <c:pt idx="1">
                  <c:v>119.31000000000002</c:v>
                </c:pt>
              </c:numCache>
            </c:numRef>
          </c:val>
        </c:ser>
        <c:ser>
          <c:idx val="1"/>
          <c:order val="1"/>
          <c:tx>
            <c:strRef>
              <c:f>'TCC4.2'!$F$9</c:f>
              <c:strCache>
                <c:ptCount val="1"/>
                <c:pt idx="0">
                  <c:v>Real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numRef>
              <c:f>'TCC4.2'!$D$10:$D$11</c:f>
              <c:numCache>
                <c:formatCode>mmm\ yyyy</c:formatCode>
                <c:ptCount val="2"/>
                <c:pt idx="0">
                  <c:v>38718</c:v>
                </c:pt>
                <c:pt idx="1">
                  <c:v>42370</c:v>
                </c:pt>
              </c:numCache>
            </c:numRef>
          </c:cat>
          <c:val>
            <c:numRef>
              <c:f>'TCC4.2'!$F$10:$F$11</c:f>
              <c:numCache>
                <c:formatCode>General</c:formatCode>
                <c:ptCount val="2"/>
                <c:pt idx="0" formatCode="&quot;$&quot;#,##0.00">
                  <c:v>30.419999999999987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32"/>
        <c:overlap val="100"/>
        <c:axId val="97981952"/>
        <c:axId val="97986816"/>
      </c:barChart>
      <c:catAx>
        <c:axId val="9798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solidFill>
                      <a:srgbClr val="0048B9"/>
                    </a:solidFill>
                  </a:defRPr>
                </a:pPr>
                <a:r>
                  <a:rPr lang="en-US">
                    <a:solidFill>
                      <a:srgbClr val="0048B9"/>
                    </a:solidFill>
                  </a:rPr>
                  <a:t>Total</a:t>
                </a:r>
                <a:r>
                  <a:rPr lang="en-US" baseline="0">
                    <a:solidFill>
                      <a:srgbClr val="0048B9"/>
                    </a:solidFill>
                  </a:rPr>
                  <a:t> Bill</a:t>
                </a:r>
                <a:endParaRPr lang="en-US">
                  <a:solidFill>
                    <a:srgbClr val="0048B9"/>
                  </a:solidFill>
                </a:endParaRPr>
              </a:p>
            </c:rich>
          </c:tx>
          <c:layout/>
          <c:overlay val="0"/>
        </c:title>
        <c:numFmt formatCode="mmm\ yyyy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rgbClr val="0048B9"/>
                </a:solidFill>
              </a:defRPr>
            </a:pPr>
            <a:endParaRPr lang="en-US"/>
          </a:p>
        </c:txPr>
        <c:crossAx val="97986816"/>
        <c:crosses val="autoZero"/>
        <c:auto val="0"/>
        <c:lblAlgn val="ctr"/>
        <c:lblOffset val="100"/>
        <c:noMultiLvlLbl val="0"/>
      </c:catAx>
      <c:valAx>
        <c:axId val="97986816"/>
        <c:scaling>
          <c:orientation val="minMax"/>
        </c:scaling>
        <c:delete val="0"/>
        <c:axPos val="l"/>
        <c:numFmt formatCode="&quot;$&quot;#,##0.0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rgbClr val="0048B9"/>
                </a:solidFill>
              </a:defRPr>
            </a:pPr>
            <a:endParaRPr lang="en-US"/>
          </a:p>
        </c:txPr>
        <c:crossAx val="979819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0048B9"/>
                </a:solidFill>
              </a:defRPr>
            </a:pPr>
            <a:r>
              <a:rPr lang="en-US" sz="1800" b="1" i="0" baseline="0">
                <a:solidFill>
                  <a:srgbClr val="0048B9"/>
                </a:solidFill>
                <a:effectLst/>
              </a:rPr>
              <a:t>Change in CPI versus 17,520 kWh GSD-1 </a:t>
            </a:r>
            <a:br>
              <a:rPr lang="en-US" sz="1800" b="1" i="0" baseline="0">
                <a:solidFill>
                  <a:srgbClr val="0048B9"/>
                </a:solidFill>
                <a:effectLst/>
              </a:rPr>
            </a:br>
            <a:r>
              <a:rPr lang="en-US" sz="1800" b="1" i="0" baseline="0">
                <a:solidFill>
                  <a:srgbClr val="0048B9"/>
                </a:solidFill>
                <a:effectLst/>
              </a:rPr>
              <a:t>Commercial Customer Bill</a:t>
            </a:r>
            <a:endParaRPr lang="en-US">
              <a:solidFill>
                <a:srgbClr val="0048B9"/>
              </a:solidFill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'TCC4.3'!$E$9</c:f>
              <c:strCache>
                <c:ptCount val="1"/>
                <c:pt idx="0">
                  <c:v>Nominal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F6"/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numRef>
              <c:f>'TCC4.3'!$D$10:$D$11</c:f>
              <c:numCache>
                <c:formatCode>mmm\ yyyy</c:formatCode>
                <c:ptCount val="2"/>
                <c:pt idx="0">
                  <c:v>38718</c:v>
                </c:pt>
                <c:pt idx="1">
                  <c:v>42370</c:v>
                </c:pt>
              </c:numCache>
            </c:numRef>
          </c:cat>
          <c:val>
            <c:numRef>
              <c:f>'TCC4.3'!$E$10:$E$11</c:f>
              <c:numCache>
                <c:formatCode>"$"#,##0.00</c:formatCode>
                <c:ptCount val="2"/>
                <c:pt idx="0">
                  <c:v>1790.8800000000003</c:v>
                </c:pt>
                <c:pt idx="1">
                  <c:v>1448.7700000000002</c:v>
                </c:pt>
              </c:numCache>
            </c:numRef>
          </c:val>
        </c:ser>
        <c:ser>
          <c:idx val="1"/>
          <c:order val="1"/>
          <c:tx>
            <c:strRef>
              <c:f>'TCC4.3'!$F$9</c:f>
              <c:strCache>
                <c:ptCount val="1"/>
                <c:pt idx="0">
                  <c:v>Real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numRef>
              <c:f>'TCC4.3'!$D$10:$D$11</c:f>
              <c:numCache>
                <c:formatCode>mmm\ yyyy</c:formatCode>
                <c:ptCount val="2"/>
                <c:pt idx="0">
                  <c:v>38718</c:v>
                </c:pt>
                <c:pt idx="1">
                  <c:v>42370</c:v>
                </c:pt>
              </c:numCache>
            </c:numRef>
          </c:cat>
          <c:val>
            <c:numRef>
              <c:f>'TCC4.3'!$F$10:$F$11</c:f>
              <c:numCache>
                <c:formatCode>General</c:formatCode>
                <c:ptCount val="2"/>
                <c:pt idx="0" formatCode="&quot;$&quot;#,##0.00">
                  <c:v>382.91999999999985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32"/>
        <c:overlap val="100"/>
        <c:axId val="313568640"/>
        <c:axId val="313571584"/>
      </c:barChart>
      <c:catAx>
        <c:axId val="313568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solidFill>
                      <a:srgbClr val="0048B9"/>
                    </a:solidFill>
                  </a:defRPr>
                </a:pPr>
                <a:r>
                  <a:rPr lang="en-US">
                    <a:solidFill>
                      <a:srgbClr val="0048B9"/>
                    </a:solidFill>
                  </a:rPr>
                  <a:t>Total</a:t>
                </a:r>
                <a:r>
                  <a:rPr lang="en-US" baseline="0">
                    <a:solidFill>
                      <a:srgbClr val="0048B9"/>
                    </a:solidFill>
                  </a:rPr>
                  <a:t> Bill</a:t>
                </a:r>
                <a:endParaRPr lang="en-US">
                  <a:solidFill>
                    <a:srgbClr val="0048B9"/>
                  </a:solidFill>
                </a:endParaRPr>
              </a:p>
            </c:rich>
          </c:tx>
          <c:layout/>
          <c:overlay val="0"/>
        </c:title>
        <c:numFmt formatCode="mmm\ yyyy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rgbClr val="0048B9"/>
                </a:solidFill>
              </a:defRPr>
            </a:pPr>
            <a:endParaRPr lang="en-US"/>
          </a:p>
        </c:txPr>
        <c:crossAx val="313571584"/>
        <c:crosses val="autoZero"/>
        <c:auto val="0"/>
        <c:lblAlgn val="ctr"/>
        <c:lblOffset val="100"/>
        <c:noMultiLvlLbl val="0"/>
      </c:catAx>
      <c:valAx>
        <c:axId val="313571584"/>
        <c:scaling>
          <c:orientation val="minMax"/>
        </c:scaling>
        <c:delete val="0"/>
        <c:axPos val="l"/>
        <c:numFmt formatCode="&quot;$&quot;#,##0.0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rgbClr val="0048B9"/>
                </a:solidFill>
              </a:defRPr>
            </a:pPr>
            <a:endParaRPr lang="en-US"/>
          </a:p>
        </c:txPr>
        <c:crossAx val="3135686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0048B9"/>
                </a:solidFill>
              </a:defRPr>
            </a:pPr>
            <a:r>
              <a:rPr lang="en-US" sz="1800" b="1" i="0" baseline="0">
                <a:solidFill>
                  <a:srgbClr val="0048B9"/>
                </a:solidFill>
                <a:effectLst/>
              </a:rPr>
              <a:t>Change in CPI versus 219,000 kWh GSLD-1 </a:t>
            </a:r>
            <a:br>
              <a:rPr lang="en-US" sz="1800" b="1" i="0" baseline="0">
                <a:solidFill>
                  <a:srgbClr val="0048B9"/>
                </a:solidFill>
                <a:effectLst/>
              </a:rPr>
            </a:br>
            <a:r>
              <a:rPr lang="en-US" sz="1800" b="1" i="0" baseline="0">
                <a:solidFill>
                  <a:srgbClr val="0048B9"/>
                </a:solidFill>
                <a:effectLst/>
              </a:rPr>
              <a:t>Commercial Customer Bill</a:t>
            </a:r>
            <a:endParaRPr lang="en-US">
              <a:solidFill>
                <a:srgbClr val="0048B9"/>
              </a:solidFill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'TCC4.4'!$E$9</c:f>
              <c:strCache>
                <c:ptCount val="1"/>
                <c:pt idx="0">
                  <c:v>Nominal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F6"/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numRef>
              <c:f>'TCC4.4'!$D$10:$D$11</c:f>
              <c:numCache>
                <c:formatCode>mmm\ yyyy</c:formatCode>
                <c:ptCount val="2"/>
                <c:pt idx="0">
                  <c:v>38718</c:v>
                </c:pt>
                <c:pt idx="1">
                  <c:v>42370</c:v>
                </c:pt>
              </c:numCache>
            </c:numRef>
          </c:cat>
          <c:val>
            <c:numRef>
              <c:f>'TCC4.4'!$E$10:$E$11</c:f>
              <c:numCache>
                <c:formatCode>"$"#,##0.00</c:formatCode>
                <c:ptCount val="2"/>
                <c:pt idx="0">
                  <c:v>21848.760000000002</c:v>
                </c:pt>
                <c:pt idx="1">
                  <c:v>17454.939999999999</c:v>
                </c:pt>
              </c:numCache>
            </c:numRef>
          </c:val>
        </c:ser>
        <c:ser>
          <c:idx val="1"/>
          <c:order val="1"/>
          <c:tx>
            <c:strRef>
              <c:f>'TCC4.4'!$F$9</c:f>
              <c:strCache>
                <c:ptCount val="1"/>
                <c:pt idx="0">
                  <c:v>Real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numRef>
              <c:f>'TCC4.4'!$D$10:$D$11</c:f>
              <c:numCache>
                <c:formatCode>mmm\ yyyy</c:formatCode>
                <c:ptCount val="2"/>
                <c:pt idx="0">
                  <c:v>38718</c:v>
                </c:pt>
                <c:pt idx="1">
                  <c:v>42370</c:v>
                </c:pt>
              </c:numCache>
            </c:numRef>
          </c:cat>
          <c:val>
            <c:numRef>
              <c:f>'TCC4.4'!$F$10:$F$11</c:f>
              <c:numCache>
                <c:formatCode>General</c:formatCode>
                <c:ptCount val="2"/>
                <c:pt idx="0" formatCode="&quot;$&quot;#,##0.00">
                  <c:v>4671.6499999999978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32"/>
        <c:overlap val="100"/>
        <c:axId val="314318848"/>
        <c:axId val="314455168"/>
      </c:barChart>
      <c:catAx>
        <c:axId val="314318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solidFill>
                      <a:srgbClr val="0048B9"/>
                    </a:solidFill>
                  </a:defRPr>
                </a:pPr>
                <a:r>
                  <a:rPr lang="en-US">
                    <a:solidFill>
                      <a:srgbClr val="0048B9"/>
                    </a:solidFill>
                  </a:rPr>
                  <a:t>Total</a:t>
                </a:r>
                <a:r>
                  <a:rPr lang="en-US" baseline="0">
                    <a:solidFill>
                      <a:srgbClr val="0048B9"/>
                    </a:solidFill>
                  </a:rPr>
                  <a:t> Bill</a:t>
                </a:r>
                <a:endParaRPr lang="en-US">
                  <a:solidFill>
                    <a:srgbClr val="0048B9"/>
                  </a:solidFill>
                </a:endParaRPr>
              </a:p>
            </c:rich>
          </c:tx>
          <c:layout/>
          <c:overlay val="0"/>
        </c:title>
        <c:numFmt formatCode="mmm\ yyyy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rgbClr val="0048B9"/>
                </a:solidFill>
              </a:defRPr>
            </a:pPr>
            <a:endParaRPr lang="en-US"/>
          </a:p>
        </c:txPr>
        <c:crossAx val="314455168"/>
        <c:crosses val="autoZero"/>
        <c:auto val="0"/>
        <c:lblAlgn val="ctr"/>
        <c:lblOffset val="100"/>
        <c:noMultiLvlLbl val="0"/>
      </c:catAx>
      <c:valAx>
        <c:axId val="314455168"/>
        <c:scaling>
          <c:orientation val="minMax"/>
        </c:scaling>
        <c:delete val="0"/>
        <c:axPos val="l"/>
        <c:numFmt formatCode="&quot;$&quot;#,##0.0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rgbClr val="0048B9"/>
                </a:solidFill>
              </a:defRPr>
            </a:pPr>
            <a:endParaRPr lang="en-US"/>
          </a:p>
        </c:txPr>
        <c:crossAx val="3143188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0048B9"/>
                </a:solidFill>
              </a:defRPr>
            </a:pPr>
            <a:r>
              <a:rPr lang="en-US" sz="1800" b="1" i="0" baseline="0">
                <a:solidFill>
                  <a:srgbClr val="0048B9"/>
                </a:solidFill>
                <a:effectLst/>
              </a:rPr>
              <a:t>Change in CPI versus 1,124,200 kWh GSLD-2 </a:t>
            </a:r>
            <a:br>
              <a:rPr lang="en-US" sz="1800" b="1" i="0" baseline="0">
                <a:solidFill>
                  <a:srgbClr val="0048B9"/>
                </a:solidFill>
                <a:effectLst/>
              </a:rPr>
            </a:br>
            <a:r>
              <a:rPr lang="en-US" sz="1800" b="1" i="0" baseline="0">
                <a:solidFill>
                  <a:srgbClr val="0048B9"/>
                </a:solidFill>
                <a:effectLst/>
              </a:rPr>
              <a:t>Commercial Customer Bill</a:t>
            </a:r>
            <a:endParaRPr lang="en-US">
              <a:solidFill>
                <a:srgbClr val="0048B9"/>
              </a:solidFill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'TCC4.5'!$E$9</c:f>
              <c:strCache>
                <c:ptCount val="1"/>
                <c:pt idx="0">
                  <c:v>Nominal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F6"/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numRef>
              <c:f>'TCC4.5'!$D$10:$D$11</c:f>
              <c:numCache>
                <c:formatCode>mmm\ yyyy</c:formatCode>
                <c:ptCount val="2"/>
                <c:pt idx="0">
                  <c:v>38718</c:v>
                </c:pt>
                <c:pt idx="1">
                  <c:v>42370</c:v>
                </c:pt>
              </c:numCache>
            </c:numRef>
          </c:cat>
          <c:val>
            <c:numRef>
              <c:f>'TCC4.5'!$E$10:$E$11</c:f>
              <c:numCache>
                <c:formatCode>"$"#,##0.00</c:formatCode>
                <c:ptCount val="2"/>
                <c:pt idx="0">
                  <c:v>109006.58000000002</c:v>
                </c:pt>
                <c:pt idx="1">
                  <c:v>84438.58</c:v>
                </c:pt>
              </c:numCache>
            </c:numRef>
          </c:val>
        </c:ser>
        <c:ser>
          <c:idx val="1"/>
          <c:order val="1"/>
          <c:tx>
            <c:strRef>
              <c:f>'TCC4.5'!$F$9</c:f>
              <c:strCache>
                <c:ptCount val="1"/>
                <c:pt idx="0">
                  <c:v>Real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numRef>
              <c:f>'TCC4.5'!$D$10:$D$11</c:f>
              <c:numCache>
                <c:formatCode>mmm\ yyyy</c:formatCode>
                <c:ptCount val="2"/>
                <c:pt idx="0">
                  <c:v>38718</c:v>
                </c:pt>
                <c:pt idx="1">
                  <c:v>42370</c:v>
                </c:pt>
              </c:numCache>
            </c:numRef>
          </c:cat>
          <c:val>
            <c:numRef>
              <c:f>'TCC4.5'!$F$10:$F$11</c:f>
              <c:numCache>
                <c:formatCode>General</c:formatCode>
                <c:ptCount val="2"/>
                <c:pt idx="0" formatCode="&quot;$&quot;#,##0.00">
                  <c:v>23307.50999999998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32"/>
        <c:overlap val="100"/>
        <c:axId val="319719680"/>
        <c:axId val="319724160"/>
      </c:barChart>
      <c:catAx>
        <c:axId val="319719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solidFill>
                      <a:srgbClr val="0048B9"/>
                    </a:solidFill>
                  </a:defRPr>
                </a:pPr>
                <a:r>
                  <a:rPr lang="en-US">
                    <a:solidFill>
                      <a:srgbClr val="0048B9"/>
                    </a:solidFill>
                  </a:rPr>
                  <a:t>Total</a:t>
                </a:r>
                <a:r>
                  <a:rPr lang="en-US" baseline="0">
                    <a:solidFill>
                      <a:srgbClr val="0048B9"/>
                    </a:solidFill>
                  </a:rPr>
                  <a:t> Bill</a:t>
                </a:r>
                <a:endParaRPr lang="en-US">
                  <a:solidFill>
                    <a:srgbClr val="0048B9"/>
                  </a:solidFill>
                </a:endParaRPr>
              </a:p>
            </c:rich>
          </c:tx>
          <c:layout/>
          <c:overlay val="0"/>
        </c:title>
        <c:numFmt formatCode="mmm\ yyyy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rgbClr val="0048B9"/>
                </a:solidFill>
              </a:defRPr>
            </a:pPr>
            <a:endParaRPr lang="en-US"/>
          </a:p>
        </c:txPr>
        <c:crossAx val="319724160"/>
        <c:crosses val="autoZero"/>
        <c:auto val="0"/>
        <c:lblAlgn val="ctr"/>
        <c:lblOffset val="100"/>
        <c:noMultiLvlLbl val="0"/>
      </c:catAx>
      <c:valAx>
        <c:axId val="319724160"/>
        <c:scaling>
          <c:orientation val="minMax"/>
        </c:scaling>
        <c:delete val="0"/>
        <c:axPos val="l"/>
        <c:numFmt formatCode="&quot;$&quot;#,##0.0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rgbClr val="0048B9"/>
                </a:solidFill>
              </a:defRPr>
            </a:pPr>
            <a:endParaRPr lang="en-US"/>
          </a:p>
        </c:txPr>
        <c:crossAx val="3197196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219075</xdr:colOff>
      <xdr:row>1</xdr:row>
      <xdr:rowOff>28574</xdr:rowOff>
    </xdr:from>
    <xdr:to>
      <xdr:col>22</xdr:col>
      <xdr:colOff>428625</xdr:colOff>
      <xdr:row>24</xdr:row>
      <xdr:rowOff>95250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361950</xdr:colOff>
      <xdr:row>4</xdr:row>
      <xdr:rowOff>123825</xdr:rowOff>
    </xdr:from>
    <xdr:to>
      <xdr:col>19</xdr:col>
      <xdr:colOff>142875</xdr:colOff>
      <xdr:row>7</xdr:row>
      <xdr:rowOff>19050</xdr:rowOff>
    </xdr:to>
    <xdr:sp macro="" textlink="">
      <xdr:nvSpPr>
        <xdr:cNvPr id="16" name="TextBox 15"/>
        <xdr:cNvSpPr txBox="1"/>
      </xdr:nvSpPr>
      <xdr:spPr>
        <a:xfrm>
          <a:off x="11449050" y="1028700"/>
          <a:ext cx="100012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chemeClr val="bg1"/>
              </a:solidFill>
            </a:rPr>
            <a:t>2006</a:t>
          </a:r>
        </a:p>
        <a:p>
          <a:pPr algn="ctr"/>
          <a:r>
            <a:rPr lang="en-US" sz="1100" b="1">
              <a:solidFill>
                <a:schemeClr val="bg1"/>
              </a:solidFill>
            </a:rPr>
            <a:t>Real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 macro="" textlink="">
      <xdr:nvSpPr>
        <xdr:cNvPr id="7" name="Rectangle 24"/>
        <xdr:cNvSpPr>
          <a:spLocks noChangeArrowheads="1"/>
        </xdr:cNvSpPr>
      </xdr:nvSpPr>
      <xdr:spPr bwMode="auto">
        <a:xfrm>
          <a:off x="6800850" y="2857500"/>
          <a:ext cx="16764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10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 macro="" textlink="">
      <xdr:nvSpPr>
        <xdr:cNvPr id="8" name="Rectangle 26"/>
        <xdr:cNvSpPr>
          <a:spLocks noChangeArrowheads="1"/>
        </xdr:cNvSpPr>
      </xdr:nvSpPr>
      <xdr:spPr bwMode="auto">
        <a:xfrm>
          <a:off x="6800850" y="2857500"/>
          <a:ext cx="16764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10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 macro="" textlink="">
      <xdr:nvSpPr>
        <xdr:cNvPr id="9" name="Rectangle 28"/>
        <xdr:cNvSpPr>
          <a:spLocks noChangeArrowheads="1"/>
        </xdr:cNvSpPr>
      </xdr:nvSpPr>
      <xdr:spPr bwMode="auto">
        <a:xfrm>
          <a:off x="6800850" y="2857500"/>
          <a:ext cx="16764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10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 macro="" textlink="">
      <xdr:nvSpPr>
        <xdr:cNvPr id="11" name="Rectangle 1027"/>
        <xdr:cNvSpPr>
          <a:spLocks noChangeArrowheads="1"/>
        </xdr:cNvSpPr>
      </xdr:nvSpPr>
      <xdr:spPr bwMode="auto">
        <a:xfrm>
          <a:off x="6800850" y="2857500"/>
          <a:ext cx="16764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16</xdr:col>
      <xdr:colOff>0</xdr:colOff>
      <xdr:row>12</xdr:row>
      <xdr:rowOff>0</xdr:rowOff>
    </xdr:from>
    <xdr:to>
      <xdr:col>18</xdr:col>
      <xdr:colOff>0</xdr:colOff>
      <xdr:row>12</xdr:row>
      <xdr:rowOff>0</xdr:rowOff>
    </xdr:to>
    <xdr:sp macro="" textlink="">
      <xdr:nvSpPr>
        <xdr:cNvPr id="12" name="Rectangle 24"/>
        <xdr:cNvSpPr>
          <a:spLocks noChangeArrowheads="1"/>
        </xdr:cNvSpPr>
      </xdr:nvSpPr>
      <xdr:spPr bwMode="auto">
        <a:xfrm>
          <a:off x="609600" y="2095500"/>
          <a:ext cx="1219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16</xdr:col>
      <xdr:colOff>0</xdr:colOff>
      <xdr:row>12</xdr:row>
      <xdr:rowOff>0</xdr:rowOff>
    </xdr:from>
    <xdr:to>
      <xdr:col>18</xdr:col>
      <xdr:colOff>0</xdr:colOff>
      <xdr:row>12</xdr:row>
      <xdr:rowOff>0</xdr:rowOff>
    </xdr:to>
    <xdr:sp macro="" textlink="">
      <xdr:nvSpPr>
        <xdr:cNvPr id="13" name="Rectangle 26"/>
        <xdr:cNvSpPr>
          <a:spLocks noChangeArrowheads="1"/>
        </xdr:cNvSpPr>
      </xdr:nvSpPr>
      <xdr:spPr bwMode="auto">
        <a:xfrm>
          <a:off x="609600" y="2095500"/>
          <a:ext cx="1219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16</xdr:col>
      <xdr:colOff>0</xdr:colOff>
      <xdr:row>12</xdr:row>
      <xdr:rowOff>0</xdr:rowOff>
    </xdr:from>
    <xdr:to>
      <xdr:col>18</xdr:col>
      <xdr:colOff>0</xdr:colOff>
      <xdr:row>12</xdr:row>
      <xdr:rowOff>0</xdr:rowOff>
    </xdr:to>
    <xdr:sp macro="" textlink="">
      <xdr:nvSpPr>
        <xdr:cNvPr id="14" name="Rectangle 28"/>
        <xdr:cNvSpPr>
          <a:spLocks noChangeArrowheads="1"/>
        </xdr:cNvSpPr>
      </xdr:nvSpPr>
      <xdr:spPr bwMode="auto">
        <a:xfrm>
          <a:off x="609600" y="2095500"/>
          <a:ext cx="1219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16</xdr:col>
      <xdr:colOff>0</xdr:colOff>
      <xdr:row>12</xdr:row>
      <xdr:rowOff>0</xdr:rowOff>
    </xdr:from>
    <xdr:to>
      <xdr:col>18</xdr:col>
      <xdr:colOff>0</xdr:colOff>
      <xdr:row>12</xdr:row>
      <xdr:rowOff>0</xdr:rowOff>
    </xdr:to>
    <xdr:sp macro="" textlink="">
      <xdr:nvSpPr>
        <xdr:cNvPr id="16" name="Rectangle 1027"/>
        <xdr:cNvSpPr>
          <a:spLocks noChangeArrowheads="1"/>
        </xdr:cNvSpPr>
      </xdr:nvSpPr>
      <xdr:spPr bwMode="auto">
        <a:xfrm>
          <a:off x="609600" y="2095500"/>
          <a:ext cx="1219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5</xdr:col>
      <xdr:colOff>590550</xdr:colOff>
      <xdr:row>29</xdr:row>
      <xdr:rowOff>171450</xdr:rowOff>
    </xdr:from>
    <xdr:to>
      <xdr:col>7</xdr:col>
      <xdr:colOff>371475</xdr:colOff>
      <xdr:row>32</xdr:row>
      <xdr:rowOff>57150</xdr:rowOff>
    </xdr:to>
    <xdr:sp macro="" textlink="">
      <xdr:nvSpPr>
        <xdr:cNvPr id="18" name="TextBox 17"/>
        <xdr:cNvSpPr txBox="1"/>
      </xdr:nvSpPr>
      <xdr:spPr>
        <a:xfrm>
          <a:off x="4086225" y="5648325"/>
          <a:ext cx="100012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100" b="1">
            <a:solidFill>
              <a:schemeClr val="bg1"/>
            </a:solidFill>
          </a:endParaRPr>
        </a:p>
        <a:p>
          <a:pPr algn="ctr"/>
          <a:r>
            <a:rPr lang="en-US" sz="1100" b="1">
              <a:solidFill>
                <a:schemeClr val="bg1"/>
              </a:solidFill>
            </a:rPr>
            <a:t>Nominal</a:t>
          </a:r>
        </a:p>
      </xdr:txBody>
    </xdr:sp>
    <xdr:clientData/>
  </xdr:twoCellAnchor>
  <xdr:twoCellAnchor>
    <xdr:from>
      <xdr:col>7</xdr:col>
      <xdr:colOff>447675</xdr:colOff>
      <xdr:row>30</xdr:row>
      <xdr:rowOff>0</xdr:rowOff>
    </xdr:from>
    <xdr:to>
      <xdr:col>9</xdr:col>
      <xdr:colOff>228600</xdr:colOff>
      <xdr:row>32</xdr:row>
      <xdr:rowOff>76200</xdr:rowOff>
    </xdr:to>
    <xdr:sp macro="" textlink="">
      <xdr:nvSpPr>
        <xdr:cNvPr id="19" name="TextBox 18"/>
        <xdr:cNvSpPr txBox="1"/>
      </xdr:nvSpPr>
      <xdr:spPr>
        <a:xfrm>
          <a:off x="5162550" y="5667375"/>
          <a:ext cx="100012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100" b="1">
            <a:solidFill>
              <a:schemeClr val="bg1"/>
            </a:solidFill>
          </a:endParaRPr>
        </a:p>
        <a:p>
          <a:pPr algn="ctr"/>
          <a:r>
            <a:rPr lang="en-US" sz="1100" b="1">
              <a:solidFill>
                <a:schemeClr val="bg1"/>
              </a:solidFill>
            </a:rPr>
            <a:t>Nominal</a:t>
          </a:r>
        </a:p>
      </xdr:txBody>
    </xdr:sp>
    <xdr:clientData/>
  </xdr:twoCellAnchor>
  <xdr:twoCellAnchor>
    <xdr:from>
      <xdr:col>1</xdr:col>
      <xdr:colOff>533400</xdr:colOff>
      <xdr:row>15</xdr:row>
      <xdr:rowOff>28575</xdr:rowOff>
    </xdr:from>
    <xdr:to>
      <xdr:col>9</xdr:col>
      <xdr:colOff>428625</xdr:colOff>
      <xdr:row>38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352425</xdr:colOff>
      <xdr:row>19</xdr:row>
      <xdr:rowOff>123825</xdr:rowOff>
    </xdr:from>
    <xdr:to>
      <xdr:col>5</xdr:col>
      <xdr:colOff>66675</xdr:colOff>
      <xdr:row>22</xdr:row>
      <xdr:rowOff>9525</xdr:rowOff>
    </xdr:to>
    <xdr:sp macro="" textlink="">
      <xdr:nvSpPr>
        <xdr:cNvPr id="20" name="TextBox 19"/>
        <xdr:cNvSpPr txBox="1"/>
      </xdr:nvSpPr>
      <xdr:spPr>
        <a:xfrm>
          <a:off x="2562225" y="3695700"/>
          <a:ext cx="100012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chemeClr val="bg1"/>
              </a:solidFill>
            </a:rPr>
            <a:t>Real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7" name="Rectangle 30"/>
        <xdr:cNvSpPr>
          <a:spLocks noChangeArrowheads="1"/>
        </xdr:cNvSpPr>
      </xdr:nvSpPr>
      <xdr:spPr bwMode="auto">
        <a:xfrm>
          <a:off x="6800850" y="4000500"/>
          <a:ext cx="1676400" cy="381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8</xdr:col>
      <xdr:colOff>9525</xdr:colOff>
      <xdr:row>13</xdr:row>
      <xdr:rowOff>0</xdr:rowOff>
    </xdr:from>
    <xdr:to>
      <xdr:col>10</xdr:col>
      <xdr:colOff>9525</xdr:colOff>
      <xdr:row>13</xdr:row>
      <xdr:rowOff>0</xdr:rowOff>
    </xdr:to>
    <xdr:sp macro="" textlink="">
      <xdr:nvSpPr>
        <xdr:cNvPr id="8" name="Rectangle 32"/>
        <xdr:cNvSpPr>
          <a:spLocks noChangeArrowheads="1"/>
        </xdr:cNvSpPr>
      </xdr:nvSpPr>
      <xdr:spPr bwMode="auto">
        <a:xfrm>
          <a:off x="6810375" y="6286500"/>
          <a:ext cx="16764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8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9" name="Rectangle 36"/>
        <xdr:cNvSpPr>
          <a:spLocks noChangeArrowheads="1"/>
        </xdr:cNvSpPr>
      </xdr:nvSpPr>
      <xdr:spPr bwMode="auto">
        <a:xfrm>
          <a:off x="6800850" y="6286500"/>
          <a:ext cx="16764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8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10" name="Rectangle 38"/>
        <xdr:cNvSpPr>
          <a:spLocks noChangeArrowheads="1"/>
        </xdr:cNvSpPr>
      </xdr:nvSpPr>
      <xdr:spPr bwMode="auto">
        <a:xfrm>
          <a:off x="6800850" y="6286500"/>
          <a:ext cx="16764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8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11" name="Rectangle 1026"/>
        <xdr:cNvSpPr>
          <a:spLocks noChangeArrowheads="1"/>
        </xdr:cNvSpPr>
      </xdr:nvSpPr>
      <xdr:spPr bwMode="auto">
        <a:xfrm>
          <a:off x="6800850" y="6286500"/>
          <a:ext cx="16764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14</xdr:col>
      <xdr:colOff>0</xdr:colOff>
      <xdr:row>1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12" name="Rectangle 30"/>
        <xdr:cNvSpPr>
          <a:spLocks noChangeArrowheads="1"/>
        </xdr:cNvSpPr>
      </xdr:nvSpPr>
      <xdr:spPr bwMode="auto">
        <a:xfrm>
          <a:off x="1828800" y="0"/>
          <a:ext cx="1219200" cy="381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14</xdr:col>
      <xdr:colOff>9525</xdr:colOff>
      <xdr:row>13</xdr:row>
      <xdr:rowOff>0</xdr:rowOff>
    </xdr:from>
    <xdr:to>
      <xdr:col>16</xdr:col>
      <xdr:colOff>9525</xdr:colOff>
      <xdr:row>13</xdr:row>
      <xdr:rowOff>0</xdr:rowOff>
    </xdr:to>
    <xdr:sp macro="" textlink="">
      <xdr:nvSpPr>
        <xdr:cNvPr id="13" name="Rectangle 32"/>
        <xdr:cNvSpPr>
          <a:spLocks noChangeArrowheads="1"/>
        </xdr:cNvSpPr>
      </xdr:nvSpPr>
      <xdr:spPr bwMode="auto">
        <a:xfrm>
          <a:off x="1838325" y="2286000"/>
          <a:ext cx="1219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14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 macro="" textlink="">
      <xdr:nvSpPr>
        <xdr:cNvPr id="14" name="Rectangle 36"/>
        <xdr:cNvSpPr>
          <a:spLocks noChangeArrowheads="1"/>
        </xdr:cNvSpPr>
      </xdr:nvSpPr>
      <xdr:spPr bwMode="auto">
        <a:xfrm>
          <a:off x="1828800" y="2286000"/>
          <a:ext cx="1219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14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 macro="" textlink="">
      <xdr:nvSpPr>
        <xdr:cNvPr id="15" name="Rectangle 38"/>
        <xdr:cNvSpPr>
          <a:spLocks noChangeArrowheads="1"/>
        </xdr:cNvSpPr>
      </xdr:nvSpPr>
      <xdr:spPr bwMode="auto">
        <a:xfrm>
          <a:off x="1828800" y="2286000"/>
          <a:ext cx="1219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14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 macro="" textlink="">
      <xdr:nvSpPr>
        <xdr:cNvPr id="16" name="Rectangle 1026"/>
        <xdr:cNvSpPr>
          <a:spLocks noChangeArrowheads="1"/>
        </xdr:cNvSpPr>
      </xdr:nvSpPr>
      <xdr:spPr bwMode="auto">
        <a:xfrm>
          <a:off x="1828800" y="2286000"/>
          <a:ext cx="1219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1</xdr:col>
      <xdr:colOff>361950</xdr:colOff>
      <xdr:row>27</xdr:row>
      <xdr:rowOff>28575</xdr:rowOff>
    </xdr:from>
    <xdr:to>
      <xdr:col>2</xdr:col>
      <xdr:colOff>752475</xdr:colOff>
      <xdr:row>29</xdr:row>
      <xdr:rowOff>104775</xdr:rowOff>
    </xdr:to>
    <xdr:sp macro="" textlink="">
      <xdr:nvSpPr>
        <xdr:cNvPr id="18" name="TextBox 17"/>
        <xdr:cNvSpPr txBox="1"/>
      </xdr:nvSpPr>
      <xdr:spPr>
        <a:xfrm>
          <a:off x="971550" y="5124450"/>
          <a:ext cx="100012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ysClr val="windowText" lastClr="000000"/>
              </a:solidFill>
            </a:rPr>
            <a:t>Real</a:t>
          </a:r>
        </a:p>
      </xdr:txBody>
    </xdr:sp>
    <xdr:clientData/>
  </xdr:twoCellAnchor>
  <xdr:twoCellAnchor>
    <xdr:from>
      <xdr:col>7</xdr:col>
      <xdr:colOff>219075</xdr:colOff>
      <xdr:row>15</xdr:row>
      <xdr:rowOff>28575</xdr:rowOff>
    </xdr:from>
    <xdr:to>
      <xdr:col>9</xdr:col>
      <xdr:colOff>0</xdr:colOff>
      <xdr:row>17</xdr:row>
      <xdr:rowOff>104775</xdr:rowOff>
    </xdr:to>
    <xdr:sp macro="" textlink="">
      <xdr:nvSpPr>
        <xdr:cNvPr id="19" name="TextBox 18"/>
        <xdr:cNvSpPr txBox="1"/>
      </xdr:nvSpPr>
      <xdr:spPr>
        <a:xfrm>
          <a:off x="4867275" y="2838450"/>
          <a:ext cx="100012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ysClr val="windowText" lastClr="000000"/>
              </a:solidFill>
            </a:rPr>
            <a:t>Real</a:t>
          </a:r>
        </a:p>
      </xdr:txBody>
    </xdr:sp>
    <xdr:clientData/>
  </xdr:twoCellAnchor>
  <xdr:twoCellAnchor>
    <xdr:from>
      <xdr:col>3</xdr:col>
      <xdr:colOff>314325</xdr:colOff>
      <xdr:row>17</xdr:row>
      <xdr:rowOff>28575</xdr:rowOff>
    </xdr:from>
    <xdr:to>
      <xdr:col>14</xdr:col>
      <xdr:colOff>161925</xdr:colOff>
      <xdr:row>39</xdr:row>
      <xdr:rowOff>119062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" name="Rectangle 30"/>
        <xdr:cNvSpPr>
          <a:spLocks noChangeArrowheads="1"/>
        </xdr:cNvSpPr>
      </xdr:nvSpPr>
      <xdr:spPr bwMode="auto">
        <a:xfrm>
          <a:off x="5257800" y="0"/>
          <a:ext cx="1219200" cy="5238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8</xdr:col>
      <xdr:colOff>9525</xdr:colOff>
      <xdr:row>13</xdr:row>
      <xdr:rowOff>0</xdr:rowOff>
    </xdr:from>
    <xdr:to>
      <xdr:col>10</xdr:col>
      <xdr:colOff>9525</xdr:colOff>
      <xdr:row>13</xdr:row>
      <xdr:rowOff>0</xdr:rowOff>
    </xdr:to>
    <xdr:sp macro="" textlink="">
      <xdr:nvSpPr>
        <xdr:cNvPr id="3" name="Rectangle 32"/>
        <xdr:cNvSpPr>
          <a:spLocks noChangeArrowheads="1"/>
        </xdr:cNvSpPr>
      </xdr:nvSpPr>
      <xdr:spPr bwMode="auto">
        <a:xfrm>
          <a:off x="5267325" y="2428875"/>
          <a:ext cx="1219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8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4" name="Rectangle 36"/>
        <xdr:cNvSpPr>
          <a:spLocks noChangeArrowheads="1"/>
        </xdr:cNvSpPr>
      </xdr:nvSpPr>
      <xdr:spPr bwMode="auto">
        <a:xfrm>
          <a:off x="5257800" y="2428875"/>
          <a:ext cx="1219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8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5" name="Rectangle 38"/>
        <xdr:cNvSpPr>
          <a:spLocks noChangeArrowheads="1"/>
        </xdr:cNvSpPr>
      </xdr:nvSpPr>
      <xdr:spPr bwMode="auto">
        <a:xfrm>
          <a:off x="5257800" y="2428875"/>
          <a:ext cx="1219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8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6" name="Rectangle 1026"/>
        <xdr:cNvSpPr>
          <a:spLocks noChangeArrowheads="1"/>
        </xdr:cNvSpPr>
      </xdr:nvSpPr>
      <xdr:spPr bwMode="auto">
        <a:xfrm>
          <a:off x="5257800" y="2428875"/>
          <a:ext cx="1219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14</xdr:col>
      <xdr:colOff>0</xdr:colOff>
      <xdr:row>1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" name="Rectangle 30"/>
        <xdr:cNvSpPr>
          <a:spLocks noChangeArrowheads="1"/>
        </xdr:cNvSpPr>
      </xdr:nvSpPr>
      <xdr:spPr bwMode="auto">
        <a:xfrm>
          <a:off x="8915400" y="0"/>
          <a:ext cx="1219200" cy="5238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14</xdr:col>
      <xdr:colOff>9525</xdr:colOff>
      <xdr:row>13</xdr:row>
      <xdr:rowOff>0</xdr:rowOff>
    </xdr:from>
    <xdr:to>
      <xdr:col>16</xdr:col>
      <xdr:colOff>9525</xdr:colOff>
      <xdr:row>13</xdr:row>
      <xdr:rowOff>0</xdr:rowOff>
    </xdr:to>
    <xdr:sp macro="" textlink="">
      <xdr:nvSpPr>
        <xdr:cNvPr id="8" name="Rectangle 32"/>
        <xdr:cNvSpPr>
          <a:spLocks noChangeArrowheads="1"/>
        </xdr:cNvSpPr>
      </xdr:nvSpPr>
      <xdr:spPr bwMode="auto">
        <a:xfrm>
          <a:off x="8924925" y="2428875"/>
          <a:ext cx="1219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14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 macro="" textlink="">
      <xdr:nvSpPr>
        <xdr:cNvPr id="9" name="Rectangle 36"/>
        <xdr:cNvSpPr>
          <a:spLocks noChangeArrowheads="1"/>
        </xdr:cNvSpPr>
      </xdr:nvSpPr>
      <xdr:spPr bwMode="auto">
        <a:xfrm>
          <a:off x="8915400" y="2428875"/>
          <a:ext cx="1219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14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 macro="" textlink="">
      <xdr:nvSpPr>
        <xdr:cNvPr id="10" name="Rectangle 38"/>
        <xdr:cNvSpPr>
          <a:spLocks noChangeArrowheads="1"/>
        </xdr:cNvSpPr>
      </xdr:nvSpPr>
      <xdr:spPr bwMode="auto">
        <a:xfrm>
          <a:off x="8915400" y="2428875"/>
          <a:ext cx="1219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14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 macro="" textlink="">
      <xdr:nvSpPr>
        <xdr:cNvPr id="11" name="Rectangle 1026"/>
        <xdr:cNvSpPr>
          <a:spLocks noChangeArrowheads="1"/>
        </xdr:cNvSpPr>
      </xdr:nvSpPr>
      <xdr:spPr bwMode="auto">
        <a:xfrm>
          <a:off x="8915400" y="2428875"/>
          <a:ext cx="1219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7</xdr:col>
      <xdr:colOff>76200</xdr:colOff>
      <xdr:row>33</xdr:row>
      <xdr:rowOff>171450</xdr:rowOff>
    </xdr:from>
    <xdr:to>
      <xdr:col>8</xdr:col>
      <xdr:colOff>466725</xdr:colOff>
      <xdr:row>36</xdr:row>
      <xdr:rowOff>57150</xdr:rowOff>
    </xdr:to>
    <xdr:sp macro="" textlink="">
      <xdr:nvSpPr>
        <xdr:cNvPr id="13" name="TextBox 12"/>
        <xdr:cNvSpPr txBox="1"/>
      </xdr:nvSpPr>
      <xdr:spPr>
        <a:xfrm>
          <a:off x="4857750" y="6410325"/>
          <a:ext cx="100012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100" b="1">
            <a:solidFill>
              <a:schemeClr val="bg1"/>
            </a:solidFill>
          </a:endParaRPr>
        </a:p>
        <a:p>
          <a:pPr algn="ctr"/>
          <a:r>
            <a:rPr lang="en-US" sz="1100" b="1">
              <a:solidFill>
                <a:schemeClr val="bg1"/>
              </a:solidFill>
            </a:rPr>
            <a:t>Nominal</a:t>
          </a:r>
        </a:p>
      </xdr:txBody>
    </xdr:sp>
    <xdr:clientData/>
  </xdr:twoCellAnchor>
  <xdr:twoCellAnchor>
    <xdr:from>
      <xdr:col>9</xdr:col>
      <xdr:colOff>133350</xdr:colOff>
      <xdr:row>34</xdr:row>
      <xdr:rowOff>19050</xdr:rowOff>
    </xdr:from>
    <xdr:to>
      <xdr:col>10</xdr:col>
      <xdr:colOff>523875</xdr:colOff>
      <xdr:row>36</xdr:row>
      <xdr:rowOff>95250</xdr:rowOff>
    </xdr:to>
    <xdr:sp macro="" textlink="">
      <xdr:nvSpPr>
        <xdr:cNvPr id="14" name="TextBox 13"/>
        <xdr:cNvSpPr txBox="1"/>
      </xdr:nvSpPr>
      <xdr:spPr>
        <a:xfrm>
          <a:off x="6134100" y="6448425"/>
          <a:ext cx="100012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100" b="1">
            <a:solidFill>
              <a:schemeClr val="bg1"/>
            </a:solidFill>
          </a:endParaRPr>
        </a:p>
        <a:p>
          <a:pPr algn="ctr"/>
          <a:r>
            <a:rPr lang="en-US" sz="1100" b="1">
              <a:solidFill>
                <a:schemeClr val="bg1"/>
              </a:solidFill>
            </a:rPr>
            <a:t>Nominal</a:t>
          </a:r>
        </a:p>
      </xdr:txBody>
    </xdr:sp>
    <xdr:clientData/>
  </xdr:twoCellAnchor>
  <xdr:twoCellAnchor>
    <xdr:from>
      <xdr:col>1</xdr:col>
      <xdr:colOff>409575</xdr:colOff>
      <xdr:row>32</xdr:row>
      <xdr:rowOff>9525</xdr:rowOff>
    </xdr:from>
    <xdr:to>
      <xdr:col>2</xdr:col>
      <xdr:colOff>733425</xdr:colOff>
      <xdr:row>34</xdr:row>
      <xdr:rowOff>85725</xdr:rowOff>
    </xdr:to>
    <xdr:sp macro="" textlink="">
      <xdr:nvSpPr>
        <xdr:cNvPr id="15" name="TextBox 14"/>
        <xdr:cNvSpPr txBox="1"/>
      </xdr:nvSpPr>
      <xdr:spPr>
        <a:xfrm>
          <a:off x="1019175" y="6057900"/>
          <a:ext cx="100012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ysClr val="windowText" lastClr="000000"/>
              </a:solidFill>
            </a:rPr>
            <a:t>Real</a:t>
          </a:r>
        </a:p>
      </xdr:txBody>
    </xdr:sp>
    <xdr:clientData/>
  </xdr:twoCellAnchor>
  <xdr:twoCellAnchor>
    <xdr:from>
      <xdr:col>2</xdr:col>
      <xdr:colOff>695325</xdr:colOff>
      <xdr:row>17</xdr:row>
      <xdr:rowOff>42862</xdr:rowOff>
    </xdr:from>
    <xdr:to>
      <xdr:col>13</xdr:col>
      <xdr:colOff>171450</xdr:colOff>
      <xdr:row>39</xdr:row>
      <xdr:rowOff>76200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" name="Rectangle 30"/>
        <xdr:cNvSpPr>
          <a:spLocks noChangeArrowheads="1"/>
        </xdr:cNvSpPr>
      </xdr:nvSpPr>
      <xdr:spPr bwMode="auto">
        <a:xfrm>
          <a:off x="5391150" y="0"/>
          <a:ext cx="1219200" cy="5238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8</xdr:col>
      <xdr:colOff>9525</xdr:colOff>
      <xdr:row>13</xdr:row>
      <xdr:rowOff>0</xdr:rowOff>
    </xdr:from>
    <xdr:to>
      <xdr:col>10</xdr:col>
      <xdr:colOff>9525</xdr:colOff>
      <xdr:row>13</xdr:row>
      <xdr:rowOff>0</xdr:rowOff>
    </xdr:to>
    <xdr:sp macro="" textlink="">
      <xdr:nvSpPr>
        <xdr:cNvPr id="3" name="Rectangle 32"/>
        <xdr:cNvSpPr>
          <a:spLocks noChangeArrowheads="1"/>
        </xdr:cNvSpPr>
      </xdr:nvSpPr>
      <xdr:spPr bwMode="auto">
        <a:xfrm>
          <a:off x="5400675" y="2428875"/>
          <a:ext cx="1219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8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4" name="Rectangle 36"/>
        <xdr:cNvSpPr>
          <a:spLocks noChangeArrowheads="1"/>
        </xdr:cNvSpPr>
      </xdr:nvSpPr>
      <xdr:spPr bwMode="auto">
        <a:xfrm>
          <a:off x="5391150" y="2428875"/>
          <a:ext cx="1219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8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5" name="Rectangle 38"/>
        <xdr:cNvSpPr>
          <a:spLocks noChangeArrowheads="1"/>
        </xdr:cNvSpPr>
      </xdr:nvSpPr>
      <xdr:spPr bwMode="auto">
        <a:xfrm>
          <a:off x="5391150" y="2428875"/>
          <a:ext cx="1219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8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6" name="Rectangle 1026"/>
        <xdr:cNvSpPr>
          <a:spLocks noChangeArrowheads="1"/>
        </xdr:cNvSpPr>
      </xdr:nvSpPr>
      <xdr:spPr bwMode="auto">
        <a:xfrm>
          <a:off x="5391150" y="2428875"/>
          <a:ext cx="1219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14</xdr:col>
      <xdr:colOff>0</xdr:colOff>
      <xdr:row>1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" name="Rectangle 30"/>
        <xdr:cNvSpPr>
          <a:spLocks noChangeArrowheads="1"/>
        </xdr:cNvSpPr>
      </xdr:nvSpPr>
      <xdr:spPr bwMode="auto">
        <a:xfrm>
          <a:off x="9048750" y="0"/>
          <a:ext cx="1219200" cy="5238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14</xdr:col>
      <xdr:colOff>9525</xdr:colOff>
      <xdr:row>13</xdr:row>
      <xdr:rowOff>0</xdr:rowOff>
    </xdr:from>
    <xdr:to>
      <xdr:col>16</xdr:col>
      <xdr:colOff>9525</xdr:colOff>
      <xdr:row>13</xdr:row>
      <xdr:rowOff>0</xdr:rowOff>
    </xdr:to>
    <xdr:sp macro="" textlink="">
      <xdr:nvSpPr>
        <xdr:cNvPr id="8" name="Rectangle 32"/>
        <xdr:cNvSpPr>
          <a:spLocks noChangeArrowheads="1"/>
        </xdr:cNvSpPr>
      </xdr:nvSpPr>
      <xdr:spPr bwMode="auto">
        <a:xfrm>
          <a:off x="9058275" y="2428875"/>
          <a:ext cx="1219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14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 macro="" textlink="">
      <xdr:nvSpPr>
        <xdr:cNvPr id="9" name="Rectangle 36"/>
        <xdr:cNvSpPr>
          <a:spLocks noChangeArrowheads="1"/>
        </xdr:cNvSpPr>
      </xdr:nvSpPr>
      <xdr:spPr bwMode="auto">
        <a:xfrm>
          <a:off x="9048750" y="2428875"/>
          <a:ext cx="1219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14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 macro="" textlink="">
      <xdr:nvSpPr>
        <xdr:cNvPr id="10" name="Rectangle 38"/>
        <xdr:cNvSpPr>
          <a:spLocks noChangeArrowheads="1"/>
        </xdr:cNvSpPr>
      </xdr:nvSpPr>
      <xdr:spPr bwMode="auto">
        <a:xfrm>
          <a:off x="9048750" y="2428875"/>
          <a:ext cx="1219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14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 macro="" textlink="">
      <xdr:nvSpPr>
        <xdr:cNvPr id="11" name="Rectangle 1026"/>
        <xdr:cNvSpPr>
          <a:spLocks noChangeArrowheads="1"/>
        </xdr:cNvSpPr>
      </xdr:nvSpPr>
      <xdr:spPr bwMode="auto">
        <a:xfrm>
          <a:off x="9048750" y="2428875"/>
          <a:ext cx="1219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2</xdr:col>
      <xdr:colOff>123825</xdr:colOff>
      <xdr:row>28</xdr:row>
      <xdr:rowOff>38100</xdr:rowOff>
    </xdr:from>
    <xdr:to>
      <xdr:col>3</xdr:col>
      <xdr:colOff>219075</xdr:colOff>
      <xdr:row>32</xdr:row>
      <xdr:rowOff>171450</xdr:rowOff>
    </xdr:to>
    <xdr:sp macro="" textlink="">
      <xdr:nvSpPr>
        <xdr:cNvPr id="13" name="TextBox 1"/>
        <xdr:cNvSpPr txBox="1"/>
      </xdr:nvSpPr>
      <xdr:spPr>
        <a:xfrm>
          <a:off x="1476375" y="5324475"/>
          <a:ext cx="1085850" cy="89535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/>
            <a:t>Base bill increase of 44%,</a:t>
          </a:r>
          <a:r>
            <a:rPr lang="en-US" sz="1100" baseline="0"/>
            <a:t> CPI increase of 21%</a:t>
          </a:r>
          <a:endParaRPr lang="en-US" sz="1100"/>
        </a:p>
      </xdr:txBody>
    </xdr:sp>
    <xdr:clientData/>
  </xdr:twoCellAnchor>
  <xdr:twoCellAnchor>
    <xdr:from>
      <xdr:col>1</xdr:col>
      <xdr:colOff>371475</xdr:colOff>
      <xdr:row>37</xdr:row>
      <xdr:rowOff>180975</xdr:rowOff>
    </xdr:from>
    <xdr:to>
      <xdr:col>2</xdr:col>
      <xdr:colOff>628650</xdr:colOff>
      <xdr:row>40</xdr:row>
      <xdr:rowOff>66675</xdr:rowOff>
    </xdr:to>
    <xdr:sp macro="" textlink="">
      <xdr:nvSpPr>
        <xdr:cNvPr id="14" name="TextBox 13"/>
        <xdr:cNvSpPr txBox="1"/>
      </xdr:nvSpPr>
      <xdr:spPr>
        <a:xfrm>
          <a:off x="981075" y="7181850"/>
          <a:ext cx="100012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100" b="1">
            <a:solidFill>
              <a:schemeClr val="bg1"/>
            </a:solidFill>
          </a:endParaRPr>
        </a:p>
        <a:p>
          <a:pPr algn="ctr"/>
          <a:r>
            <a:rPr lang="en-US" sz="1100" b="1">
              <a:solidFill>
                <a:schemeClr val="bg1"/>
              </a:solidFill>
            </a:rPr>
            <a:t>Nominal</a:t>
          </a:r>
        </a:p>
      </xdr:txBody>
    </xdr:sp>
    <xdr:clientData/>
  </xdr:twoCellAnchor>
  <xdr:twoCellAnchor>
    <xdr:from>
      <xdr:col>3</xdr:col>
      <xdr:colOff>28575</xdr:colOff>
      <xdr:row>37</xdr:row>
      <xdr:rowOff>180975</xdr:rowOff>
    </xdr:from>
    <xdr:to>
      <xdr:col>4</xdr:col>
      <xdr:colOff>352425</xdr:colOff>
      <xdr:row>40</xdr:row>
      <xdr:rowOff>66675</xdr:rowOff>
    </xdr:to>
    <xdr:sp macro="" textlink="">
      <xdr:nvSpPr>
        <xdr:cNvPr id="15" name="TextBox 14"/>
        <xdr:cNvSpPr txBox="1"/>
      </xdr:nvSpPr>
      <xdr:spPr>
        <a:xfrm>
          <a:off x="2371725" y="7181850"/>
          <a:ext cx="100012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100" b="1">
            <a:solidFill>
              <a:schemeClr val="bg1"/>
            </a:solidFill>
          </a:endParaRPr>
        </a:p>
        <a:p>
          <a:pPr algn="ctr"/>
          <a:r>
            <a:rPr lang="en-US" sz="1100" b="1">
              <a:solidFill>
                <a:schemeClr val="bg1"/>
              </a:solidFill>
            </a:rPr>
            <a:t>Nominal</a:t>
          </a:r>
        </a:p>
      </xdr:txBody>
    </xdr:sp>
    <xdr:clientData/>
  </xdr:twoCellAnchor>
  <xdr:twoCellAnchor>
    <xdr:from>
      <xdr:col>7</xdr:col>
      <xdr:colOff>38100</xdr:colOff>
      <xdr:row>36</xdr:row>
      <xdr:rowOff>142875</xdr:rowOff>
    </xdr:from>
    <xdr:to>
      <xdr:col>8</xdr:col>
      <xdr:colOff>428625</xdr:colOff>
      <xdr:row>39</xdr:row>
      <xdr:rowOff>28575</xdr:rowOff>
    </xdr:to>
    <xdr:sp macro="" textlink="">
      <xdr:nvSpPr>
        <xdr:cNvPr id="16" name="TextBox 15"/>
        <xdr:cNvSpPr txBox="1"/>
      </xdr:nvSpPr>
      <xdr:spPr>
        <a:xfrm>
          <a:off x="5086350" y="6953250"/>
          <a:ext cx="100012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100" b="1">
            <a:solidFill>
              <a:schemeClr val="bg1"/>
            </a:solidFill>
          </a:endParaRPr>
        </a:p>
        <a:p>
          <a:pPr algn="ctr"/>
          <a:r>
            <a:rPr lang="en-US" sz="1100" b="1">
              <a:solidFill>
                <a:schemeClr val="bg1"/>
              </a:solidFill>
            </a:rPr>
            <a:t>Nominal</a:t>
          </a:r>
        </a:p>
      </xdr:txBody>
    </xdr:sp>
    <xdr:clientData/>
  </xdr:twoCellAnchor>
  <xdr:twoCellAnchor>
    <xdr:from>
      <xdr:col>9</xdr:col>
      <xdr:colOff>171450</xdr:colOff>
      <xdr:row>36</xdr:row>
      <xdr:rowOff>180975</xdr:rowOff>
    </xdr:from>
    <xdr:to>
      <xdr:col>10</xdr:col>
      <xdr:colOff>561975</xdr:colOff>
      <xdr:row>39</xdr:row>
      <xdr:rowOff>66675</xdr:rowOff>
    </xdr:to>
    <xdr:sp macro="" textlink="">
      <xdr:nvSpPr>
        <xdr:cNvPr id="17" name="TextBox 16"/>
        <xdr:cNvSpPr txBox="1"/>
      </xdr:nvSpPr>
      <xdr:spPr>
        <a:xfrm>
          <a:off x="6438900" y="6991350"/>
          <a:ext cx="100012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100" b="1">
            <a:solidFill>
              <a:schemeClr val="bg1"/>
            </a:solidFill>
          </a:endParaRPr>
        </a:p>
        <a:p>
          <a:pPr algn="ctr"/>
          <a:r>
            <a:rPr lang="en-US" sz="1100" b="1">
              <a:solidFill>
                <a:schemeClr val="bg1"/>
              </a:solidFill>
            </a:rPr>
            <a:t>Nominal</a:t>
          </a:r>
        </a:p>
      </xdr:txBody>
    </xdr:sp>
    <xdr:clientData/>
  </xdr:twoCellAnchor>
  <xdr:twoCellAnchor>
    <xdr:from>
      <xdr:col>1</xdr:col>
      <xdr:colOff>371475</xdr:colOff>
      <xdr:row>33</xdr:row>
      <xdr:rowOff>38100</xdr:rowOff>
    </xdr:from>
    <xdr:to>
      <xdr:col>2</xdr:col>
      <xdr:colOff>628650</xdr:colOff>
      <xdr:row>35</xdr:row>
      <xdr:rowOff>114300</xdr:rowOff>
    </xdr:to>
    <xdr:sp macro="" textlink="">
      <xdr:nvSpPr>
        <xdr:cNvPr id="18" name="TextBox 17"/>
        <xdr:cNvSpPr txBox="1"/>
      </xdr:nvSpPr>
      <xdr:spPr>
        <a:xfrm>
          <a:off x="981075" y="6276975"/>
          <a:ext cx="100012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ysClr val="windowText" lastClr="000000"/>
              </a:solidFill>
            </a:rPr>
            <a:t>Real</a:t>
          </a:r>
        </a:p>
      </xdr:txBody>
    </xdr:sp>
    <xdr:clientData/>
  </xdr:twoCellAnchor>
  <xdr:twoCellAnchor>
    <xdr:from>
      <xdr:col>7</xdr:col>
      <xdr:colOff>28575</xdr:colOff>
      <xdr:row>17</xdr:row>
      <xdr:rowOff>180975</xdr:rowOff>
    </xdr:from>
    <xdr:to>
      <xdr:col>8</xdr:col>
      <xdr:colOff>419100</xdr:colOff>
      <xdr:row>20</xdr:row>
      <xdr:rowOff>66675</xdr:rowOff>
    </xdr:to>
    <xdr:sp macro="" textlink="">
      <xdr:nvSpPr>
        <xdr:cNvPr id="19" name="TextBox 18"/>
        <xdr:cNvSpPr txBox="1"/>
      </xdr:nvSpPr>
      <xdr:spPr>
        <a:xfrm>
          <a:off x="5076825" y="3371850"/>
          <a:ext cx="100012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ysClr val="windowText" lastClr="000000"/>
              </a:solidFill>
            </a:rPr>
            <a:t>Real</a:t>
          </a:r>
        </a:p>
      </xdr:txBody>
    </xdr:sp>
    <xdr:clientData/>
  </xdr:twoCellAnchor>
  <xdr:twoCellAnchor>
    <xdr:from>
      <xdr:col>5</xdr:col>
      <xdr:colOff>391582</xdr:colOff>
      <xdr:row>17</xdr:row>
      <xdr:rowOff>169333</xdr:rowOff>
    </xdr:from>
    <xdr:to>
      <xdr:col>16</xdr:col>
      <xdr:colOff>21166</xdr:colOff>
      <xdr:row>41</xdr:row>
      <xdr:rowOff>1058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40"/>
  <sheetViews>
    <sheetView tabSelected="1" topLeftCell="E1" workbookViewId="0">
      <selection activeCell="K1" sqref="K1:K2"/>
    </sheetView>
  </sheetViews>
  <sheetFormatPr defaultRowHeight="14.4" x14ac:dyDescent="0.3"/>
  <cols>
    <col min="8" max="8" width="14.88671875" bestFit="1" customWidth="1"/>
    <col min="9" max="10" width="10.44140625" bestFit="1" customWidth="1"/>
    <col min="11" max="11" width="14.88671875" bestFit="1" customWidth="1"/>
    <col min="12" max="15" width="10.44140625" bestFit="1" customWidth="1"/>
    <col min="26" max="26" width="22.44140625" bestFit="1" customWidth="1"/>
  </cols>
  <sheetData>
    <row r="1" spans="1:29" ht="27" x14ac:dyDescent="0.3">
      <c r="A1" s="5" t="s">
        <v>8</v>
      </c>
      <c r="B1" s="6" t="s">
        <v>9</v>
      </c>
      <c r="C1" s="6" t="s">
        <v>10</v>
      </c>
      <c r="D1" s="6" t="s">
        <v>11</v>
      </c>
      <c r="E1" s="6" t="s">
        <v>12</v>
      </c>
      <c r="F1" s="6" t="s">
        <v>13</v>
      </c>
      <c r="K1" s="38" t="s">
        <v>52</v>
      </c>
      <c r="Z1" t="s">
        <v>51</v>
      </c>
    </row>
    <row r="2" spans="1:29" x14ac:dyDescent="0.3">
      <c r="A2" s="7">
        <v>38718</v>
      </c>
      <c r="B2" s="8">
        <v>108.61</v>
      </c>
      <c r="C2" s="8">
        <v>38.119999999999997</v>
      </c>
      <c r="D2" s="8">
        <f>C2</f>
        <v>38.119999999999997</v>
      </c>
      <c r="E2" s="8">
        <f>B2</f>
        <v>108.61</v>
      </c>
      <c r="F2" s="8">
        <v>198.3</v>
      </c>
      <c r="K2" s="38" t="s">
        <v>53</v>
      </c>
      <c r="Z2" t="s">
        <v>36</v>
      </c>
      <c r="AA2" t="s">
        <v>38</v>
      </c>
      <c r="AB2" t="s">
        <v>37</v>
      </c>
      <c r="AC2" t="s">
        <v>1</v>
      </c>
    </row>
    <row r="3" spans="1:29" x14ac:dyDescent="0.3">
      <c r="A3" s="7">
        <v>39087</v>
      </c>
      <c r="B3" s="9">
        <v>103.51</v>
      </c>
      <c r="C3" s="9">
        <v>38.119999999999997</v>
      </c>
      <c r="D3" s="10">
        <f>ROUND((($F3/$F$2)*$C$2),2)</f>
        <v>38.909999999999997</v>
      </c>
      <c r="E3" s="11">
        <f>ROUND((($F3/$F$2)*$B$2),2)</f>
        <v>110.86</v>
      </c>
      <c r="F3" s="12">
        <v>202.416</v>
      </c>
      <c r="H3" t="s">
        <v>2</v>
      </c>
      <c r="I3" s="2">
        <v>38718</v>
      </c>
      <c r="J3" s="2">
        <v>42370</v>
      </c>
      <c r="K3" s="2"/>
      <c r="Z3" t="s">
        <v>35</v>
      </c>
      <c r="AA3">
        <v>5.17</v>
      </c>
      <c r="AB3">
        <v>1</v>
      </c>
      <c r="AC3">
        <f>ROUND(AA3*AB3,2)</f>
        <v>5.17</v>
      </c>
    </row>
    <row r="4" spans="1:29" x14ac:dyDescent="0.3">
      <c r="A4" s="7">
        <v>39454</v>
      </c>
      <c r="B4" s="9">
        <v>102.49</v>
      </c>
      <c r="C4" s="9">
        <v>39.369999999999997</v>
      </c>
      <c r="D4" s="10">
        <f t="shared" ref="D4:D17" si="0">ROUND((($F4/$F$2)*$C$2),2)</f>
        <v>40.58</v>
      </c>
      <c r="E4" s="11">
        <f t="shared" ref="E4:E17" si="1">ROUND((($F4/$F$2)*$B$2),2)</f>
        <v>115.61</v>
      </c>
      <c r="F4" s="12">
        <v>211.08</v>
      </c>
      <c r="H4" t="s">
        <v>17</v>
      </c>
      <c r="I4" s="1">
        <f>C2</f>
        <v>38.119999999999997</v>
      </c>
      <c r="J4" s="1">
        <f>C13</f>
        <v>54.86</v>
      </c>
      <c r="K4" s="1"/>
      <c r="O4" s="2"/>
      <c r="Z4" t="s">
        <v>41</v>
      </c>
      <c r="AA4">
        <v>3.295E-2</v>
      </c>
      <c r="AB4">
        <v>1000</v>
      </c>
      <c r="AC4">
        <f t="shared" ref="AC4:AC9" si="2">ROUND(AA4*AB4,2)</f>
        <v>32.950000000000003</v>
      </c>
    </row>
    <row r="5" spans="1:29" ht="14.25" customHeight="1" x14ac:dyDescent="0.3">
      <c r="A5" s="7">
        <v>39819</v>
      </c>
      <c r="B5" s="9">
        <v>109.55</v>
      </c>
      <c r="C5" s="9">
        <v>39.31</v>
      </c>
      <c r="D5" s="10">
        <f t="shared" si="0"/>
        <v>40.590000000000003</v>
      </c>
      <c r="E5" s="11">
        <f t="shared" si="1"/>
        <v>115.64</v>
      </c>
      <c r="F5" s="12">
        <v>211.143</v>
      </c>
      <c r="H5" t="s">
        <v>18</v>
      </c>
      <c r="I5" s="1">
        <f>D13-D2</f>
        <v>8.1500000000000057</v>
      </c>
      <c r="J5" s="1">
        <v>0</v>
      </c>
      <c r="K5" s="1"/>
      <c r="O5" s="1"/>
      <c r="Z5" t="s">
        <v>39</v>
      </c>
      <c r="AA5">
        <f>0.165/100</f>
        <v>1.65E-3</v>
      </c>
      <c r="AB5">
        <v>1000</v>
      </c>
      <c r="AC5">
        <f t="shared" si="2"/>
        <v>1.65</v>
      </c>
    </row>
    <row r="6" spans="1:29" x14ac:dyDescent="0.3">
      <c r="A6" s="7">
        <v>40212</v>
      </c>
      <c r="B6" s="9">
        <v>95.43</v>
      </c>
      <c r="C6" s="9">
        <v>42</v>
      </c>
      <c r="D6" s="10">
        <f t="shared" si="0"/>
        <v>41.65</v>
      </c>
      <c r="E6" s="11">
        <f t="shared" si="1"/>
        <v>118.68</v>
      </c>
      <c r="F6" s="12">
        <v>216.68700000000001</v>
      </c>
      <c r="H6" t="s">
        <v>19</v>
      </c>
      <c r="I6" s="1">
        <f>B2</f>
        <v>108.61</v>
      </c>
      <c r="J6" s="1">
        <f>B13</f>
        <v>93.38</v>
      </c>
      <c r="K6" s="1"/>
      <c r="O6" s="1"/>
      <c r="Z6" t="s">
        <v>40</v>
      </c>
      <c r="AA6">
        <v>5.8409999999999997E-2</v>
      </c>
      <c r="AB6">
        <v>1000</v>
      </c>
      <c r="AC6">
        <f t="shared" si="2"/>
        <v>58.41</v>
      </c>
    </row>
    <row r="7" spans="1:29" x14ac:dyDescent="0.3">
      <c r="A7" s="7">
        <v>40603</v>
      </c>
      <c r="B7" s="9">
        <v>96.44</v>
      </c>
      <c r="C7" s="9">
        <v>43.03</v>
      </c>
      <c r="D7" s="10">
        <f t="shared" si="0"/>
        <v>42.96</v>
      </c>
      <c r="E7" s="11">
        <f t="shared" si="1"/>
        <v>122.39</v>
      </c>
      <c r="F7" s="12">
        <v>223.46700000000001</v>
      </c>
      <c r="H7" t="s">
        <v>20</v>
      </c>
      <c r="I7" s="1">
        <f>E13-E2</f>
        <v>23.220000000000013</v>
      </c>
      <c r="J7" s="1">
        <v>0</v>
      </c>
      <c r="K7" s="1"/>
      <c r="O7" s="1"/>
      <c r="Z7" t="s">
        <v>42</v>
      </c>
      <c r="AA7">
        <f>0.142/100</f>
        <v>1.4199999999999998E-3</v>
      </c>
      <c r="AB7">
        <v>1000</v>
      </c>
      <c r="AC7">
        <f t="shared" si="2"/>
        <v>1.42</v>
      </c>
    </row>
    <row r="8" spans="1:29" x14ac:dyDescent="0.3">
      <c r="A8" s="7">
        <v>40911</v>
      </c>
      <c r="B8" s="9">
        <v>94.62</v>
      </c>
      <c r="C8" s="9">
        <v>43.26</v>
      </c>
      <c r="D8" s="10">
        <f t="shared" si="0"/>
        <v>43.57</v>
      </c>
      <c r="E8" s="11">
        <f t="shared" si="1"/>
        <v>124.15</v>
      </c>
      <c r="F8" s="12">
        <v>226.66499999999999</v>
      </c>
      <c r="J8" s="3" t="s">
        <v>22</v>
      </c>
      <c r="K8" s="3" t="s">
        <v>23</v>
      </c>
      <c r="O8" s="1"/>
      <c r="Z8" t="s">
        <v>43</v>
      </c>
      <c r="AA8">
        <f>0.603/100</f>
        <v>6.0299999999999998E-3</v>
      </c>
      <c r="AB8">
        <v>1000</v>
      </c>
      <c r="AC8">
        <f t="shared" si="2"/>
        <v>6.03</v>
      </c>
    </row>
    <row r="9" spans="1:29" x14ac:dyDescent="0.3">
      <c r="A9" s="7">
        <v>41276</v>
      </c>
      <c r="B9" s="9">
        <v>94.25</v>
      </c>
      <c r="C9" s="9">
        <v>49.61</v>
      </c>
      <c r="D9" s="10">
        <f t="shared" si="0"/>
        <v>44.27</v>
      </c>
      <c r="E9" s="11">
        <f t="shared" si="1"/>
        <v>126.13</v>
      </c>
      <c r="F9" s="12">
        <v>230.28</v>
      </c>
      <c r="H9" s="37" t="s">
        <v>24</v>
      </c>
      <c r="I9" s="34">
        <v>38718</v>
      </c>
      <c r="J9" s="4">
        <f>I4</f>
        <v>38.119999999999997</v>
      </c>
      <c r="K9" s="4">
        <f>I5</f>
        <v>8.1500000000000057</v>
      </c>
      <c r="Z9" t="s">
        <v>44</v>
      </c>
      <c r="AA9">
        <f>0.026/100</f>
        <v>2.5999999999999998E-4</v>
      </c>
      <c r="AB9">
        <v>1000</v>
      </c>
      <c r="AC9">
        <f t="shared" si="2"/>
        <v>0.26</v>
      </c>
    </row>
    <row r="10" spans="1:29" x14ac:dyDescent="0.3">
      <c r="A10" s="7">
        <v>41641</v>
      </c>
      <c r="B10" s="9">
        <v>99.95</v>
      </c>
      <c r="C10" s="9">
        <v>52.47</v>
      </c>
      <c r="D10" s="10">
        <f t="shared" si="0"/>
        <v>44.97</v>
      </c>
      <c r="E10" s="11">
        <f t="shared" si="1"/>
        <v>128.12</v>
      </c>
      <c r="F10" s="12">
        <v>233.916</v>
      </c>
      <c r="H10" s="37"/>
      <c r="I10" s="34">
        <v>42370</v>
      </c>
      <c r="J10" s="1">
        <f>J4</f>
        <v>54.86</v>
      </c>
      <c r="O10" s="4"/>
      <c r="Z10" t="s">
        <v>45</v>
      </c>
      <c r="AC10">
        <f>SUM(AC3:AC9)</f>
        <v>105.89000000000001</v>
      </c>
    </row>
    <row r="11" spans="1:29" ht="19.5" customHeight="1" x14ac:dyDescent="0.3">
      <c r="A11" s="7">
        <v>42005</v>
      </c>
      <c r="B11" s="9">
        <v>99.57</v>
      </c>
      <c r="C11" s="9">
        <v>54.86</v>
      </c>
      <c r="D11" s="10">
        <f t="shared" si="0"/>
        <v>44.93</v>
      </c>
      <c r="E11" s="11">
        <f t="shared" si="1"/>
        <v>128</v>
      </c>
      <c r="F11" s="12">
        <v>233.70699999999999</v>
      </c>
      <c r="I11" s="34"/>
      <c r="J11" t="s">
        <v>22</v>
      </c>
      <c r="K11" t="s">
        <v>23</v>
      </c>
      <c r="Z11" t="s">
        <v>46</v>
      </c>
      <c r="AC11">
        <f>ROUND(AC10*0.025641,2)</f>
        <v>2.72</v>
      </c>
    </row>
    <row r="12" spans="1:29" x14ac:dyDescent="0.3">
      <c r="A12" s="7">
        <v>42309</v>
      </c>
      <c r="B12" s="9">
        <v>96.72</v>
      </c>
      <c r="C12" s="9">
        <v>54.86</v>
      </c>
      <c r="D12" s="10">
        <f t="shared" si="0"/>
        <v>45.37</v>
      </c>
      <c r="E12" s="11">
        <f t="shared" si="1"/>
        <v>129.26</v>
      </c>
      <c r="F12" s="13">
        <v>236</v>
      </c>
      <c r="H12" s="37" t="s">
        <v>21</v>
      </c>
      <c r="I12" s="34">
        <v>38718</v>
      </c>
      <c r="J12" s="1">
        <f>I6</f>
        <v>108.61</v>
      </c>
      <c r="K12" s="1">
        <f>I7</f>
        <v>23.220000000000013</v>
      </c>
      <c r="Z12" t="s">
        <v>1</v>
      </c>
      <c r="AC12">
        <f>SUM(AC10:AC11)</f>
        <v>108.61000000000001</v>
      </c>
    </row>
    <row r="13" spans="1:29" x14ac:dyDescent="0.3">
      <c r="A13" s="7">
        <v>42370</v>
      </c>
      <c r="B13" s="14">
        <v>93.38</v>
      </c>
      <c r="C13" s="14">
        <v>54.86</v>
      </c>
      <c r="D13" s="10">
        <f t="shared" si="0"/>
        <v>46.27</v>
      </c>
      <c r="E13" s="11">
        <f t="shared" si="1"/>
        <v>131.83000000000001</v>
      </c>
      <c r="F13" s="13">
        <v>240.7</v>
      </c>
      <c r="H13" s="37"/>
      <c r="I13" s="34">
        <v>42370</v>
      </c>
      <c r="J13" s="1">
        <f>J6</f>
        <v>93.38</v>
      </c>
    </row>
    <row r="14" spans="1:29" x14ac:dyDescent="0.3">
      <c r="A14" s="7">
        <v>42736</v>
      </c>
      <c r="B14" s="14">
        <v>98.82</v>
      </c>
      <c r="C14" s="14">
        <v>64.83</v>
      </c>
      <c r="D14" s="10">
        <f t="shared" si="0"/>
        <v>47.42</v>
      </c>
      <c r="E14" s="11">
        <f t="shared" si="1"/>
        <v>135.12</v>
      </c>
      <c r="F14" s="13">
        <v>246.7</v>
      </c>
      <c r="I14" s="34">
        <v>42736</v>
      </c>
      <c r="J14" s="1">
        <v>98.82</v>
      </c>
    </row>
    <row r="15" spans="1:29" x14ac:dyDescent="0.3">
      <c r="A15" s="7">
        <v>43101</v>
      </c>
      <c r="B15" s="14">
        <v>104.18</v>
      </c>
      <c r="C15" s="14">
        <v>67.38</v>
      </c>
      <c r="D15" s="10">
        <f t="shared" si="0"/>
        <v>48.65</v>
      </c>
      <c r="E15" s="11">
        <f t="shared" si="1"/>
        <v>138.62</v>
      </c>
      <c r="F15" s="13">
        <v>253.1</v>
      </c>
      <c r="I15" s="34">
        <v>43101</v>
      </c>
      <c r="J15" s="1">
        <v>104.18</v>
      </c>
    </row>
    <row r="16" spans="1:29" x14ac:dyDescent="0.3">
      <c r="A16" s="7">
        <v>43556</v>
      </c>
      <c r="B16" s="14">
        <v>105.2</v>
      </c>
      <c r="C16" s="14">
        <v>69.55</v>
      </c>
      <c r="D16" s="10">
        <f t="shared" si="0"/>
        <v>49.88</v>
      </c>
      <c r="E16" s="11">
        <f t="shared" si="1"/>
        <v>142.13</v>
      </c>
      <c r="F16" s="13">
        <v>259.5</v>
      </c>
      <c r="I16" s="34">
        <v>43556</v>
      </c>
      <c r="J16" s="1">
        <v>105.2</v>
      </c>
    </row>
    <row r="17" spans="1:11" x14ac:dyDescent="0.3">
      <c r="A17" s="7">
        <v>43831</v>
      </c>
      <c r="B17" s="14">
        <v>106.11</v>
      </c>
      <c r="C17" s="14">
        <v>69.55</v>
      </c>
      <c r="D17" s="10">
        <f t="shared" si="0"/>
        <v>51.33</v>
      </c>
      <c r="E17" s="11">
        <f t="shared" si="1"/>
        <v>146.24</v>
      </c>
      <c r="F17" s="13">
        <v>267</v>
      </c>
      <c r="I17" s="34">
        <v>43831</v>
      </c>
      <c r="J17" s="1">
        <v>106.11</v>
      </c>
    </row>
    <row r="20" spans="1:11" x14ac:dyDescent="0.3">
      <c r="A20" s="15" t="s">
        <v>14</v>
      </c>
      <c r="D20" s="16">
        <f>(B17/B2)^(1/14)-1</f>
        <v>-1.6619882515398476E-3</v>
      </c>
      <c r="F20" t="s">
        <v>34</v>
      </c>
      <c r="I20" s="1">
        <f>F13/F2</f>
        <v>1.2138174483106403</v>
      </c>
      <c r="J20" s="1">
        <f>(B2-B13)/B2</f>
        <v>0.1402264984808029</v>
      </c>
    </row>
    <row r="21" spans="1:11" x14ac:dyDescent="0.3">
      <c r="A21" s="15" t="s">
        <v>15</v>
      </c>
      <c r="D21" s="16">
        <f>(C17/C2)^(1/14)-1</f>
        <v>4.3886209242563368E-2</v>
      </c>
      <c r="H21" s="1"/>
      <c r="I21">
        <f>C13/C2</f>
        <v>1.439139559286464</v>
      </c>
    </row>
    <row r="22" spans="1:11" x14ac:dyDescent="0.3">
      <c r="A22" s="15" t="s">
        <v>16</v>
      </c>
      <c r="D22" s="16">
        <f>(F17/F2)^(1/14)-1</f>
        <v>2.1475026747473924E-2</v>
      </c>
      <c r="K22" s="17"/>
    </row>
    <row r="28" spans="1:11" x14ac:dyDescent="0.3">
      <c r="K28" s="17"/>
    </row>
    <row r="34" spans="11:11" x14ac:dyDescent="0.3">
      <c r="K34" s="17"/>
    </row>
    <row r="40" spans="11:11" x14ac:dyDescent="0.3">
      <c r="K40" s="17"/>
    </row>
  </sheetData>
  <mergeCells count="2">
    <mergeCell ref="H9:H10"/>
    <mergeCell ref="H12:H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T18"/>
  <sheetViews>
    <sheetView workbookViewId="0">
      <selection activeCell="H1" sqref="H1:H2"/>
    </sheetView>
  </sheetViews>
  <sheetFormatPr defaultRowHeight="14.4" x14ac:dyDescent="0.3"/>
  <cols>
    <col min="3" max="3" width="14.88671875" bestFit="1" customWidth="1"/>
    <col min="4" max="4" width="10.109375" bestFit="1" customWidth="1"/>
    <col min="17" max="17" width="16.5546875" customWidth="1"/>
  </cols>
  <sheetData>
    <row r="1" spans="1:20" x14ac:dyDescent="0.3">
      <c r="H1" s="38" t="s">
        <v>54</v>
      </c>
      <c r="Q1">
        <v>2006</v>
      </c>
      <c r="R1" t="s">
        <v>47</v>
      </c>
    </row>
    <row r="2" spans="1:20" ht="27" x14ac:dyDescent="0.3">
      <c r="A2" s="5" t="s">
        <v>8</v>
      </c>
      <c r="B2" s="6" t="s">
        <v>9</v>
      </c>
      <c r="C2" s="6" t="s">
        <v>10</v>
      </c>
      <c r="D2" s="6" t="s">
        <v>11</v>
      </c>
      <c r="E2" s="6" t="s">
        <v>12</v>
      </c>
      <c r="F2" s="6" t="s">
        <v>13</v>
      </c>
      <c r="H2" s="39" t="s">
        <v>53</v>
      </c>
      <c r="J2">
        <v>2016</v>
      </c>
      <c r="K2" s="18">
        <v>1200</v>
      </c>
      <c r="L2" s="18" t="s">
        <v>25</v>
      </c>
      <c r="Q2" s="18">
        <v>1200</v>
      </c>
      <c r="R2" s="18" t="s">
        <v>25</v>
      </c>
    </row>
    <row r="3" spans="1:20" x14ac:dyDescent="0.3">
      <c r="A3" s="7">
        <v>38718</v>
      </c>
      <c r="B3" s="8">
        <f>T14</f>
        <v>142.27000000000001</v>
      </c>
      <c r="C3" s="8">
        <f>T5+T6</f>
        <v>53.86</v>
      </c>
      <c r="D3" s="8">
        <f>C3</f>
        <v>53.86</v>
      </c>
      <c r="E3" s="8">
        <f>B3</f>
        <v>142.27000000000001</v>
      </c>
      <c r="F3" s="13">
        <v>198.3</v>
      </c>
      <c r="K3" s="18">
        <v>3</v>
      </c>
      <c r="L3" s="18" t="s">
        <v>26</v>
      </c>
      <c r="Q3" s="18"/>
      <c r="R3" s="18"/>
    </row>
    <row r="4" spans="1:20" x14ac:dyDescent="0.3">
      <c r="A4" s="7">
        <v>42370</v>
      </c>
      <c r="B4" s="14">
        <f>N14</f>
        <v>119.31000000000002</v>
      </c>
      <c r="C4" s="14">
        <f>N5+N6</f>
        <v>69.64</v>
      </c>
      <c r="D4" s="10">
        <f>ROUND((($F4/$F$3)*$C$3),2)</f>
        <v>65.38</v>
      </c>
      <c r="E4" s="11">
        <f>ROUND((($F4/$F$3)*$B$3),2)</f>
        <v>172.69</v>
      </c>
      <c r="F4" s="13">
        <v>240.7</v>
      </c>
    </row>
    <row r="5" spans="1:20" x14ac:dyDescent="0.3">
      <c r="A5" s="7"/>
      <c r="B5" s="9"/>
      <c r="C5" s="9"/>
      <c r="D5" s="10"/>
      <c r="E5" s="11"/>
      <c r="F5" s="12"/>
      <c r="K5" t="s">
        <v>3</v>
      </c>
      <c r="L5" s="19">
        <v>7.46</v>
      </c>
      <c r="N5" s="4">
        <f>L5</f>
        <v>7.46</v>
      </c>
      <c r="Q5" t="s">
        <v>3</v>
      </c>
      <c r="R5" s="19">
        <v>8.24</v>
      </c>
      <c r="T5" s="4">
        <f>R5</f>
        <v>8.24</v>
      </c>
    </row>
    <row r="6" spans="1:20" x14ac:dyDescent="0.3">
      <c r="A6" s="7"/>
      <c r="B6" s="9"/>
      <c r="C6" s="9"/>
      <c r="D6" s="10"/>
      <c r="E6" s="11"/>
      <c r="F6" s="12"/>
      <c r="K6" s="20" t="s">
        <v>5</v>
      </c>
      <c r="L6" s="21">
        <v>5.1820000000000004</v>
      </c>
      <c r="M6" t="s">
        <v>27</v>
      </c>
      <c r="N6" s="22">
        <f>ROUND(K2*(L6/100),2)</f>
        <v>62.18</v>
      </c>
      <c r="Q6" s="20" t="s">
        <v>5</v>
      </c>
      <c r="R6" s="21">
        <v>3.802</v>
      </c>
      <c r="S6" t="s">
        <v>27</v>
      </c>
      <c r="T6" s="22">
        <f>ROUND(Q2*(R6/100),2)</f>
        <v>45.62</v>
      </c>
    </row>
    <row r="7" spans="1:20" x14ac:dyDescent="0.3">
      <c r="A7" s="7"/>
      <c r="B7" s="9"/>
      <c r="C7" s="9"/>
      <c r="D7" s="27"/>
      <c r="E7" s="11"/>
      <c r="F7" s="28"/>
      <c r="K7" t="s">
        <v>6</v>
      </c>
      <c r="L7" s="21">
        <v>0.17699999999999999</v>
      </c>
      <c r="M7" t="s">
        <v>27</v>
      </c>
      <c r="N7">
        <f>ROUND(K2*(L7/100),2)</f>
        <v>2.12</v>
      </c>
      <c r="Q7" t="s">
        <v>6</v>
      </c>
      <c r="R7" s="21">
        <v>0.13700000000000001</v>
      </c>
      <c r="S7" t="s">
        <v>27</v>
      </c>
      <c r="T7">
        <f>ROUND(Q2*(R7/100),2)</f>
        <v>1.64</v>
      </c>
    </row>
    <row r="8" spans="1:20" x14ac:dyDescent="0.3">
      <c r="A8" s="7"/>
      <c r="B8" s="9"/>
      <c r="C8" s="9"/>
      <c r="D8" s="27"/>
      <c r="E8" s="11"/>
      <c r="F8" s="12"/>
      <c r="H8">
        <f>(B3-B4)/B3</f>
        <v>0.1613832853025936</v>
      </c>
      <c r="K8" t="s">
        <v>28</v>
      </c>
      <c r="L8" s="21">
        <v>0.251</v>
      </c>
      <c r="M8" t="s">
        <v>27</v>
      </c>
      <c r="N8">
        <f>ROUND(K2*(L8/100),2)</f>
        <v>3.01</v>
      </c>
      <c r="Q8" t="s">
        <v>28</v>
      </c>
      <c r="R8" s="21">
        <v>2.5000000000000001E-2</v>
      </c>
      <c r="S8" t="s">
        <v>27</v>
      </c>
      <c r="T8">
        <f>ROUND(Q2*(R8/100),2)</f>
        <v>0.3</v>
      </c>
    </row>
    <row r="9" spans="1:20" x14ac:dyDescent="0.3">
      <c r="A9" s="7"/>
      <c r="B9" s="9"/>
      <c r="C9" s="9"/>
      <c r="D9" s="27"/>
      <c r="E9" s="11" t="s">
        <v>22</v>
      </c>
      <c r="F9" s="12" t="s">
        <v>23</v>
      </c>
      <c r="K9" t="s">
        <v>29</v>
      </c>
      <c r="L9" s="21">
        <v>0.46600000000000003</v>
      </c>
      <c r="M9" t="s">
        <v>27</v>
      </c>
      <c r="N9" s="22">
        <f>ROUND(K2*(L9/100),2)</f>
        <v>5.59</v>
      </c>
      <c r="Q9" t="s">
        <v>29</v>
      </c>
      <c r="R9" s="21">
        <v>0.57299999999999995</v>
      </c>
      <c r="S9" t="s">
        <v>27</v>
      </c>
      <c r="T9" s="22">
        <f>ROUND(Q2*(R9/100),2)</f>
        <v>6.88</v>
      </c>
    </row>
    <row r="10" spans="1:20" x14ac:dyDescent="0.3">
      <c r="A10" s="7"/>
      <c r="B10" s="9"/>
      <c r="D10" s="34">
        <v>38718</v>
      </c>
      <c r="E10" s="11">
        <f>B3</f>
        <v>142.27000000000001</v>
      </c>
      <c r="F10" s="28">
        <f>E4-E3</f>
        <v>30.419999999999987</v>
      </c>
      <c r="K10" t="s">
        <v>0</v>
      </c>
      <c r="L10" s="21">
        <v>2.907</v>
      </c>
      <c r="M10" t="s">
        <v>27</v>
      </c>
      <c r="N10" s="22">
        <f>ROUND(K2*(L10/100),2)</f>
        <v>34.880000000000003</v>
      </c>
      <c r="Q10" t="s">
        <v>0</v>
      </c>
      <c r="R10" s="21">
        <v>6.1909999999999998</v>
      </c>
      <c r="S10" t="s">
        <v>27</v>
      </c>
      <c r="T10" s="22">
        <f>ROUND(Q2*(R10/100),2)</f>
        <v>74.290000000000006</v>
      </c>
    </row>
    <row r="11" spans="1:20" x14ac:dyDescent="0.3">
      <c r="A11" s="7"/>
      <c r="B11" s="9"/>
      <c r="C11" s="9" t="s">
        <v>21</v>
      </c>
      <c r="D11" s="34">
        <v>42370</v>
      </c>
      <c r="E11" s="11">
        <f>B4</f>
        <v>119.31000000000002</v>
      </c>
      <c r="F11" s="12"/>
      <c r="K11" t="s">
        <v>30</v>
      </c>
      <c r="L11" s="21">
        <v>9.0999999999999998E-2</v>
      </c>
      <c r="M11" t="s">
        <v>27</v>
      </c>
      <c r="N11" s="23">
        <f>ROUND(K2*(L11/100),2)</f>
        <v>1.0900000000000001</v>
      </c>
      <c r="Q11" t="s">
        <v>30</v>
      </c>
      <c r="R11" s="21">
        <v>0.14499999999999999</v>
      </c>
      <c r="S11" t="s">
        <v>27</v>
      </c>
      <c r="T11" s="23">
        <f>ROUND(Q2*(R11/100),2)</f>
        <v>1.74</v>
      </c>
    </row>
    <row r="12" spans="1:20" x14ac:dyDescent="0.3">
      <c r="A12" s="7"/>
      <c r="B12" s="9"/>
      <c r="C12" s="9"/>
      <c r="D12" s="10"/>
      <c r="E12" s="11"/>
      <c r="F12" s="12"/>
      <c r="K12" t="s">
        <v>7</v>
      </c>
      <c r="N12" s="24">
        <f>SUM(N4:N11)</f>
        <v>116.33000000000001</v>
      </c>
      <c r="Q12" t="s">
        <v>7</v>
      </c>
      <c r="T12" s="24">
        <f>SUM(T4:T11)</f>
        <v>138.71</v>
      </c>
    </row>
    <row r="13" spans="1:20" x14ac:dyDescent="0.3">
      <c r="A13" s="7"/>
      <c r="B13" s="9"/>
      <c r="C13" s="9"/>
      <c r="D13" s="10"/>
      <c r="E13" s="11"/>
      <c r="F13" s="13"/>
      <c r="K13" t="s">
        <v>31</v>
      </c>
      <c r="L13">
        <v>2.5640999999999998</v>
      </c>
      <c r="M13" t="s">
        <v>32</v>
      </c>
      <c r="N13" s="25">
        <f>ROUND(N12*(L13/100),2)</f>
        <v>2.98</v>
      </c>
      <c r="Q13" t="s">
        <v>31</v>
      </c>
      <c r="R13">
        <v>2.5640999999999998</v>
      </c>
      <c r="S13" t="s">
        <v>32</v>
      </c>
      <c r="T13" s="25">
        <f>ROUND(T12*(R13/100),2)</f>
        <v>3.56</v>
      </c>
    </row>
    <row r="14" spans="1:20" x14ac:dyDescent="0.3">
      <c r="K14" t="s">
        <v>1</v>
      </c>
      <c r="N14" s="26">
        <f>SUM(N12:N13)</f>
        <v>119.31000000000002</v>
      </c>
      <c r="Q14" t="s">
        <v>1</v>
      </c>
      <c r="T14" s="26">
        <f>SUM(T12:T13)</f>
        <v>142.27000000000001</v>
      </c>
    </row>
    <row r="15" spans="1:20" x14ac:dyDescent="0.3">
      <c r="A15" s="7"/>
      <c r="B15" s="29"/>
      <c r="C15" s="29"/>
      <c r="D15" s="10"/>
      <c r="E15" s="11"/>
      <c r="F15" s="13"/>
    </row>
    <row r="16" spans="1:20" x14ac:dyDescent="0.3">
      <c r="A16" s="7"/>
      <c r="B16" s="29"/>
      <c r="C16" s="29"/>
      <c r="D16" s="10"/>
      <c r="E16" s="11"/>
      <c r="F16" s="13"/>
    </row>
    <row r="17" spans="1:6" x14ac:dyDescent="0.3">
      <c r="A17" s="7"/>
      <c r="B17" s="29"/>
      <c r="C17" s="29"/>
      <c r="D17" s="10"/>
      <c r="E17" s="11"/>
      <c r="F17" s="13"/>
    </row>
    <row r="18" spans="1:6" x14ac:dyDescent="0.3">
      <c r="A18" s="7"/>
      <c r="B18" s="29"/>
      <c r="C18" s="29"/>
      <c r="D18" s="10"/>
      <c r="E18" s="11"/>
      <c r="F18" s="13"/>
    </row>
  </sheetData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R15"/>
  <sheetViews>
    <sheetView workbookViewId="0">
      <selection activeCell="D29" sqref="D29"/>
    </sheetView>
  </sheetViews>
  <sheetFormatPr defaultRowHeight="14.4" x14ac:dyDescent="0.3"/>
  <cols>
    <col min="3" max="3" width="14.88671875" bestFit="1" customWidth="1"/>
    <col min="15" max="15" width="24.6640625" bestFit="1" customWidth="1"/>
  </cols>
  <sheetData>
    <row r="1" spans="1:18" x14ac:dyDescent="0.3">
      <c r="L1" s="38" t="s">
        <v>55</v>
      </c>
      <c r="O1" t="s">
        <v>48</v>
      </c>
    </row>
    <row r="2" spans="1:18" ht="27" x14ac:dyDescent="0.3">
      <c r="A2" s="5" t="s">
        <v>8</v>
      </c>
      <c r="B2" s="6" t="s">
        <v>9</v>
      </c>
      <c r="C2" s="6" t="s">
        <v>10</v>
      </c>
      <c r="D2" s="6" t="s">
        <v>11</v>
      </c>
      <c r="E2" s="6" t="s">
        <v>12</v>
      </c>
      <c r="F2" s="6" t="s">
        <v>13</v>
      </c>
      <c r="H2">
        <v>2016</v>
      </c>
      <c r="I2" s="18">
        <v>17520</v>
      </c>
      <c r="J2" s="18" t="s">
        <v>25</v>
      </c>
      <c r="L2" s="39" t="s">
        <v>53</v>
      </c>
      <c r="O2" s="18">
        <v>17520</v>
      </c>
      <c r="P2" s="18" t="s">
        <v>25</v>
      </c>
    </row>
    <row r="3" spans="1:18" x14ac:dyDescent="0.3">
      <c r="A3" s="7">
        <v>38718</v>
      </c>
      <c r="B3" s="8">
        <f>R15</f>
        <v>1790.8800000000003</v>
      </c>
      <c r="C3" s="8">
        <f>R5+R6+R7</f>
        <v>515.22</v>
      </c>
      <c r="D3" s="8">
        <f>C3</f>
        <v>515.22</v>
      </c>
      <c r="E3" s="8">
        <f>B3</f>
        <v>1790.8800000000003</v>
      </c>
      <c r="F3" s="13">
        <v>198.3</v>
      </c>
      <c r="I3" s="18">
        <v>50</v>
      </c>
      <c r="J3" s="18" t="s">
        <v>26</v>
      </c>
      <c r="O3" s="18">
        <v>50</v>
      </c>
      <c r="P3" s="18" t="s">
        <v>26</v>
      </c>
    </row>
    <row r="4" spans="1:18" x14ac:dyDescent="0.3">
      <c r="A4" s="7">
        <v>42370</v>
      </c>
      <c r="B4" s="14">
        <f>L15</f>
        <v>1448.7700000000002</v>
      </c>
      <c r="C4" s="14">
        <f>L5+L6+L7</f>
        <v>743.03</v>
      </c>
      <c r="D4" s="10">
        <f>ROUND((($F4/$F$3)*$C$3),2)</f>
        <v>625.38</v>
      </c>
      <c r="E4" s="11">
        <f>ROUND((($F4/$F$3)*$B$3),2)</f>
        <v>2173.8000000000002</v>
      </c>
      <c r="F4" s="13">
        <v>240.7</v>
      </c>
    </row>
    <row r="5" spans="1:18" x14ac:dyDescent="0.3">
      <c r="A5" s="7"/>
      <c r="B5" s="9"/>
      <c r="C5" s="9"/>
      <c r="D5" s="10"/>
      <c r="E5" s="11"/>
      <c r="F5" s="12"/>
      <c r="I5" t="s">
        <v>3</v>
      </c>
      <c r="J5" s="19">
        <v>19.48</v>
      </c>
      <c r="L5" s="4">
        <f>J5</f>
        <v>19.48</v>
      </c>
      <c r="O5" t="s">
        <v>3</v>
      </c>
      <c r="P5" s="19">
        <v>32.049999999999997</v>
      </c>
      <c r="R5" s="4">
        <f>P5</f>
        <v>32.049999999999997</v>
      </c>
    </row>
    <row r="6" spans="1:18" x14ac:dyDescent="0.3">
      <c r="A6" s="7"/>
      <c r="B6" s="9"/>
      <c r="C6" s="9"/>
      <c r="D6" s="10"/>
      <c r="I6" s="20" t="s">
        <v>5</v>
      </c>
      <c r="J6" s="21">
        <v>1.8610000000000002</v>
      </c>
      <c r="K6" t="s">
        <v>27</v>
      </c>
      <c r="L6" s="30">
        <f>ROUND(I2*(J6/100),2)</f>
        <v>326.05</v>
      </c>
      <c r="O6" s="20" t="s">
        <v>5</v>
      </c>
      <c r="P6" s="21">
        <v>1.3480000000000001</v>
      </c>
      <c r="Q6" t="s">
        <v>27</v>
      </c>
      <c r="R6" s="30">
        <f>ROUND(O2*(P6/100),2)</f>
        <v>236.17</v>
      </c>
    </row>
    <row r="7" spans="1:18" x14ac:dyDescent="0.3">
      <c r="A7" s="7"/>
      <c r="B7" s="9"/>
      <c r="C7" s="9"/>
      <c r="D7" s="27"/>
      <c r="E7" s="11"/>
      <c r="F7" s="28"/>
      <c r="G7">
        <f>C4/C3</f>
        <v>1.4421606304103101</v>
      </c>
      <c r="I7" s="31" t="s">
        <v>4</v>
      </c>
      <c r="J7" s="32">
        <v>7.95</v>
      </c>
      <c r="K7" t="s">
        <v>33</v>
      </c>
      <c r="L7" s="30">
        <f>ROUND((J7*(I3)),2)</f>
        <v>397.5</v>
      </c>
      <c r="O7" s="31" t="s">
        <v>4</v>
      </c>
      <c r="P7" s="32">
        <v>4.9400000000000004</v>
      </c>
      <c r="Q7" t="s">
        <v>33</v>
      </c>
      <c r="R7" s="30">
        <f>ROUND((P7*(O3)),2)</f>
        <v>247</v>
      </c>
    </row>
    <row r="8" spans="1:18" x14ac:dyDescent="0.3">
      <c r="A8" s="7"/>
      <c r="B8" s="9"/>
      <c r="C8" s="9"/>
      <c r="D8" s="27"/>
      <c r="E8" s="11"/>
      <c r="F8" s="12"/>
      <c r="G8">
        <f>(B3-B4)/B3</f>
        <v>0.19102899133386941</v>
      </c>
      <c r="I8" t="s">
        <v>6</v>
      </c>
      <c r="J8" s="21">
        <v>0.61</v>
      </c>
      <c r="K8" t="s">
        <v>33</v>
      </c>
      <c r="L8" s="4">
        <f>ROUND(I3*(J8),2)</f>
        <v>30.5</v>
      </c>
      <c r="O8" t="s">
        <v>6</v>
      </c>
      <c r="P8" s="21">
        <v>0.129</v>
      </c>
      <c r="Q8" t="s">
        <v>27</v>
      </c>
      <c r="R8" s="4">
        <f>ROUND(O2*(P8)/100,2)</f>
        <v>22.6</v>
      </c>
    </row>
    <row r="9" spans="1:18" x14ac:dyDescent="0.3">
      <c r="A9" s="7"/>
      <c r="B9" s="9"/>
      <c r="C9" s="9"/>
      <c r="D9" s="27"/>
      <c r="E9" s="11" t="s">
        <v>22</v>
      </c>
      <c r="F9" s="12" t="s">
        <v>23</v>
      </c>
      <c r="I9" t="s">
        <v>28</v>
      </c>
      <c r="J9" s="21">
        <v>0.23300000000000001</v>
      </c>
      <c r="K9" t="s">
        <v>27</v>
      </c>
      <c r="L9" s="4">
        <f>ROUND(I2*(J9/100),2)</f>
        <v>40.82</v>
      </c>
      <c r="O9" t="s">
        <v>28</v>
      </c>
      <c r="P9" s="21">
        <v>2.4E-2</v>
      </c>
      <c r="Q9" t="s">
        <v>27</v>
      </c>
      <c r="R9" s="4">
        <f>ROUND(O2*(P9/100),2)</f>
        <v>4.2</v>
      </c>
    </row>
    <row r="10" spans="1:18" x14ac:dyDescent="0.3">
      <c r="A10" s="7"/>
      <c r="B10" s="9"/>
      <c r="C10" s="9" t="s">
        <v>21</v>
      </c>
      <c r="D10" s="34">
        <v>38718</v>
      </c>
      <c r="E10" s="11">
        <f>B3</f>
        <v>1790.8800000000003</v>
      </c>
      <c r="F10" s="28">
        <f>E4-E3</f>
        <v>382.91999999999985</v>
      </c>
      <c r="I10" t="s">
        <v>29</v>
      </c>
      <c r="J10" s="21">
        <v>1.55</v>
      </c>
      <c r="K10" t="s">
        <v>33</v>
      </c>
      <c r="L10" s="30">
        <f>ROUND((J10*(I3)),2)</f>
        <v>77.5</v>
      </c>
      <c r="O10" t="s">
        <v>29</v>
      </c>
      <c r="P10" s="21">
        <v>1.94</v>
      </c>
      <c r="Q10" t="s">
        <v>33</v>
      </c>
      <c r="R10" s="30">
        <f>ROUND((P10*(O3)),2)</f>
        <v>97</v>
      </c>
    </row>
    <row r="11" spans="1:18" x14ac:dyDescent="0.3">
      <c r="A11" s="7"/>
      <c r="B11" s="9"/>
      <c r="C11" s="9"/>
      <c r="D11" s="34">
        <v>42370</v>
      </c>
      <c r="E11" s="11">
        <f>B4</f>
        <v>1448.7700000000002</v>
      </c>
      <c r="F11" s="12"/>
      <c r="I11" t="s">
        <v>0</v>
      </c>
      <c r="J11" s="21">
        <v>2.907</v>
      </c>
      <c r="K11" t="s">
        <v>27</v>
      </c>
      <c r="L11" s="30">
        <f>ROUND(I2*(J11/100),2)</f>
        <v>509.31</v>
      </c>
      <c r="O11" t="s">
        <v>0</v>
      </c>
      <c r="P11" s="21">
        <v>6.1909999999999998</v>
      </c>
      <c r="Q11" t="s">
        <v>27</v>
      </c>
      <c r="R11" s="30">
        <f>ROUND(O2*(P11/100),2)</f>
        <v>1084.6600000000001</v>
      </c>
    </row>
    <row r="12" spans="1:18" x14ac:dyDescent="0.3">
      <c r="I12" t="s">
        <v>30</v>
      </c>
      <c r="J12" s="21">
        <v>6.5000000000000002E-2</v>
      </c>
      <c r="K12" t="s">
        <v>27</v>
      </c>
      <c r="L12" s="33">
        <f>ROUND(I2*(J12/100),2)</f>
        <v>11.39</v>
      </c>
      <c r="O12" t="s">
        <v>30</v>
      </c>
      <c r="P12" s="21">
        <v>0.128</v>
      </c>
      <c r="Q12" t="s">
        <v>27</v>
      </c>
      <c r="R12" s="33">
        <f>ROUND(O2*(P12/100),2)</f>
        <v>22.43</v>
      </c>
    </row>
    <row r="13" spans="1:18" x14ac:dyDescent="0.3">
      <c r="I13" t="s">
        <v>7</v>
      </c>
      <c r="L13" s="25">
        <f>SUM(L5:L12)</f>
        <v>1412.5500000000002</v>
      </c>
      <c r="O13" t="s">
        <v>7</v>
      </c>
      <c r="R13" s="25">
        <f>SUM(R5:R12)</f>
        <v>1746.1100000000004</v>
      </c>
    </row>
    <row r="14" spans="1:18" x14ac:dyDescent="0.3">
      <c r="I14" t="s">
        <v>31</v>
      </c>
      <c r="J14">
        <v>2.5640999999999998</v>
      </c>
      <c r="K14" t="s">
        <v>32</v>
      </c>
      <c r="L14" s="25">
        <f>ROUND(L13*(J14/100),2)</f>
        <v>36.22</v>
      </c>
      <c r="O14" t="s">
        <v>31</v>
      </c>
      <c r="P14">
        <v>2.5640999999999998</v>
      </c>
      <c r="Q14" t="s">
        <v>32</v>
      </c>
      <c r="R14" s="25">
        <f>ROUND(R13*(P14/100),2)</f>
        <v>44.77</v>
      </c>
    </row>
    <row r="15" spans="1:18" x14ac:dyDescent="0.3">
      <c r="I15" t="s">
        <v>1</v>
      </c>
      <c r="L15" s="26">
        <f>SUM(L13:L14)</f>
        <v>1448.7700000000002</v>
      </c>
      <c r="O15" t="s">
        <v>1</v>
      </c>
      <c r="R15" s="35">
        <f>SUM(R13:R14)</f>
        <v>1790.8800000000003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R15"/>
  <sheetViews>
    <sheetView zoomScale="110" zoomScaleNormal="110" workbookViewId="0">
      <selection activeCell="L2" sqref="L1:L2"/>
    </sheetView>
  </sheetViews>
  <sheetFormatPr defaultRowHeight="14.4" x14ac:dyDescent="0.3"/>
  <cols>
    <col min="2" max="2" width="10.109375" bestFit="1" customWidth="1"/>
    <col min="3" max="3" width="14.88671875" bestFit="1" customWidth="1"/>
    <col min="5" max="5" width="10.109375" bestFit="1" customWidth="1"/>
    <col min="15" max="15" width="20.44140625" customWidth="1"/>
  </cols>
  <sheetData>
    <row r="1" spans="1:18" x14ac:dyDescent="0.3">
      <c r="L1" s="38" t="s">
        <v>56</v>
      </c>
      <c r="O1">
        <v>2006</v>
      </c>
      <c r="P1" t="s">
        <v>49</v>
      </c>
    </row>
    <row r="2" spans="1:18" ht="27" x14ac:dyDescent="0.3">
      <c r="A2" s="5" t="s">
        <v>8</v>
      </c>
      <c r="B2" s="6" t="s">
        <v>9</v>
      </c>
      <c r="C2" s="6" t="s">
        <v>10</v>
      </c>
      <c r="D2" s="6" t="s">
        <v>11</v>
      </c>
      <c r="E2" s="6" t="s">
        <v>12</v>
      </c>
      <c r="F2" s="6" t="s">
        <v>13</v>
      </c>
      <c r="H2">
        <v>2016</v>
      </c>
      <c r="I2" s="18">
        <v>219000</v>
      </c>
      <c r="J2" s="18" t="s">
        <v>25</v>
      </c>
      <c r="L2" s="39" t="s">
        <v>53</v>
      </c>
      <c r="O2" s="18">
        <v>219000</v>
      </c>
      <c r="P2" s="18" t="s">
        <v>25</v>
      </c>
    </row>
    <row r="3" spans="1:18" x14ac:dyDescent="0.3">
      <c r="A3" s="7">
        <v>38718</v>
      </c>
      <c r="B3" s="8">
        <f>R15</f>
        <v>21848.760000000002</v>
      </c>
      <c r="C3" s="8">
        <f>R5+R6+R7</f>
        <v>5806.2800000000007</v>
      </c>
      <c r="D3" s="8">
        <f>C3</f>
        <v>5806.2800000000007</v>
      </c>
      <c r="E3" s="8">
        <f>B3</f>
        <v>21848.760000000002</v>
      </c>
      <c r="F3" s="13">
        <v>198.3</v>
      </c>
      <c r="I3" s="18">
        <v>600</v>
      </c>
      <c r="J3" s="18" t="s">
        <v>26</v>
      </c>
      <c r="O3" s="18">
        <v>600</v>
      </c>
      <c r="P3" s="18" t="s">
        <v>26</v>
      </c>
    </row>
    <row r="4" spans="1:18" x14ac:dyDescent="0.3">
      <c r="A4" s="7">
        <v>42370</v>
      </c>
      <c r="B4" s="14">
        <f>L15</f>
        <v>17454.939999999999</v>
      </c>
      <c r="C4" s="14">
        <f>L5+L6+L7</f>
        <v>8538.9500000000007</v>
      </c>
      <c r="D4" s="10">
        <f>ROUND((($F4/$F$3)*$C$3),2)</f>
        <v>7047.76</v>
      </c>
      <c r="E4" s="11">
        <f>ROUND((($F4/$F$3)*$B$3),2)</f>
        <v>26520.41</v>
      </c>
      <c r="F4" s="13">
        <v>240.7</v>
      </c>
    </row>
    <row r="5" spans="1:18" x14ac:dyDescent="0.3">
      <c r="A5" s="7"/>
      <c r="B5" s="9"/>
      <c r="C5" s="9"/>
      <c r="D5" s="10"/>
      <c r="E5" s="11"/>
      <c r="F5" s="12"/>
      <c r="I5" t="s">
        <v>3</v>
      </c>
      <c r="J5" s="19">
        <v>59.51</v>
      </c>
      <c r="L5" s="4">
        <f>J5</f>
        <v>59.51</v>
      </c>
      <c r="O5" t="s">
        <v>3</v>
      </c>
      <c r="P5" s="19">
        <v>37.549999999999997</v>
      </c>
      <c r="R5" s="4">
        <f>P5</f>
        <v>37.549999999999997</v>
      </c>
    </row>
    <row r="6" spans="1:18" x14ac:dyDescent="0.3">
      <c r="A6" s="7"/>
      <c r="B6" s="9"/>
      <c r="C6" s="9"/>
      <c r="D6" s="10"/>
      <c r="I6" s="20" t="s">
        <v>5</v>
      </c>
      <c r="J6" s="21">
        <v>1.3760000000000001</v>
      </c>
      <c r="K6" t="s">
        <v>27</v>
      </c>
      <c r="L6" s="30">
        <f>ROUND(I2*(J6/100),2)</f>
        <v>3013.44</v>
      </c>
      <c r="O6" s="20" t="s">
        <v>5</v>
      </c>
      <c r="P6" s="21">
        <v>1.0669999999999999</v>
      </c>
      <c r="Q6" t="s">
        <v>27</v>
      </c>
      <c r="R6" s="30">
        <f>ROUND(O2*(P6/100),2)</f>
        <v>2336.73</v>
      </c>
    </row>
    <row r="7" spans="1:18" x14ac:dyDescent="0.3">
      <c r="A7" s="7"/>
      <c r="B7" s="9"/>
      <c r="C7" s="9"/>
      <c r="D7" s="27"/>
      <c r="E7" s="11"/>
      <c r="F7" s="28"/>
      <c r="I7" s="31" t="s">
        <v>4</v>
      </c>
      <c r="J7" s="32">
        <v>9.11</v>
      </c>
      <c r="K7" t="s">
        <v>33</v>
      </c>
      <c r="L7" s="30">
        <f>ROUND((J7*(I3)),2)</f>
        <v>5466</v>
      </c>
      <c r="O7" s="31" t="s">
        <v>4</v>
      </c>
      <c r="P7" s="32">
        <v>5.72</v>
      </c>
      <c r="Q7" t="s">
        <v>33</v>
      </c>
      <c r="R7" s="30">
        <f>ROUND((P7*(O3)),2)</f>
        <v>3432</v>
      </c>
    </row>
    <row r="8" spans="1:18" x14ac:dyDescent="0.3">
      <c r="A8" s="7"/>
      <c r="B8" s="9"/>
      <c r="C8" s="9"/>
      <c r="D8" s="27"/>
      <c r="E8" s="11"/>
      <c r="F8" s="12"/>
      <c r="G8">
        <f>C4/C3</f>
        <v>1.4706404100387855</v>
      </c>
      <c r="I8" t="s">
        <v>6</v>
      </c>
      <c r="J8" s="21">
        <v>0.68</v>
      </c>
      <c r="K8" t="s">
        <v>33</v>
      </c>
      <c r="L8" s="4">
        <f>ROUND(I3*(J8),2)</f>
        <v>408</v>
      </c>
      <c r="O8" t="s">
        <v>6</v>
      </c>
      <c r="P8" s="21">
        <v>0.122</v>
      </c>
      <c r="Q8" t="s">
        <v>27</v>
      </c>
      <c r="R8" s="4">
        <f>ROUND(O2*(P8)/100,2)</f>
        <v>267.18</v>
      </c>
    </row>
    <row r="9" spans="1:18" x14ac:dyDescent="0.3">
      <c r="A9" s="7"/>
      <c r="B9" s="9"/>
      <c r="C9" s="9"/>
      <c r="D9" s="27"/>
      <c r="E9" s="11" t="s">
        <v>22</v>
      </c>
      <c r="F9" s="12" t="s">
        <v>23</v>
      </c>
      <c r="G9">
        <f>(B3-B4)/B3</f>
        <v>0.20110157281237026</v>
      </c>
      <c r="I9" t="s">
        <v>28</v>
      </c>
      <c r="J9" s="21">
        <v>0.23200000000000001</v>
      </c>
      <c r="K9" t="s">
        <v>27</v>
      </c>
      <c r="L9" s="4">
        <f>ROUND(I2*(J9/100),2)</f>
        <v>508.08</v>
      </c>
      <c r="O9" t="s">
        <v>28</v>
      </c>
      <c r="P9" s="21">
        <v>2.4E-2</v>
      </c>
      <c r="Q9" t="s">
        <v>27</v>
      </c>
      <c r="R9" s="4">
        <f>ROUND(O2*(P9/100),2)</f>
        <v>52.56</v>
      </c>
    </row>
    <row r="10" spans="1:18" x14ac:dyDescent="0.3">
      <c r="A10" s="7"/>
      <c r="B10" s="9"/>
      <c r="C10" s="9" t="s">
        <v>21</v>
      </c>
      <c r="D10" s="34">
        <v>38718</v>
      </c>
      <c r="E10" s="11">
        <f>B3</f>
        <v>21848.760000000002</v>
      </c>
      <c r="F10" s="28">
        <f>E4-E3</f>
        <v>4671.6499999999978</v>
      </c>
      <c r="I10" t="s">
        <v>29</v>
      </c>
      <c r="J10" s="21">
        <v>1.78</v>
      </c>
      <c r="K10" t="s">
        <v>33</v>
      </c>
      <c r="L10" s="30">
        <f>ROUND((J10*(I3)),2)</f>
        <v>1068</v>
      </c>
      <c r="O10" t="s">
        <v>29</v>
      </c>
      <c r="P10" s="21">
        <v>2.27</v>
      </c>
      <c r="Q10" t="s">
        <v>33</v>
      </c>
      <c r="R10" s="30">
        <f>ROUND((P10*(O3)),2)</f>
        <v>1362</v>
      </c>
    </row>
    <row r="11" spans="1:18" x14ac:dyDescent="0.3">
      <c r="A11" s="7"/>
      <c r="B11" s="9"/>
      <c r="C11" s="9"/>
      <c r="D11" s="34">
        <v>42370</v>
      </c>
      <c r="E11" s="11">
        <f>B4</f>
        <v>17454.939999999999</v>
      </c>
      <c r="F11" s="12"/>
      <c r="I11" t="s">
        <v>0</v>
      </c>
      <c r="J11" s="21">
        <v>2.9039999999999999</v>
      </c>
      <c r="K11" t="s">
        <v>27</v>
      </c>
      <c r="L11" s="30">
        <f>ROUND(I2*(J11/100),2)</f>
        <v>6359.76</v>
      </c>
      <c r="O11" t="s">
        <v>0</v>
      </c>
      <c r="P11" s="21">
        <v>6.1849999999999996</v>
      </c>
      <c r="Q11" t="s">
        <v>27</v>
      </c>
      <c r="R11" s="30">
        <f>ROUND(O2*(P11/100),2)</f>
        <v>13545.15</v>
      </c>
    </row>
    <row r="12" spans="1:18" x14ac:dyDescent="0.3">
      <c r="I12" t="s">
        <v>30</v>
      </c>
      <c r="J12" s="21">
        <v>6.2E-2</v>
      </c>
      <c r="K12" t="s">
        <v>27</v>
      </c>
      <c r="L12" s="33">
        <f>ROUND(I2*(J12/100),2)</f>
        <v>135.78</v>
      </c>
      <c r="O12" t="s">
        <v>30</v>
      </c>
      <c r="P12" s="21">
        <v>0.123</v>
      </c>
      <c r="Q12" t="s">
        <v>27</v>
      </c>
      <c r="R12" s="33">
        <f>ROUND(O2*(P12/100),2)</f>
        <v>269.37</v>
      </c>
    </row>
    <row r="13" spans="1:18" x14ac:dyDescent="0.3">
      <c r="I13" t="s">
        <v>7</v>
      </c>
      <c r="L13" s="25">
        <f>SUM(L5:L12)</f>
        <v>17018.57</v>
      </c>
      <c r="O13" t="s">
        <v>7</v>
      </c>
      <c r="R13" s="25">
        <f>SUM(R5:R12)</f>
        <v>21302.54</v>
      </c>
    </row>
    <row r="14" spans="1:18" x14ac:dyDescent="0.3">
      <c r="I14" t="s">
        <v>31</v>
      </c>
      <c r="J14">
        <v>2.5640999999999998</v>
      </c>
      <c r="K14" t="s">
        <v>32</v>
      </c>
      <c r="L14" s="25">
        <f>ROUND(L13*(J14/100),2)</f>
        <v>436.37</v>
      </c>
      <c r="O14" t="s">
        <v>31</v>
      </c>
      <c r="P14">
        <v>2.5640999999999998</v>
      </c>
      <c r="Q14" t="s">
        <v>32</v>
      </c>
      <c r="R14" s="25">
        <f>ROUND(R13*(P14/100),2)</f>
        <v>546.22</v>
      </c>
    </row>
    <row r="15" spans="1:18" x14ac:dyDescent="0.3">
      <c r="I15" t="s">
        <v>1</v>
      </c>
      <c r="L15" s="26">
        <f>SUM(L13:L14)</f>
        <v>17454.939999999999</v>
      </c>
      <c r="O15" t="s">
        <v>1</v>
      </c>
      <c r="R15" s="35">
        <f>SUM(R13:R14)</f>
        <v>21848.760000000002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R15"/>
  <sheetViews>
    <sheetView zoomScale="90" zoomScaleNormal="90" workbookViewId="0">
      <selection activeCell="L2" sqref="L1:L2"/>
    </sheetView>
  </sheetViews>
  <sheetFormatPr defaultRowHeight="14.4" x14ac:dyDescent="0.3"/>
  <cols>
    <col min="2" max="2" width="12" bestFit="1" customWidth="1"/>
    <col min="3" max="3" width="14.88671875" bestFit="1" customWidth="1"/>
    <col min="4" max="4" width="11" bestFit="1" customWidth="1"/>
    <col min="5" max="5" width="12" bestFit="1" customWidth="1"/>
    <col min="6" max="6" width="11" bestFit="1" customWidth="1"/>
    <col min="12" max="12" width="11.5546875" customWidth="1"/>
    <col min="15" max="15" width="18.33203125" customWidth="1"/>
    <col min="18" max="18" width="12" bestFit="1" customWidth="1"/>
  </cols>
  <sheetData>
    <row r="1" spans="1:18" x14ac:dyDescent="0.3">
      <c r="L1" s="38" t="s">
        <v>57</v>
      </c>
      <c r="O1" t="s">
        <v>50</v>
      </c>
    </row>
    <row r="2" spans="1:18" ht="27" x14ac:dyDescent="0.3">
      <c r="A2" s="5" t="s">
        <v>8</v>
      </c>
      <c r="B2" s="6" t="s">
        <v>9</v>
      </c>
      <c r="C2" s="6" t="s">
        <v>10</v>
      </c>
      <c r="D2" s="6" t="s">
        <v>11</v>
      </c>
      <c r="E2" s="6" t="s">
        <v>12</v>
      </c>
      <c r="F2" s="6" t="s">
        <v>13</v>
      </c>
      <c r="H2">
        <v>2016</v>
      </c>
      <c r="I2" s="18">
        <v>1124200</v>
      </c>
      <c r="J2" s="18" t="s">
        <v>25</v>
      </c>
      <c r="L2" s="39" t="s">
        <v>53</v>
      </c>
      <c r="O2" s="18">
        <v>1124200</v>
      </c>
      <c r="P2" s="18" t="s">
        <v>25</v>
      </c>
    </row>
    <row r="3" spans="1:18" x14ac:dyDescent="0.3">
      <c r="A3" s="7">
        <v>38718</v>
      </c>
      <c r="B3" s="8">
        <f>R15</f>
        <v>109006.58000000002</v>
      </c>
      <c r="C3" s="8">
        <f>R5+R6+R7</f>
        <v>28133.17</v>
      </c>
      <c r="D3" s="8">
        <f>C3</f>
        <v>28133.17</v>
      </c>
      <c r="E3" s="8">
        <f>B3</f>
        <v>109006.58000000002</v>
      </c>
      <c r="F3" s="13">
        <v>198.3</v>
      </c>
      <c r="I3" s="18">
        <v>2800</v>
      </c>
      <c r="J3" s="18" t="s">
        <v>26</v>
      </c>
      <c r="O3" s="18">
        <v>2800</v>
      </c>
      <c r="P3" s="18" t="s">
        <v>26</v>
      </c>
    </row>
    <row r="4" spans="1:18" x14ac:dyDescent="0.3">
      <c r="A4" s="7">
        <v>42370</v>
      </c>
      <c r="B4" s="14">
        <f>L15</f>
        <v>84438.58</v>
      </c>
      <c r="C4" s="14">
        <f>L5+L6+L7</f>
        <v>40543.83</v>
      </c>
      <c r="D4" s="10">
        <f>ROUND((($F4/$F$3)*$C$3),2)</f>
        <v>34148.53</v>
      </c>
      <c r="E4" s="11">
        <f>ROUND((($F4/$F$3)*$B$3),2)</f>
        <v>132314.09</v>
      </c>
      <c r="F4" s="13">
        <v>240.7</v>
      </c>
    </row>
    <row r="5" spans="1:18" x14ac:dyDescent="0.3">
      <c r="A5" s="7"/>
      <c r="B5" s="9"/>
      <c r="C5" s="9"/>
      <c r="D5" s="10"/>
      <c r="E5" s="11"/>
      <c r="F5" s="12"/>
      <c r="I5" t="s">
        <v>3</v>
      </c>
      <c r="J5" s="19">
        <v>210.99</v>
      </c>
      <c r="L5" s="4">
        <f>J5</f>
        <v>210.99</v>
      </c>
      <c r="O5" t="s">
        <v>3</v>
      </c>
      <c r="P5" s="19">
        <v>155.68</v>
      </c>
      <c r="R5" s="4">
        <f>P5</f>
        <v>155.68</v>
      </c>
    </row>
    <row r="6" spans="1:18" x14ac:dyDescent="0.3">
      <c r="A6" s="7"/>
      <c r="B6" s="9"/>
      <c r="C6" s="9"/>
      <c r="D6" s="10"/>
      <c r="I6" s="20" t="s">
        <v>5</v>
      </c>
      <c r="J6" s="21">
        <v>1.2390000000000001</v>
      </c>
      <c r="K6" t="s">
        <v>27</v>
      </c>
      <c r="L6" s="30">
        <f>ROUND(I2*(J6/100),2)</f>
        <v>13928.84</v>
      </c>
      <c r="O6" s="20" t="s">
        <v>5</v>
      </c>
      <c r="P6" s="21">
        <v>1.0640000000000001</v>
      </c>
      <c r="Q6" t="s">
        <v>27</v>
      </c>
      <c r="R6" s="30">
        <f>ROUND(O2*(P6/100),2)</f>
        <v>11961.49</v>
      </c>
    </row>
    <row r="7" spans="1:18" x14ac:dyDescent="0.3">
      <c r="A7" s="7"/>
      <c r="B7" s="9"/>
      <c r="C7" s="9"/>
      <c r="D7" s="27"/>
      <c r="E7" s="11"/>
      <c r="F7" s="28"/>
      <c r="G7">
        <f>C4/C3</f>
        <v>1.4411397649109576</v>
      </c>
      <c r="I7" s="31" t="s">
        <v>4</v>
      </c>
      <c r="J7" s="32">
        <v>9.43</v>
      </c>
      <c r="K7" t="s">
        <v>33</v>
      </c>
      <c r="L7" s="30">
        <f>ROUND((J7*(I3)),2)</f>
        <v>26404</v>
      </c>
      <c r="O7" s="31" t="s">
        <v>4</v>
      </c>
      <c r="P7" s="32">
        <v>5.72</v>
      </c>
      <c r="Q7" t="s">
        <v>33</v>
      </c>
      <c r="R7" s="30">
        <f>ROUND((P7*(O3)),2)</f>
        <v>16016</v>
      </c>
    </row>
    <row r="8" spans="1:18" x14ac:dyDescent="0.3">
      <c r="A8" s="7"/>
      <c r="B8" s="9"/>
      <c r="C8" s="9"/>
      <c r="D8" s="27"/>
      <c r="E8" s="11"/>
      <c r="F8" s="12"/>
      <c r="G8">
        <f>(B3-B4)/B3</f>
        <v>0.22538088985086965</v>
      </c>
      <c r="I8" t="s">
        <v>6</v>
      </c>
      <c r="J8" s="21">
        <v>0.7</v>
      </c>
      <c r="K8" t="s">
        <v>33</v>
      </c>
      <c r="L8" s="4">
        <f>ROUND(I3*(J8),2)</f>
        <v>1960</v>
      </c>
      <c r="O8" t="s">
        <v>6</v>
      </c>
      <c r="P8" s="21">
        <v>0.11700000000000001</v>
      </c>
      <c r="Q8" t="s">
        <v>27</v>
      </c>
      <c r="R8" s="4">
        <f>ROUND(O2*(P8)/100,2)</f>
        <v>1315.31</v>
      </c>
    </row>
    <row r="9" spans="1:18" x14ac:dyDescent="0.3">
      <c r="A9" s="7"/>
      <c r="B9" s="9"/>
      <c r="C9" s="9"/>
      <c r="D9" s="27"/>
      <c r="E9" s="11" t="s">
        <v>22</v>
      </c>
      <c r="F9" s="12" t="s">
        <v>23</v>
      </c>
      <c r="I9" t="s">
        <v>28</v>
      </c>
      <c r="J9" s="21">
        <v>0.20499999999999999</v>
      </c>
      <c r="K9" t="s">
        <v>27</v>
      </c>
      <c r="L9" s="4">
        <f>ROUND(I2*(J9/100),2)</f>
        <v>2304.61</v>
      </c>
      <c r="O9" t="s">
        <v>28</v>
      </c>
      <c r="P9" s="21">
        <v>2.3E-2</v>
      </c>
      <c r="Q9" t="s">
        <v>27</v>
      </c>
      <c r="R9" s="4">
        <f>ROUND(O2*(P9/100),2)</f>
        <v>258.57</v>
      </c>
    </row>
    <row r="10" spans="1:18" x14ac:dyDescent="0.3">
      <c r="A10" s="7"/>
      <c r="B10" s="9"/>
      <c r="C10" s="9" t="s">
        <v>21</v>
      </c>
      <c r="D10" s="34">
        <v>38718</v>
      </c>
      <c r="E10" s="11">
        <f>B3</f>
        <v>109006.58000000002</v>
      </c>
      <c r="F10" s="28">
        <f>E4-E3</f>
        <v>23307.50999999998</v>
      </c>
      <c r="I10" t="s">
        <v>29</v>
      </c>
      <c r="J10" s="21">
        <v>1.7</v>
      </c>
      <c r="K10" t="s">
        <v>33</v>
      </c>
      <c r="L10" s="30">
        <f>ROUND((J10*(I3)),2)</f>
        <v>4760</v>
      </c>
      <c r="O10" t="s">
        <v>29</v>
      </c>
      <c r="P10" s="21">
        <v>2.19</v>
      </c>
      <c r="Q10" t="s">
        <v>33</v>
      </c>
      <c r="R10" s="30">
        <f>ROUND((P10*(O3)),2)</f>
        <v>6132</v>
      </c>
    </row>
    <row r="11" spans="1:18" x14ac:dyDescent="0.3">
      <c r="A11" s="7"/>
      <c r="B11" s="9"/>
      <c r="C11" s="9"/>
      <c r="D11" s="34">
        <v>42370</v>
      </c>
      <c r="E11" s="11">
        <f>B4</f>
        <v>84438.58</v>
      </c>
      <c r="F11" s="12"/>
      <c r="I11" t="s">
        <v>0</v>
      </c>
      <c r="J11" s="21">
        <v>2.8769999999999998</v>
      </c>
      <c r="K11" t="s">
        <v>27</v>
      </c>
      <c r="L11" s="30">
        <f>ROUND(I2*(J11/100),2)</f>
        <v>32343.23</v>
      </c>
      <c r="O11" t="s">
        <v>0</v>
      </c>
      <c r="P11" s="21">
        <v>6.1440000000000001</v>
      </c>
      <c r="Q11" t="s">
        <v>27</v>
      </c>
      <c r="R11" s="30">
        <f>ROUND(O2*(P11/100),2)</f>
        <v>69070.850000000006</v>
      </c>
    </row>
    <row r="12" spans="1:18" x14ac:dyDescent="0.3">
      <c r="I12" t="s">
        <v>30</v>
      </c>
      <c r="J12" s="21">
        <v>3.6999999999999998E-2</v>
      </c>
      <c r="K12" t="s">
        <v>27</v>
      </c>
      <c r="L12" s="33">
        <f>ROUND(I2*(J12/100),2)</f>
        <v>415.95</v>
      </c>
      <c r="O12" t="s">
        <v>30</v>
      </c>
      <c r="P12" s="21">
        <v>0.122</v>
      </c>
      <c r="Q12" t="s">
        <v>27</v>
      </c>
      <c r="R12" s="33">
        <f>ROUND(O2*(P12/100),2)</f>
        <v>1371.52</v>
      </c>
    </row>
    <row r="13" spans="1:18" x14ac:dyDescent="0.3">
      <c r="I13" t="s">
        <v>7</v>
      </c>
      <c r="L13" s="25">
        <f>SUM(L5:L12)</f>
        <v>82327.62</v>
      </c>
      <c r="O13" t="s">
        <v>7</v>
      </c>
      <c r="R13" s="25">
        <f>SUM(R5:R12)</f>
        <v>106281.42000000001</v>
      </c>
    </row>
    <row r="14" spans="1:18" x14ac:dyDescent="0.3">
      <c r="I14" t="s">
        <v>31</v>
      </c>
      <c r="J14">
        <v>2.5640999999999998</v>
      </c>
      <c r="K14" t="s">
        <v>32</v>
      </c>
      <c r="L14" s="25">
        <f>ROUND(L13*(J14/100),2)</f>
        <v>2110.96</v>
      </c>
      <c r="O14" t="s">
        <v>31</v>
      </c>
      <c r="P14">
        <v>2.5640999999999998</v>
      </c>
      <c r="Q14" t="s">
        <v>32</v>
      </c>
      <c r="R14" s="25">
        <f>ROUND(R13*(P14/100),2)</f>
        <v>2725.16</v>
      </c>
    </row>
    <row r="15" spans="1:18" x14ac:dyDescent="0.3">
      <c r="I15" t="s">
        <v>1</v>
      </c>
      <c r="L15" s="26">
        <f>SUM(L13:L14)</f>
        <v>84438.58</v>
      </c>
      <c r="O15" t="s">
        <v>1</v>
      </c>
      <c r="R15" s="36">
        <f>SUM(R13:R14)</f>
        <v>109006.58000000002</v>
      </c>
    </row>
  </sheetData>
  <pageMargins left="0.7" right="0.7" top="0.75" bottom="0.7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280824-F23D-425D-A7C9-2EAD6D92B53F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69F3073E-2835-4178-A695-B567BCF5F8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802DF9-7B7F-483F-B1A4-EE7BE78760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TCC-4.1</vt:lpstr>
      <vt:lpstr>TCC4.2</vt:lpstr>
      <vt:lpstr>TCC4.3</vt:lpstr>
      <vt:lpstr>TCC4.4</vt:lpstr>
      <vt:lpstr>TCC4.5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Mihir Sanghavi</dc:creator>
  <cp:lastModifiedBy>FPL_User</cp:lastModifiedBy>
  <cp:lastPrinted>2016-03-09T13:48:55Z</cp:lastPrinted>
  <dcterms:created xsi:type="dcterms:W3CDTF">2015-10-05T13:30:57Z</dcterms:created>
  <dcterms:modified xsi:type="dcterms:W3CDTF">2016-04-11T18:07:22Z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