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5832" windowWidth="15480" windowHeight="1860" tabRatio="740"/>
  </bookViews>
  <sheets>
    <sheet name="Last Core Accrual PTN" sheetId="7" r:id="rId1"/>
    <sheet name="228.416" sheetId="9" r:id="rId2"/>
    <sheet name="228.417" sheetId="10" r:id="rId3"/>
    <sheet name="Additional Support" sheetId="8" r:id="rId4"/>
  </sheets>
  <definedNames>
    <definedName name="_xlnm.Print_Area" localSheetId="1">'228.416'!$A$4:$BF$17</definedName>
    <definedName name="_xlnm.Print_Area" localSheetId="2">'228.417'!$A$4:$BF$18</definedName>
    <definedName name="_xlnm.Print_Area" localSheetId="0">'Last Core Accrual PTN'!$A$1:$K$44</definedName>
    <definedName name="_xlnm.Print_Titles" localSheetId="1">'228.416'!$A:$A</definedName>
    <definedName name="_xlnm.Print_Titles" localSheetId="2">'228.417'!$A:$A</definedName>
  </definedNames>
  <calcPr calcId="145621"/>
</workbook>
</file>

<file path=xl/calcChain.xml><?xml version="1.0" encoding="utf-8"?>
<calcChain xmlns="http://schemas.openxmlformats.org/spreadsheetml/2006/main">
  <c r="G25" i="7" l="1"/>
  <c r="C12" i="10"/>
  <c r="D12" i="10" s="1"/>
  <c r="E12" i="10" s="1"/>
  <c r="F12" i="10" s="1"/>
  <c r="G12" i="10" s="1"/>
  <c r="H12" i="10" s="1"/>
  <c r="I12" i="10" s="1"/>
  <c r="J12" i="10" s="1"/>
  <c r="K12" i="10" s="1"/>
  <c r="L12" i="10" s="1"/>
  <c r="M12" i="10" s="1"/>
  <c r="N12" i="10" s="1"/>
  <c r="O12" i="10" s="1"/>
  <c r="P12" i="10" s="1"/>
  <c r="Q12" i="10" s="1"/>
  <c r="R12" i="10" s="1"/>
  <c r="S12" i="10" s="1"/>
  <c r="T12" i="10" s="1"/>
  <c r="U12" i="10" s="1"/>
  <c r="V12" i="10" s="1"/>
  <c r="W12" i="10" s="1"/>
  <c r="X12" i="10" s="1"/>
  <c r="Y12" i="10" s="1"/>
  <c r="Z12" i="10" s="1"/>
  <c r="AA12" i="10" s="1"/>
  <c r="AB12" i="10" s="1"/>
  <c r="AC12" i="10" s="1"/>
  <c r="AD12" i="10" s="1"/>
  <c r="AE12" i="10" s="1"/>
  <c r="AF12" i="10" s="1"/>
  <c r="AG12" i="10" s="1"/>
  <c r="AH12" i="10" s="1"/>
  <c r="AI12" i="10" s="1"/>
  <c r="AJ12" i="10" s="1"/>
  <c r="AK12" i="10" s="1"/>
  <c r="AL12" i="10" s="1"/>
  <c r="AM12" i="10" s="1"/>
  <c r="AN12" i="10" s="1"/>
  <c r="AO12" i="10" s="1"/>
  <c r="AP12" i="10" s="1"/>
  <c r="AQ12" i="10" s="1"/>
  <c r="AS12" i="10" s="1"/>
  <c r="C12" i="9"/>
  <c r="D12" i="9" s="1"/>
  <c r="E12" i="9" s="1"/>
  <c r="F12" i="9" s="1"/>
  <c r="G12" i="9" s="1"/>
  <c r="H12" i="9" s="1"/>
  <c r="I12" i="9" s="1"/>
  <c r="J12" i="9" s="1"/>
  <c r="K12" i="9" s="1"/>
  <c r="L12" i="9" s="1"/>
  <c r="M12" i="9" s="1"/>
  <c r="N12" i="9" s="1"/>
  <c r="O12" i="9" s="1"/>
  <c r="P12" i="9" s="1"/>
  <c r="Q12" i="9" s="1"/>
  <c r="R12" i="9" s="1"/>
  <c r="S12" i="9" s="1"/>
  <c r="T12" i="9" s="1"/>
  <c r="U12" i="9" s="1"/>
  <c r="V12" i="9" s="1"/>
  <c r="W12" i="9" s="1"/>
  <c r="X12" i="9" s="1"/>
  <c r="Y12" i="9" s="1"/>
  <c r="Z12" i="9" s="1"/>
  <c r="AA12" i="9" s="1"/>
  <c r="AB12" i="9" s="1"/>
  <c r="AC12" i="9" s="1"/>
  <c r="AD12" i="9" s="1"/>
  <c r="AE12" i="9" s="1"/>
  <c r="AF12" i="9" s="1"/>
  <c r="AG12" i="9" s="1"/>
  <c r="AH12" i="9" s="1"/>
  <c r="AI12" i="9" s="1"/>
  <c r="AJ12" i="9" s="1"/>
  <c r="AK12" i="9" s="1"/>
  <c r="AL12" i="9" s="1"/>
  <c r="AM12" i="9" s="1"/>
  <c r="AN12" i="9" s="1"/>
  <c r="AO12" i="9" s="1"/>
  <c r="AP12" i="9" s="1"/>
  <c r="AQ12" i="9" s="1"/>
  <c r="AS12" i="9" s="1"/>
  <c r="Q28" i="8"/>
  <c r="I25" i="7" s="1"/>
  <c r="Q22" i="8"/>
  <c r="Q23" i="8" s="1"/>
  <c r="BF15" i="9" l="1"/>
  <c r="AT12" i="9"/>
  <c r="AU12" i="9" s="1"/>
  <c r="AV12" i="9" s="1"/>
  <c r="AW12" i="9" s="1"/>
  <c r="AX12" i="9" s="1"/>
  <c r="AY12" i="9" s="1"/>
  <c r="AZ12" i="9" s="1"/>
  <c r="BA12" i="9" s="1"/>
  <c r="BB12" i="9" s="1"/>
  <c r="BC12" i="9" s="1"/>
  <c r="BD12" i="9" s="1"/>
  <c r="BF12" i="9" s="1"/>
  <c r="BR15" i="9" s="1"/>
  <c r="BF15" i="10"/>
  <c r="AT12" i="10"/>
  <c r="AU12" i="10" s="1"/>
  <c r="AV12" i="10" s="1"/>
  <c r="AW12" i="10" s="1"/>
  <c r="AX12" i="10" s="1"/>
  <c r="AY12" i="10" s="1"/>
  <c r="AZ12" i="10" s="1"/>
  <c r="BA12" i="10" s="1"/>
  <c r="BB12" i="10" s="1"/>
  <c r="BC12" i="10" s="1"/>
  <c r="BD12" i="10" s="1"/>
  <c r="BF12" i="10" s="1"/>
  <c r="BR15" i="10" s="1"/>
  <c r="G17" i="7"/>
  <c r="I17" i="7"/>
  <c r="BF14" i="10" l="1"/>
  <c r="BF16" i="10" s="1"/>
  <c r="BF17" i="10" s="1"/>
  <c r="BG12" i="10"/>
  <c r="BH12" i="10" s="1"/>
  <c r="BI12" i="10" s="1"/>
  <c r="BJ12" i="10" s="1"/>
  <c r="BK12" i="10" s="1"/>
  <c r="BL12" i="10" s="1"/>
  <c r="BM12" i="10" s="1"/>
  <c r="BN12" i="10" s="1"/>
  <c r="BO12" i="10" s="1"/>
  <c r="BP12" i="10" s="1"/>
  <c r="BQ12" i="10" s="1"/>
  <c r="BR12" i="10" s="1"/>
  <c r="BR14" i="10" s="1"/>
  <c r="BF14" i="9"/>
  <c r="BF16" i="9" s="1"/>
  <c r="BF17" i="9" s="1"/>
  <c r="BG12" i="9"/>
  <c r="BH12" i="9" s="1"/>
  <c r="BI12" i="9" s="1"/>
  <c r="BJ12" i="9" s="1"/>
  <c r="BK12" i="9" s="1"/>
  <c r="BL12" i="9" s="1"/>
  <c r="BM12" i="9" s="1"/>
  <c r="BN12" i="9" s="1"/>
  <c r="BO12" i="9" s="1"/>
  <c r="BP12" i="9" s="1"/>
  <c r="BQ12" i="9" s="1"/>
  <c r="BR12" i="9" s="1"/>
  <c r="BR14" i="9" s="1"/>
  <c r="I19" i="7" l="1"/>
  <c r="I21" i="7" s="1"/>
  <c r="I28" i="7" s="1"/>
  <c r="BR16" i="10"/>
  <c r="BR17" i="10" s="1"/>
  <c r="G19" i="7"/>
  <c r="G21" i="7" s="1"/>
  <c r="G28" i="7" s="1"/>
  <c r="BR16" i="9"/>
  <c r="BR17" i="9" s="1"/>
  <c r="I29" i="7" l="1"/>
  <c r="I37" i="7" s="1"/>
  <c r="I36" i="7"/>
  <c r="G29" i="7"/>
  <c r="G37" i="7" s="1"/>
  <c r="G36" i="7"/>
</calcChain>
</file>

<file path=xl/sharedStrings.xml><?xml version="1.0" encoding="utf-8"?>
<sst xmlns="http://schemas.openxmlformats.org/spreadsheetml/2006/main" count="271" uniqueCount="78">
  <si>
    <t>Jul 2011</t>
  </si>
  <si>
    <t>Aug 2011</t>
  </si>
  <si>
    <t>Sep 2011</t>
  </si>
  <si>
    <t>Oct 2011</t>
  </si>
  <si>
    <t>Nov 2011</t>
  </si>
  <si>
    <t>Dec 2011</t>
  </si>
  <si>
    <t>Jan 2012</t>
  </si>
  <si>
    <t>Feb 2012</t>
  </si>
  <si>
    <t>Mar 2012</t>
  </si>
  <si>
    <t>Apr 2012</t>
  </si>
  <si>
    <t>May 2012</t>
  </si>
  <si>
    <t>Jun 2012</t>
  </si>
  <si>
    <t>Jul 2012</t>
  </si>
  <si>
    <t>Aug 2012</t>
  </si>
  <si>
    <t>Sep 2012</t>
  </si>
  <si>
    <t>Oct 2012</t>
  </si>
  <si>
    <t>Nov 2012</t>
  </si>
  <si>
    <t>Dec 2012</t>
  </si>
  <si>
    <t>Dec 2013</t>
  </si>
  <si>
    <t>Account Balance</t>
  </si>
  <si>
    <t>Description:</t>
  </si>
  <si>
    <t>Forecast Method:</t>
  </si>
  <si>
    <t>Actual</t>
  </si>
  <si>
    <t>Forecast</t>
  </si>
  <si>
    <t>228.416 Misc Op Res - Nuclear Last Core PTN3</t>
  </si>
  <si>
    <t>228.417 Misc Op Res - Nuclear Last Core PTN4</t>
  </si>
  <si>
    <t>June 2011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</si>
  <si>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</si>
  <si>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</si>
  <si>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</si>
  <si>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</si>
  <si>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</si>
  <si>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</si>
  <si>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</si>
  <si>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</si>
  <si>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</si>
  <si>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</si>
  <si>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</si>
  <si>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Change in monthly amortization rate effective 1/1/2013 per amount approved in FPSC Docket 100458-EI.</t>
  </si>
  <si>
    <t>Turkey</t>
  </si>
  <si>
    <t>Point</t>
  </si>
  <si>
    <t>Unit 3</t>
  </si>
  <si>
    <t>Unit 4</t>
  </si>
  <si>
    <t>Total Number of Months From:</t>
  </si>
  <si>
    <t>Monthly</t>
  </si>
  <si>
    <t>Annual</t>
  </si>
  <si>
    <t>Florida Power and Light Company</t>
  </si>
  <si>
    <t>Line</t>
  </si>
  <si>
    <t>Number</t>
  </si>
  <si>
    <t>Estimated Cost of Unburned Fuel @ End of License</t>
  </si>
  <si>
    <t>FPL's Ownership Share (100%)</t>
  </si>
  <si>
    <t>2015 Decommissioning Study</t>
  </si>
  <si>
    <t>Current Accrual Effective 01/01/13</t>
  </si>
  <si>
    <t>Required Accrual From 1/1/17 to  End of License</t>
  </si>
  <si>
    <t>BU Email stating the Last Core Values</t>
  </si>
  <si>
    <t>Decommissioning Study</t>
  </si>
  <si>
    <t>LICENSE ENDS</t>
  </si>
  <si>
    <t>Month of Calculation</t>
  </si>
  <si>
    <t>Months Remaining</t>
  </si>
  <si>
    <t>PTP Unit 3</t>
  </si>
  <si>
    <t>PTP Unit 4</t>
  </si>
  <si>
    <t>A</t>
  </si>
  <si>
    <t>B</t>
  </si>
  <si>
    <t>Annual Accrual</t>
  </si>
  <si>
    <t>=</t>
  </si>
  <si>
    <t>Monthly Accrual</t>
  </si>
  <si>
    <t>Support Schedule: End-of-Life Unamortized Nuclear Fuel</t>
  </si>
  <si>
    <t>Years</t>
  </si>
  <si>
    <t>Actual Reserve Balance at 12/31/2016</t>
  </si>
  <si>
    <t>Remaining Amount to be Recovered at 12/31/2016</t>
  </si>
  <si>
    <t>12/31/16 to End of License</t>
  </si>
  <si>
    <t>Effective 1/1/2017</t>
  </si>
  <si>
    <t>Increase (Decrease) Required Effective 1/1/17</t>
  </si>
  <si>
    <t>OPC 010061</t>
  </si>
  <si>
    <t>FPL RC-16</t>
  </si>
  <si>
    <t>OPC 010062</t>
  </si>
  <si>
    <t>OPC 010063</t>
  </si>
  <si>
    <t>OPC 010064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</si>
</sst>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0.0"/>
    <numFmt numFmtId="167" formatCode="_(* #,##0.0_);_(* \(#,##0.0\);_(* &quot;-&quot;??_);_(@_)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name val="Helvetica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9" fontId="26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2" fillId="0" borderId="0" xfId="0" applyFont="1"/>
    <xf numFmtId="164" fontId="2" fillId="0" borderId="0" xfId="28" applyNumberFormat="1" applyFont="1"/>
    <xf numFmtId="0" fontId="1" fillId="0" borderId="0" xfId="38"/>
    <xf numFmtId="0" fontId="2" fillId="0" borderId="0" xfId="38" applyFont="1" applyBorder="1" applyAlignment="1">
      <alignment horizontal="center"/>
    </xf>
    <xf numFmtId="164" fontId="1" fillId="0" borderId="13" xfId="28" applyNumberFormat="1" applyBorder="1"/>
    <xf numFmtId="0" fontId="2" fillId="0" borderId="0" xfId="38" applyFont="1"/>
    <xf numFmtId="0" fontId="1" fillId="0" borderId="0" xfId="38" applyFont="1"/>
    <xf numFmtId="0" fontId="24" fillId="0" borderId="0" xfId="38" applyFont="1" applyAlignment="1">
      <alignment horizontal="center"/>
    </xf>
    <xf numFmtId="0" fontId="2" fillId="0" borderId="0" xfId="38" applyFont="1" applyAlignment="1">
      <alignment horizontal="center"/>
    </xf>
    <xf numFmtId="0" fontId="25" fillId="0" borderId="0" xfId="38" applyFont="1" applyAlignment="1">
      <alignment horizontal="center"/>
    </xf>
    <xf numFmtId="0" fontId="1" fillId="0" borderId="0" xfId="38" applyAlignment="1">
      <alignment horizontal="center"/>
    </xf>
    <xf numFmtId="0" fontId="1" fillId="0" borderId="0" xfId="38" applyFont="1" applyAlignment="1">
      <alignment horizontal="left"/>
    </xf>
    <xf numFmtId="164" fontId="1" fillId="0" borderId="0" xfId="28" applyNumberFormat="1"/>
    <xf numFmtId="0" fontId="24" fillId="0" borderId="0" xfId="38" applyFont="1"/>
    <xf numFmtId="164" fontId="24" fillId="0" borderId="0" xfId="28" applyNumberFormat="1" applyFont="1"/>
    <xf numFmtId="0" fontId="2" fillId="0" borderId="0" xfId="38" quotePrefix="1" applyFont="1"/>
    <xf numFmtId="0" fontId="2" fillId="0" borderId="0" xfId="38" quotePrefix="1" applyFont="1" applyAlignment="1">
      <alignment horizontal="left"/>
    </xf>
    <xf numFmtId="164" fontId="2" fillId="0" borderId="0" xfId="38" applyNumberFormat="1" applyFont="1"/>
    <xf numFmtId="0" fontId="1" fillId="0" borderId="0" xfId="38" quotePrefix="1" applyAlignment="1">
      <alignment horizontal="left"/>
    </xf>
    <xf numFmtId="164" fontId="1" fillId="0" borderId="0" xfId="38" applyNumberFormat="1"/>
    <xf numFmtId="164" fontId="1" fillId="0" borderId="0" xfId="38" applyNumberFormat="1" applyFont="1"/>
    <xf numFmtId="165" fontId="2" fillId="0" borderId="0" xfId="38" applyNumberFormat="1" applyFont="1" applyAlignment="1">
      <alignment horizontal="left"/>
    </xf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8" fillId="0" borderId="0" xfId="0" applyFont="1" applyFill="1" applyAlignment="1">
      <alignment horizontal="center"/>
    </xf>
    <xf numFmtId="14" fontId="28" fillId="25" borderId="0" xfId="0" applyNumberFormat="1" applyFont="1" applyFill="1" applyAlignment="1">
      <alignment horizontal="center"/>
    </xf>
    <xf numFmtId="14" fontId="28" fillId="25" borderId="0" xfId="44" quotePrefix="1" applyNumberFormat="1" applyFont="1" applyFill="1" applyAlignment="1">
      <alignment horizontal="center"/>
    </xf>
    <xf numFmtId="166" fontId="28" fillId="25" borderId="0" xfId="44" quotePrefix="1" applyNumberFormat="1" applyFont="1" applyFill="1" applyAlignment="1">
      <alignment horizontal="center"/>
    </xf>
    <xf numFmtId="0" fontId="2" fillId="24" borderId="10" xfId="45" applyFont="1" applyFill="1" applyBorder="1"/>
    <xf numFmtId="0" fontId="2" fillId="0" borderId="11" xfId="45" applyFont="1" applyFill="1" applyBorder="1"/>
    <xf numFmtId="0" fontId="1" fillId="0" borderId="0" xfId="45"/>
    <xf numFmtId="0" fontId="2" fillId="24" borderId="12" xfId="45" applyFont="1" applyFill="1" applyBorder="1" applyAlignment="1">
      <alignment vertical="top"/>
    </xf>
    <xf numFmtId="0" fontId="2" fillId="0" borderId="0" xfId="45" applyFont="1" applyFill="1" applyBorder="1" applyAlignment="1">
      <alignment vertical="top"/>
    </xf>
    <xf numFmtId="0" fontId="1" fillId="0" borderId="0" xfId="45" applyFont="1" applyFill="1" applyBorder="1" applyAlignment="1">
      <alignment vertical="top"/>
    </xf>
    <xf numFmtId="43" fontId="3" fillId="0" borderId="0" xfId="45" applyNumberFormat="1" applyFont="1" applyFill="1" applyBorder="1" applyAlignment="1">
      <alignment vertical="top" wrapText="1"/>
    </xf>
    <xf numFmtId="0" fontId="1" fillId="0" borderId="0" xfId="45" applyFill="1" applyBorder="1" applyAlignment="1">
      <alignment vertical="top" wrapText="1"/>
    </xf>
    <xf numFmtId="0" fontId="1" fillId="0" borderId="0" xfId="45" applyFill="1"/>
    <xf numFmtId="0" fontId="22" fillId="0" borderId="0" xfId="45" applyFont="1" applyAlignment="1">
      <alignment horizontal="center"/>
    </xf>
    <xf numFmtId="0" fontId="21" fillId="0" borderId="0" xfId="45" applyFont="1" applyAlignment="1">
      <alignment horizontal="center"/>
    </xf>
    <xf numFmtId="0" fontId="1" fillId="0" borderId="0" xfId="45" applyAlignment="1">
      <alignment horizontal="center"/>
    </xf>
    <xf numFmtId="49" fontId="1" fillId="0" borderId="0" xfId="45" applyNumberFormat="1" applyFont="1" applyAlignment="1">
      <alignment horizontal="center" wrapText="1"/>
    </xf>
    <xf numFmtId="17" fontId="1" fillId="0" borderId="0" xfId="45" applyNumberFormat="1" applyFont="1" applyAlignment="1">
      <alignment horizontal="center" wrapText="1"/>
    </xf>
    <xf numFmtId="0" fontId="2" fillId="0" borderId="0" xfId="45" applyFont="1"/>
    <xf numFmtId="164" fontId="1" fillId="0" borderId="0" xfId="45" applyNumberFormat="1"/>
    <xf numFmtId="164" fontId="29" fillId="0" borderId="0" xfId="45" applyNumberFormat="1" applyFont="1" applyAlignment="1">
      <alignment horizontal="center"/>
    </xf>
    <xf numFmtId="43" fontId="0" fillId="0" borderId="0" xfId="28" applyFont="1"/>
    <xf numFmtId="0" fontId="1" fillId="0" borderId="0" xfId="45" applyFont="1" applyAlignment="1">
      <alignment horizontal="right"/>
    </xf>
    <xf numFmtId="0" fontId="1" fillId="0" borderId="0" xfId="45" applyFont="1"/>
    <xf numFmtId="167" fontId="1" fillId="0" borderId="0" xfId="28" applyNumberFormat="1" applyAlignment="1">
      <alignment horizontal="right"/>
    </xf>
    <xf numFmtId="0" fontId="1" fillId="0" borderId="0" xfId="38" applyFill="1"/>
    <xf numFmtId="0" fontId="25" fillId="0" borderId="0" xfId="38" applyFont="1" applyFill="1"/>
    <xf numFmtId="164" fontId="1" fillId="0" borderId="0" xfId="28" applyNumberFormat="1" applyFill="1"/>
    <xf numFmtId="164" fontId="1" fillId="0" borderId="0" xfId="38" applyNumberFormat="1" applyFill="1"/>
    <xf numFmtId="164" fontId="1" fillId="0" borderId="0" xfId="28" applyNumberFormat="1" applyFont="1" applyFill="1"/>
    <xf numFmtId="0" fontId="1" fillId="0" borderId="0" xfId="38" applyFont="1" applyFill="1"/>
    <xf numFmtId="0" fontId="2" fillId="0" borderId="15" xfId="45" applyFont="1" applyFill="1" applyBorder="1"/>
    <xf numFmtId="0" fontId="1" fillId="0" borderId="16" xfId="45" applyFont="1" applyFill="1" applyBorder="1"/>
    <xf numFmtId="0" fontId="1" fillId="0" borderId="17" xfId="45" applyFont="1" applyBorder="1"/>
    <xf numFmtId="43" fontId="1" fillId="0" borderId="16" xfId="45" applyNumberFormat="1" applyFont="1" applyBorder="1"/>
    <xf numFmtId="0" fontId="2" fillId="0" borderId="0" xfId="38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38" applyFont="1" applyAlignment="1">
      <alignment horizontal="center"/>
    </xf>
    <xf numFmtId="43" fontId="3" fillId="0" borderId="12" xfId="45" applyNumberFormat="1" applyFont="1" applyBorder="1" applyAlignment="1">
      <alignment vertical="top" wrapText="1"/>
    </xf>
    <xf numFmtId="0" fontId="1" fillId="0" borderId="13" xfId="45" applyBorder="1" applyAlignment="1">
      <alignment vertical="top" wrapText="1"/>
    </xf>
    <xf numFmtId="0" fontId="1" fillId="0" borderId="14" xfId="45" applyBorder="1" applyAlignment="1">
      <alignment vertical="top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/>
    <cellStyle name="Normal_EOLINVN2000" xfId="38"/>
    <cellStyle name="Note" xfId="39" builtinId="10" customBuiltin="1"/>
    <cellStyle name="Output" xfId="40" builtinId="21" customBuiltin="1"/>
    <cellStyle name="Percent" xfId="44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36</xdr:row>
      <xdr:rowOff>0</xdr:rowOff>
    </xdr:from>
    <xdr:to>
      <xdr:col>16</xdr:col>
      <xdr:colOff>541791</xdr:colOff>
      <xdr:row>62</xdr:row>
      <xdr:rowOff>123284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210050"/>
          <a:ext cx="9076191" cy="4333334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</xdr:row>
      <xdr:rowOff>123825</xdr:rowOff>
    </xdr:from>
    <xdr:to>
      <xdr:col>10</xdr:col>
      <xdr:colOff>581025</xdr:colOff>
      <xdr:row>32</xdr:row>
      <xdr:rowOff>42410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5" y="447675"/>
          <a:ext cx="6267450" cy="4614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zoomScaleNormal="100" workbookViewId="0">
      <selection activeCell="A3" sqref="A3"/>
    </sheetView>
  </sheetViews>
  <sheetFormatPr defaultColWidth="9.109375" defaultRowHeight="13.2" x14ac:dyDescent="0.25"/>
  <cols>
    <col min="1" max="1" width="11.6640625" style="11" customWidth="1"/>
    <col min="2" max="2" width="5.33203125" style="3" customWidth="1"/>
    <col min="3" max="4" width="9.109375" style="3"/>
    <col min="5" max="5" width="29" style="3" customWidth="1"/>
    <col min="6" max="6" width="2.5546875" style="3" customWidth="1"/>
    <col min="7" max="7" width="16.5546875" style="3" bestFit="1" customWidth="1"/>
    <col min="8" max="8" width="6.6640625" style="3" customWidth="1"/>
    <col min="9" max="9" width="13.44140625" style="3" customWidth="1"/>
    <col min="10" max="10" width="7.6640625" style="3" customWidth="1"/>
    <col min="11" max="11" width="12.88671875" style="3" bestFit="1" customWidth="1"/>
    <col min="12" max="12" width="12.44140625" style="3" customWidth="1"/>
    <col min="13" max="16384" width="9.109375" style="3"/>
  </cols>
  <sheetData>
    <row r="1" spans="1:9" x14ac:dyDescent="0.25">
      <c r="A1" s="60" t="s">
        <v>73</v>
      </c>
    </row>
    <row r="2" spans="1:9" x14ac:dyDescent="0.25">
      <c r="A2" s="60" t="s">
        <v>74</v>
      </c>
      <c r="I2" s="7"/>
    </row>
    <row r="3" spans="1:9" x14ac:dyDescent="0.25">
      <c r="B3" s="62" t="s">
        <v>46</v>
      </c>
      <c r="C3" s="62"/>
      <c r="D3" s="62"/>
      <c r="E3" s="62"/>
      <c r="F3" s="62"/>
      <c r="G3" s="62"/>
      <c r="H3" s="62"/>
      <c r="I3" s="62"/>
    </row>
    <row r="4" spans="1:9" x14ac:dyDescent="0.25">
      <c r="B4" s="62" t="s">
        <v>51</v>
      </c>
      <c r="C4" s="62"/>
      <c r="D4" s="62"/>
      <c r="E4" s="62"/>
      <c r="F4" s="62"/>
      <c r="G4" s="62"/>
      <c r="H4" s="62"/>
      <c r="I4" s="62"/>
    </row>
    <row r="5" spans="1:9" x14ac:dyDescent="0.25">
      <c r="B5" s="62" t="s">
        <v>66</v>
      </c>
      <c r="C5" s="62"/>
      <c r="D5" s="62"/>
      <c r="E5" s="62"/>
      <c r="F5" s="62"/>
      <c r="G5" s="62"/>
      <c r="H5" s="62"/>
      <c r="I5" s="62"/>
    </row>
    <row r="6" spans="1:9" x14ac:dyDescent="0.25">
      <c r="B6" s="61"/>
      <c r="C6" s="61"/>
      <c r="D6" s="61"/>
      <c r="E6" s="61"/>
      <c r="F6" s="61"/>
      <c r="G6" s="61"/>
      <c r="H6" s="61"/>
      <c r="I6" s="61"/>
    </row>
    <row r="9" spans="1:9" x14ac:dyDescent="0.25">
      <c r="G9" s="8" t="s">
        <v>39</v>
      </c>
      <c r="I9" s="8" t="s">
        <v>39</v>
      </c>
    </row>
    <row r="10" spans="1:9" x14ac:dyDescent="0.25">
      <c r="A10" s="9" t="s">
        <v>47</v>
      </c>
      <c r="G10" s="4" t="s">
        <v>40</v>
      </c>
      <c r="I10" s="4" t="s">
        <v>40</v>
      </c>
    </row>
    <row r="11" spans="1:9" x14ac:dyDescent="0.25">
      <c r="A11" s="10" t="s">
        <v>48</v>
      </c>
      <c r="F11" s="10"/>
      <c r="G11" s="10" t="s">
        <v>41</v>
      </c>
      <c r="I11" s="10" t="s">
        <v>42</v>
      </c>
    </row>
    <row r="13" spans="1:9" x14ac:dyDescent="0.25">
      <c r="A13" s="11">
        <v>1</v>
      </c>
      <c r="B13" s="12" t="s">
        <v>49</v>
      </c>
      <c r="F13" s="13"/>
      <c r="G13" s="13">
        <v>67500000</v>
      </c>
      <c r="I13" s="13">
        <v>62700000</v>
      </c>
    </row>
    <row r="14" spans="1:9" x14ac:dyDescent="0.25">
      <c r="A14" s="11">
        <v>2</v>
      </c>
      <c r="F14" s="13"/>
      <c r="G14" s="5"/>
      <c r="I14" s="5"/>
    </row>
    <row r="15" spans="1:9" x14ac:dyDescent="0.25">
      <c r="A15" s="11">
        <v>3</v>
      </c>
      <c r="B15" s="14"/>
      <c r="F15" s="15"/>
      <c r="G15" s="15"/>
      <c r="I15" s="15"/>
    </row>
    <row r="16" spans="1:9" x14ac:dyDescent="0.25">
      <c r="A16" s="11">
        <v>4</v>
      </c>
      <c r="B16" s="14"/>
      <c r="F16" s="15"/>
      <c r="G16" s="15"/>
      <c r="I16" s="15"/>
    </row>
    <row r="17" spans="1:10" x14ac:dyDescent="0.25">
      <c r="A17" s="11">
        <v>5</v>
      </c>
      <c r="B17" s="14" t="s">
        <v>50</v>
      </c>
      <c r="F17" s="15"/>
      <c r="G17" s="15">
        <f>G13</f>
        <v>67500000</v>
      </c>
      <c r="I17" s="15">
        <f>I13</f>
        <v>62700000</v>
      </c>
    </row>
    <row r="18" spans="1:10" x14ac:dyDescent="0.25">
      <c r="A18" s="11">
        <v>6</v>
      </c>
      <c r="B18" s="14"/>
      <c r="F18" s="15"/>
      <c r="G18" s="15"/>
      <c r="I18" s="15"/>
    </row>
    <row r="19" spans="1:10" x14ac:dyDescent="0.25">
      <c r="A19" s="11">
        <v>7</v>
      </c>
      <c r="B19" s="7" t="s">
        <v>68</v>
      </c>
      <c r="G19" s="5">
        <f>'228.416'!BR14</f>
        <v>28092935.44000008</v>
      </c>
      <c r="H19" s="13"/>
      <c r="I19" s="5">
        <f>'228.417'!BR14</f>
        <v>24165134.760000058</v>
      </c>
    </row>
    <row r="20" spans="1:10" x14ac:dyDescent="0.25">
      <c r="A20" s="11">
        <v>8</v>
      </c>
    </row>
    <row r="21" spans="1:10" s="6" customFormat="1" x14ac:dyDescent="0.25">
      <c r="A21" s="11">
        <v>9</v>
      </c>
      <c r="B21" s="17" t="s">
        <v>69</v>
      </c>
      <c r="G21" s="18">
        <f>G17-G19</f>
        <v>39407064.55999992</v>
      </c>
      <c r="I21" s="18">
        <f>I17-I19</f>
        <v>38534865.239999942</v>
      </c>
    </row>
    <row r="22" spans="1:10" x14ac:dyDescent="0.25">
      <c r="A22" s="11">
        <v>10</v>
      </c>
    </row>
    <row r="23" spans="1:10" x14ac:dyDescent="0.25">
      <c r="A23" s="11">
        <v>11</v>
      </c>
    </row>
    <row r="24" spans="1:10" x14ac:dyDescent="0.25">
      <c r="A24" s="11">
        <v>12</v>
      </c>
      <c r="B24" s="19" t="s">
        <v>43</v>
      </c>
    </row>
    <row r="25" spans="1:10" x14ac:dyDescent="0.25">
      <c r="A25" s="11">
        <v>13</v>
      </c>
      <c r="C25" s="17" t="s">
        <v>70</v>
      </c>
      <c r="G25" s="49">
        <f>'Additional Support'!Q22</f>
        <v>186.5</v>
      </c>
      <c r="H25" s="49"/>
      <c r="I25" s="49">
        <f>'Additional Support'!Q28</f>
        <v>195.5</v>
      </c>
    </row>
    <row r="26" spans="1:10" x14ac:dyDescent="0.25">
      <c r="A26" s="11">
        <v>14</v>
      </c>
    </row>
    <row r="27" spans="1:10" x14ac:dyDescent="0.25">
      <c r="A27" s="11">
        <v>15</v>
      </c>
      <c r="B27" s="17" t="s">
        <v>53</v>
      </c>
    </row>
    <row r="28" spans="1:10" x14ac:dyDescent="0.25">
      <c r="A28" s="11">
        <v>16</v>
      </c>
      <c r="C28" s="3" t="s">
        <v>44</v>
      </c>
      <c r="D28" s="50"/>
      <c r="E28" s="51" t="s">
        <v>71</v>
      </c>
      <c r="F28" s="52"/>
      <c r="G28" s="52">
        <f>G21/G25</f>
        <v>211297.93329758671</v>
      </c>
      <c r="H28" s="53"/>
      <c r="I28" s="52">
        <f>I21/I25</f>
        <v>197109.28511508921</v>
      </c>
    </row>
    <row r="29" spans="1:10" x14ac:dyDescent="0.25">
      <c r="A29" s="11">
        <v>17</v>
      </c>
      <c r="C29" s="3" t="s">
        <v>45</v>
      </c>
      <c r="D29" s="50"/>
      <c r="E29" s="51" t="s">
        <v>71</v>
      </c>
      <c r="F29" s="52"/>
      <c r="G29" s="54">
        <f>G28*12</f>
        <v>2535575.1995710405</v>
      </c>
      <c r="H29" s="55"/>
      <c r="I29" s="54">
        <f>I28*12</f>
        <v>2365311.4213810703</v>
      </c>
      <c r="J29" s="55"/>
    </row>
    <row r="30" spans="1:10" x14ac:dyDescent="0.25">
      <c r="A30" s="11">
        <v>18</v>
      </c>
      <c r="F30" s="13"/>
      <c r="G30" s="13"/>
      <c r="I30" s="13"/>
    </row>
    <row r="31" spans="1:10" x14ac:dyDescent="0.25">
      <c r="A31" s="11">
        <v>19</v>
      </c>
      <c r="B31" s="17" t="s">
        <v>52</v>
      </c>
      <c r="F31" s="13"/>
      <c r="G31" s="13"/>
      <c r="I31" s="13"/>
    </row>
    <row r="32" spans="1:10" x14ac:dyDescent="0.25">
      <c r="A32" s="11">
        <v>20</v>
      </c>
      <c r="C32" s="3" t="s">
        <v>44</v>
      </c>
      <c r="E32" s="21"/>
      <c r="F32" s="13"/>
      <c r="G32" s="13">
        <v>252651.1434108527</v>
      </c>
      <c r="I32" s="13">
        <v>259752.40823970037</v>
      </c>
    </row>
    <row r="33" spans="1:12" x14ac:dyDescent="0.25">
      <c r="A33" s="11">
        <v>21</v>
      </c>
      <c r="C33" s="3" t="s">
        <v>45</v>
      </c>
      <c r="F33" s="13"/>
      <c r="G33" s="13">
        <v>3031813.7209302327</v>
      </c>
      <c r="I33" s="13">
        <v>3117028.8988764044</v>
      </c>
      <c r="L33" s="20"/>
    </row>
    <row r="34" spans="1:12" x14ac:dyDescent="0.25">
      <c r="A34" s="11">
        <v>22</v>
      </c>
      <c r="F34" s="13"/>
      <c r="G34" s="13"/>
      <c r="I34" s="13"/>
    </row>
    <row r="35" spans="1:12" s="6" customFormat="1" x14ac:dyDescent="0.25">
      <c r="A35" s="11">
        <v>23</v>
      </c>
      <c r="B35" s="17" t="s">
        <v>72</v>
      </c>
      <c r="F35" s="2"/>
      <c r="G35" s="2"/>
      <c r="I35" s="2"/>
      <c r="K35" s="3"/>
    </row>
    <row r="36" spans="1:12" s="6" customFormat="1" x14ac:dyDescent="0.25">
      <c r="A36" s="11">
        <v>24</v>
      </c>
      <c r="C36" s="6" t="s">
        <v>44</v>
      </c>
      <c r="F36" s="2"/>
      <c r="G36" s="2">
        <f>G28-G32</f>
        <v>-41353.210113265988</v>
      </c>
      <c r="I36" s="2">
        <f>I28-I32</f>
        <v>-62643.123124611157</v>
      </c>
      <c r="K36" s="3"/>
    </row>
    <row r="37" spans="1:12" s="6" customFormat="1" x14ac:dyDescent="0.25">
      <c r="A37" s="11">
        <v>25</v>
      </c>
      <c r="C37" s="6" t="s">
        <v>45</v>
      </c>
      <c r="F37" s="2"/>
      <c r="G37" s="2">
        <f>G29-G33</f>
        <v>-496238.52135919221</v>
      </c>
      <c r="I37" s="2">
        <f>I29-I33</f>
        <v>-751717.47749533411</v>
      </c>
    </row>
    <row r="38" spans="1:12" x14ac:dyDescent="0.25">
      <c r="A38" s="11">
        <v>26</v>
      </c>
      <c r="F38" s="13"/>
      <c r="G38" s="13"/>
      <c r="I38" s="13"/>
    </row>
    <row r="39" spans="1:12" x14ac:dyDescent="0.25">
      <c r="A39" s="11">
        <v>27</v>
      </c>
    </row>
    <row r="40" spans="1:12" x14ac:dyDescent="0.25">
      <c r="A40" s="11">
        <v>28</v>
      </c>
      <c r="B40" s="16"/>
      <c r="C40" s="22"/>
    </row>
    <row r="41" spans="1:12" x14ac:dyDescent="0.25">
      <c r="A41" s="11">
        <v>29</v>
      </c>
      <c r="B41" s="16"/>
      <c r="C41" s="1"/>
    </row>
  </sheetData>
  <mergeCells count="4">
    <mergeCell ref="B6:I6"/>
    <mergeCell ref="B3:I3"/>
    <mergeCell ref="B4:I4"/>
    <mergeCell ref="B5:I5"/>
  </mergeCells>
  <phoneticPr fontId="23" type="noConversion"/>
  <pageMargins left="0.96" right="0.25" top="0.87" bottom="0.84" header="0.5" footer="0.5"/>
  <pageSetup scale="7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17"/>
  <sheetViews>
    <sheetView zoomScaleNormal="100" workbookViewId="0">
      <selection activeCell="A2" sqref="A2"/>
    </sheetView>
  </sheetViews>
  <sheetFormatPr defaultColWidth="9.109375" defaultRowHeight="13.2" x14ac:dyDescent="0.25"/>
  <cols>
    <col min="1" max="1" width="11.6640625" style="31" customWidth="1"/>
    <col min="2" max="2" width="12.44140625" style="31" customWidth="1"/>
    <col min="3" max="3" width="13" style="31" bestFit="1" customWidth="1"/>
    <col min="4" max="5" width="13.33203125" style="31" bestFit="1" customWidth="1"/>
    <col min="6" max="6" width="12" style="31" customWidth="1"/>
    <col min="7" max="7" width="12.6640625" style="31" bestFit="1" customWidth="1"/>
    <col min="8" max="8" width="13.6640625" style="31" customWidth="1"/>
    <col min="9" max="9" width="13.33203125" style="31" customWidth="1"/>
    <col min="10" max="11" width="12.6640625" style="31" customWidth="1"/>
    <col min="12" max="12" width="12.5546875" style="31" customWidth="1"/>
    <col min="13" max="19" width="11.88671875" style="31" customWidth="1"/>
    <col min="20" max="20" width="12.33203125" style="31" customWidth="1"/>
    <col min="21" max="43" width="11.88671875" style="31" customWidth="1"/>
    <col min="44" max="44" width="3.88671875" style="31" customWidth="1"/>
    <col min="45" max="56" width="11.88671875" style="31" customWidth="1"/>
    <col min="57" max="57" width="4.5546875" style="31" customWidth="1"/>
    <col min="58" max="58" width="14.5546875" style="31" bestFit="1" customWidth="1"/>
    <col min="59" max="69" width="11.88671875" style="31" customWidth="1"/>
    <col min="70" max="70" width="14.5546875" style="31" bestFit="1" customWidth="1"/>
    <col min="71" max="16384" width="9.109375" style="31"/>
  </cols>
  <sheetData>
    <row r="1" spans="1:82" x14ac:dyDescent="0.25">
      <c r="A1" s="43" t="s">
        <v>75</v>
      </c>
    </row>
    <row r="2" spans="1:82" x14ac:dyDescent="0.25">
      <c r="A2" s="43" t="s">
        <v>74</v>
      </c>
    </row>
    <row r="5" spans="1:82" x14ac:dyDescent="0.25">
      <c r="A5" s="29" t="s">
        <v>20</v>
      </c>
      <c r="B5" s="56" t="s">
        <v>24</v>
      </c>
      <c r="C5" s="57"/>
      <c r="D5" s="58"/>
      <c r="E5" s="59"/>
    </row>
    <row r="6" spans="1:82" ht="49.65" customHeight="1" x14ac:dyDescent="0.25">
      <c r="A6" s="32" t="s">
        <v>21</v>
      </c>
      <c r="B6" s="63" t="s">
        <v>38</v>
      </c>
      <c r="C6" s="64"/>
      <c r="D6" s="64"/>
      <c r="E6" s="65"/>
    </row>
    <row r="7" spans="1:82" s="37" customFormat="1" ht="21.75" customHeight="1" x14ac:dyDescent="0.25">
      <c r="A7" s="30" t="s">
        <v>24</v>
      </c>
      <c r="B7" s="33"/>
      <c r="C7" s="34"/>
      <c r="D7" s="35"/>
      <c r="E7" s="36"/>
      <c r="F7" s="36"/>
      <c r="G7" s="36"/>
    </row>
    <row r="8" spans="1:82" x14ac:dyDescent="0.25">
      <c r="B8" s="38" t="s">
        <v>22</v>
      </c>
      <c r="C8" s="39" t="s">
        <v>23</v>
      </c>
      <c r="D8" s="39" t="s">
        <v>23</v>
      </c>
      <c r="E8" s="39" t="s">
        <v>23</v>
      </c>
      <c r="F8" s="39" t="s">
        <v>23</v>
      </c>
      <c r="G8" s="39" t="s">
        <v>23</v>
      </c>
      <c r="H8" s="39" t="s">
        <v>23</v>
      </c>
      <c r="I8" s="39" t="s">
        <v>23</v>
      </c>
      <c r="J8" s="39" t="s">
        <v>23</v>
      </c>
      <c r="K8" s="39" t="s">
        <v>23</v>
      </c>
      <c r="L8" s="39" t="s">
        <v>23</v>
      </c>
      <c r="M8" s="39" t="s">
        <v>23</v>
      </c>
      <c r="N8" s="39" t="s">
        <v>23</v>
      </c>
      <c r="O8" s="39" t="s">
        <v>23</v>
      </c>
      <c r="P8" s="39" t="s">
        <v>23</v>
      </c>
      <c r="Q8" s="39" t="s">
        <v>23</v>
      </c>
      <c r="R8" s="39" t="s">
        <v>23</v>
      </c>
      <c r="S8" s="39" t="s">
        <v>23</v>
      </c>
      <c r="T8" s="39" t="s">
        <v>23</v>
      </c>
      <c r="U8" s="39" t="s">
        <v>23</v>
      </c>
      <c r="V8" s="39" t="s">
        <v>23</v>
      </c>
      <c r="W8" s="39" t="s">
        <v>23</v>
      </c>
      <c r="X8" s="39" t="s">
        <v>23</v>
      </c>
      <c r="Y8" s="39" t="s">
        <v>23</v>
      </c>
      <c r="Z8" s="39" t="s">
        <v>23</v>
      </c>
      <c r="AA8" s="39" t="s">
        <v>23</v>
      </c>
      <c r="AB8" s="39" t="s">
        <v>23</v>
      </c>
      <c r="AC8" s="39" t="s">
        <v>23</v>
      </c>
      <c r="AD8" s="39" t="s">
        <v>23</v>
      </c>
      <c r="AE8" s="39" t="s">
        <v>23</v>
      </c>
      <c r="AF8" s="39" t="s">
        <v>23</v>
      </c>
      <c r="AG8" s="39" t="s">
        <v>23</v>
      </c>
      <c r="AH8" s="39" t="s">
        <v>23</v>
      </c>
      <c r="AI8" s="39" t="s">
        <v>23</v>
      </c>
      <c r="AJ8" s="39" t="s">
        <v>23</v>
      </c>
      <c r="AK8" s="39" t="s">
        <v>23</v>
      </c>
      <c r="AL8" s="39" t="s">
        <v>23</v>
      </c>
      <c r="AM8" s="39" t="s">
        <v>23</v>
      </c>
      <c r="AN8" s="39" t="s">
        <v>23</v>
      </c>
      <c r="AO8" s="39" t="s">
        <v>23</v>
      </c>
      <c r="AP8" s="39" t="s">
        <v>23</v>
      </c>
      <c r="AQ8" s="39" t="s">
        <v>23</v>
      </c>
      <c r="AR8" s="39"/>
      <c r="AS8" s="39" t="s">
        <v>23</v>
      </c>
      <c r="AT8" s="39" t="s">
        <v>23</v>
      </c>
      <c r="AU8" s="39" t="s">
        <v>23</v>
      </c>
      <c r="AV8" s="39" t="s">
        <v>23</v>
      </c>
      <c r="AW8" s="39" t="s">
        <v>23</v>
      </c>
      <c r="AX8" s="39" t="s">
        <v>23</v>
      </c>
      <c r="AY8" s="39" t="s">
        <v>23</v>
      </c>
      <c r="AZ8" s="39" t="s">
        <v>23</v>
      </c>
      <c r="BA8" s="39" t="s">
        <v>23</v>
      </c>
      <c r="BB8" s="39" t="s">
        <v>23</v>
      </c>
      <c r="BC8" s="39" t="s">
        <v>23</v>
      </c>
      <c r="BD8" s="39" t="s">
        <v>23</v>
      </c>
      <c r="BE8" s="39"/>
      <c r="BF8" s="39" t="s">
        <v>23</v>
      </c>
      <c r="BG8" s="39" t="s">
        <v>23</v>
      </c>
      <c r="BH8" s="39" t="s">
        <v>23</v>
      </c>
      <c r="BI8" s="39" t="s">
        <v>23</v>
      </c>
      <c r="BJ8" s="39" t="s">
        <v>23</v>
      </c>
      <c r="BK8" s="39" t="s">
        <v>23</v>
      </c>
      <c r="BL8" s="39" t="s">
        <v>23</v>
      </c>
      <c r="BM8" s="39" t="s">
        <v>23</v>
      </c>
      <c r="BN8" s="39" t="s">
        <v>23</v>
      </c>
      <c r="BO8" s="39" t="s">
        <v>23</v>
      </c>
      <c r="BP8" s="39" t="s">
        <v>23</v>
      </c>
      <c r="BQ8" s="39" t="s">
        <v>23</v>
      </c>
      <c r="BR8" s="39" t="s">
        <v>23</v>
      </c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</row>
    <row r="9" spans="1:82" x14ac:dyDescent="0.25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</row>
    <row r="10" spans="1:82" x14ac:dyDescent="0.25">
      <c r="B10" s="41" t="s">
        <v>26</v>
      </c>
      <c r="C10" s="41" t="s">
        <v>0</v>
      </c>
      <c r="D10" s="41" t="s">
        <v>1</v>
      </c>
      <c r="E10" s="41" t="s">
        <v>2</v>
      </c>
      <c r="F10" s="41" t="s">
        <v>3</v>
      </c>
      <c r="G10" s="41" t="s">
        <v>4</v>
      </c>
      <c r="H10" s="41" t="s">
        <v>5</v>
      </c>
      <c r="I10" s="41" t="s">
        <v>6</v>
      </c>
      <c r="J10" s="41" t="s">
        <v>7</v>
      </c>
      <c r="K10" s="41" t="s">
        <v>8</v>
      </c>
      <c r="L10" s="41" t="s">
        <v>9</v>
      </c>
      <c r="M10" s="41" t="s">
        <v>10</v>
      </c>
      <c r="N10" s="41" t="s">
        <v>11</v>
      </c>
      <c r="O10" s="41" t="s">
        <v>12</v>
      </c>
      <c r="P10" s="41" t="s">
        <v>13</v>
      </c>
      <c r="Q10" s="41" t="s">
        <v>14</v>
      </c>
      <c r="R10" s="41" t="s">
        <v>15</v>
      </c>
      <c r="S10" s="41" t="s">
        <v>16</v>
      </c>
      <c r="T10" s="41" t="s">
        <v>17</v>
      </c>
      <c r="U10" s="41" t="s">
        <v>27</v>
      </c>
      <c r="V10" s="41" t="s">
        <v>28</v>
      </c>
      <c r="W10" s="41" t="s">
        <v>29</v>
      </c>
      <c r="X10" s="41" t="s">
        <v>30</v>
      </c>
      <c r="Y10" s="41" t="s">
        <v>31</v>
      </c>
      <c r="Z10" s="41" t="s">
        <v>32</v>
      </c>
      <c r="AA10" s="41" t="s">
        <v>33</v>
      </c>
      <c r="AB10" s="41" t="s">
        <v>34</v>
      </c>
      <c r="AC10" s="41" t="s">
        <v>35</v>
      </c>
      <c r="AD10" s="41" t="s">
        <v>36</v>
      </c>
      <c r="AE10" s="41" t="s">
        <v>37</v>
      </c>
      <c r="AF10" s="41" t="s">
        <v>18</v>
      </c>
      <c r="AG10" s="42">
        <v>41640</v>
      </c>
      <c r="AH10" s="42">
        <v>41671</v>
      </c>
      <c r="AI10" s="42">
        <v>41699</v>
      </c>
      <c r="AJ10" s="42">
        <v>41730</v>
      </c>
      <c r="AK10" s="42">
        <v>41760</v>
      </c>
      <c r="AL10" s="42">
        <v>41791</v>
      </c>
      <c r="AM10" s="42">
        <v>41821</v>
      </c>
      <c r="AN10" s="42">
        <v>41852</v>
      </c>
      <c r="AO10" s="42">
        <v>41883</v>
      </c>
      <c r="AP10" s="42">
        <v>41913</v>
      </c>
      <c r="AQ10" s="42">
        <v>41944</v>
      </c>
      <c r="AR10" s="42"/>
      <c r="AS10" s="42">
        <v>41974</v>
      </c>
      <c r="AT10" s="42">
        <v>42005</v>
      </c>
      <c r="AU10" s="42">
        <v>42036</v>
      </c>
      <c r="AV10" s="42">
        <v>42064</v>
      </c>
      <c r="AW10" s="42">
        <v>42095</v>
      </c>
      <c r="AX10" s="42">
        <v>42125</v>
      </c>
      <c r="AY10" s="42">
        <v>42156</v>
      </c>
      <c r="AZ10" s="42">
        <v>42186</v>
      </c>
      <c r="BA10" s="42">
        <v>42217</v>
      </c>
      <c r="BB10" s="42">
        <v>42248</v>
      </c>
      <c r="BC10" s="42">
        <v>42278</v>
      </c>
      <c r="BD10" s="42">
        <v>42309</v>
      </c>
      <c r="BE10" s="42"/>
      <c r="BF10" s="42">
        <v>42339</v>
      </c>
      <c r="BG10" s="42">
        <v>42370</v>
      </c>
      <c r="BH10" s="42">
        <v>42401</v>
      </c>
      <c r="BI10" s="42">
        <v>42430</v>
      </c>
      <c r="BJ10" s="42">
        <v>42461</v>
      </c>
      <c r="BK10" s="42">
        <v>42491</v>
      </c>
      <c r="BL10" s="42">
        <v>42522</v>
      </c>
      <c r="BM10" s="42">
        <v>42552</v>
      </c>
      <c r="BN10" s="42">
        <v>42583</v>
      </c>
      <c r="BO10" s="42">
        <v>42614</v>
      </c>
      <c r="BP10" s="42">
        <v>42644</v>
      </c>
      <c r="BQ10" s="42">
        <v>42675</v>
      </c>
      <c r="BR10" s="42">
        <v>42705</v>
      </c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</row>
    <row r="12" spans="1:82" x14ac:dyDescent="0.25">
      <c r="A12" s="43" t="s">
        <v>19</v>
      </c>
      <c r="B12" s="2">
        <v>-14278423.720000001</v>
      </c>
      <c r="C12" s="44">
        <f>B12+-93736.42</f>
        <v>-14372160.140000001</v>
      </c>
      <c r="D12" s="44">
        <f t="shared" ref="D12:T12" si="0">C12+-93736.42</f>
        <v>-14465896.560000001</v>
      </c>
      <c r="E12" s="44">
        <f t="shared" si="0"/>
        <v>-14559632.98</v>
      </c>
      <c r="F12" s="44">
        <f t="shared" si="0"/>
        <v>-14653369.4</v>
      </c>
      <c r="G12" s="44">
        <f t="shared" si="0"/>
        <v>-14747105.82</v>
      </c>
      <c r="H12" s="44">
        <f t="shared" si="0"/>
        <v>-14840842.24</v>
      </c>
      <c r="I12" s="44">
        <f t="shared" si="0"/>
        <v>-14934578.66</v>
      </c>
      <c r="J12" s="44">
        <f t="shared" si="0"/>
        <v>-15028315.08</v>
      </c>
      <c r="K12" s="44">
        <f t="shared" si="0"/>
        <v>-15122051.5</v>
      </c>
      <c r="L12" s="44">
        <f t="shared" si="0"/>
        <v>-15215787.92</v>
      </c>
      <c r="M12" s="44">
        <f t="shared" si="0"/>
        <v>-15309524.34</v>
      </c>
      <c r="N12" s="44">
        <f t="shared" si="0"/>
        <v>-15403260.76</v>
      </c>
      <c r="O12" s="44">
        <f t="shared" si="0"/>
        <v>-15496997.18</v>
      </c>
      <c r="P12" s="44">
        <f t="shared" si="0"/>
        <v>-15590733.6</v>
      </c>
      <c r="Q12" s="44">
        <f t="shared" si="0"/>
        <v>-15684470.02</v>
      </c>
      <c r="R12" s="44">
        <f t="shared" si="0"/>
        <v>-15778206.439999999</v>
      </c>
      <c r="S12" s="44">
        <f t="shared" si="0"/>
        <v>-15871942.859999999</v>
      </c>
      <c r="T12" s="44">
        <f t="shared" si="0"/>
        <v>-15965679.279999999</v>
      </c>
      <c r="U12" s="44">
        <f>T12-252651.17</f>
        <v>-16218330.449999999</v>
      </c>
      <c r="V12" s="44">
        <f t="shared" ref="V12:BR12" si="1">U12-252651.17</f>
        <v>-16470981.619999999</v>
      </c>
      <c r="W12" s="44">
        <f t="shared" si="1"/>
        <v>-16723632.789999999</v>
      </c>
      <c r="X12" s="44">
        <f t="shared" si="1"/>
        <v>-16976283.960000001</v>
      </c>
      <c r="Y12" s="44">
        <f t="shared" si="1"/>
        <v>-17228935.130000003</v>
      </c>
      <c r="Z12" s="44">
        <f t="shared" si="1"/>
        <v>-17481586.300000004</v>
      </c>
      <c r="AA12" s="44">
        <f t="shared" si="1"/>
        <v>-17734237.470000006</v>
      </c>
      <c r="AB12" s="44">
        <f t="shared" si="1"/>
        <v>-17986888.640000008</v>
      </c>
      <c r="AC12" s="44">
        <f t="shared" si="1"/>
        <v>-18239539.81000001</v>
      </c>
      <c r="AD12" s="44">
        <f t="shared" si="1"/>
        <v>-18492190.980000012</v>
      </c>
      <c r="AE12" s="44">
        <f t="shared" si="1"/>
        <v>-18744842.150000013</v>
      </c>
      <c r="AF12" s="44">
        <f t="shared" si="1"/>
        <v>-18997493.320000015</v>
      </c>
      <c r="AG12" s="44">
        <f t="shared" si="1"/>
        <v>-19250144.490000017</v>
      </c>
      <c r="AH12" s="44">
        <f t="shared" si="1"/>
        <v>-19502795.660000019</v>
      </c>
      <c r="AI12" s="44">
        <f t="shared" si="1"/>
        <v>-19755446.830000021</v>
      </c>
      <c r="AJ12" s="44">
        <f t="shared" si="1"/>
        <v>-20008098.000000022</v>
      </c>
      <c r="AK12" s="44">
        <f t="shared" si="1"/>
        <v>-20260749.170000024</v>
      </c>
      <c r="AL12" s="44">
        <f t="shared" si="1"/>
        <v>-20513400.340000026</v>
      </c>
      <c r="AM12" s="44">
        <f t="shared" si="1"/>
        <v>-20766051.510000028</v>
      </c>
      <c r="AN12" s="44">
        <f t="shared" si="1"/>
        <v>-21018702.68000003</v>
      </c>
      <c r="AO12" s="44">
        <f t="shared" si="1"/>
        <v>-21271353.850000031</v>
      </c>
      <c r="AP12" s="44">
        <f t="shared" si="1"/>
        <v>-21524005.020000033</v>
      </c>
      <c r="AQ12" s="44">
        <f t="shared" si="1"/>
        <v>-21776656.190000035</v>
      </c>
      <c r="AR12" s="45" t="s">
        <v>61</v>
      </c>
      <c r="AS12" s="44">
        <f>AQ12-252651.17</f>
        <v>-22029307.360000037</v>
      </c>
      <c r="AT12" s="44">
        <f t="shared" si="1"/>
        <v>-22281958.530000038</v>
      </c>
      <c r="AU12" s="44">
        <f t="shared" si="1"/>
        <v>-22534609.70000004</v>
      </c>
      <c r="AV12" s="44">
        <f t="shared" si="1"/>
        <v>-22787260.870000042</v>
      </c>
      <c r="AW12" s="44">
        <f t="shared" si="1"/>
        <v>-23039912.040000044</v>
      </c>
      <c r="AX12" s="44">
        <f t="shared" si="1"/>
        <v>-23292563.210000046</v>
      </c>
      <c r="AY12" s="44">
        <f t="shared" si="1"/>
        <v>-23545214.380000047</v>
      </c>
      <c r="AZ12" s="44">
        <f t="shared" si="1"/>
        <v>-23797865.550000049</v>
      </c>
      <c r="BA12" s="44">
        <f t="shared" si="1"/>
        <v>-24050516.720000051</v>
      </c>
      <c r="BB12" s="44">
        <f t="shared" si="1"/>
        <v>-24303167.890000053</v>
      </c>
      <c r="BC12" s="44">
        <f t="shared" si="1"/>
        <v>-24555819.060000055</v>
      </c>
      <c r="BD12" s="44">
        <f t="shared" si="1"/>
        <v>-24808470.230000056</v>
      </c>
      <c r="BE12" s="45" t="s">
        <v>62</v>
      </c>
      <c r="BF12" s="44">
        <f>BD12-252651.17</f>
        <v>-25061121.400000058</v>
      </c>
      <c r="BG12" s="44">
        <f t="shared" si="1"/>
        <v>-25313772.57000006</v>
      </c>
      <c r="BH12" s="44">
        <f t="shared" si="1"/>
        <v>-25566423.740000062</v>
      </c>
      <c r="BI12" s="44">
        <f t="shared" si="1"/>
        <v>-25819074.910000063</v>
      </c>
      <c r="BJ12" s="44">
        <f t="shared" si="1"/>
        <v>-26071726.080000065</v>
      </c>
      <c r="BK12" s="44">
        <f t="shared" si="1"/>
        <v>-26324377.250000067</v>
      </c>
      <c r="BL12" s="44">
        <f t="shared" si="1"/>
        <v>-26577028.420000069</v>
      </c>
      <c r="BM12" s="44">
        <f t="shared" si="1"/>
        <v>-26829679.590000071</v>
      </c>
      <c r="BN12" s="44">
        <f t="shared" si="1"/>
        <v>-27082330.760000072</v>
      </c>
      <c r="BO12" s="44">
        <f t="shared" si="1"/>
        <v>-27334981.930000074</v>
      </c>
      <c r="BP12" s="44">
        <f t="shared" si="1"/>
        <v>-27587633.100000076</v>
      </c>
      <c r="BQ12" s="44">
        <f t="shared" si="1"/>
        <v>-27840284.270000078</v>
      </c>
      <c r="BR12" s="44">
        <f t="shared" si="1"/>
        <v>-28092935.44000008</v>
      </c>
    </row>
    <row r="14" spans="1:82" x14ac:dyDescent="0.25">
      <c r="BE14" s="45" t="s">
        <v>62</v>
      </c>
      <c r="BF14" s="46">
        <f>BF12*-1</f>
        <v>25061121.400000058</v>
      </c>
      <c r="BR14" s="46">
        <f>BR12*-1</f>
        <v>28092935.44000008</v>
      </c>
    </row>
    <row r="15" spans="1:82" x14ac:dyDescent="0.25">
      <c r="BE15" s="45" t="s">
        <v>61</v>
      </c>
      <c r="BF15" s="46">
        <f>AS12</f>
        <v>-22029307.360000037</v>
      </c>
      <c r="BR15" s="46">
        <f>BF12</f>
        <v>-25061121.400000058</v>
      </c>
    </row>
    <row r="16" spans="1:82" x14ac:dyDescent="0.25">
      <c r="AS16" s="47" t="s">
        <v>63</v>
      </c>
      <c r="BE16" s="48" t="s">
        <v>64</v>
      </c>
      <c r="BF16" s="46">
        <f>BF14+BF15</f>
        <v>3031814.0400000215</v>
      </c>
      <c r="BR16" s="46">
        <f>BR14+BR15</f>
        <v>3031814.0400000215</v>
      </c>
    </row>
    <row r="17" spans="45:70" x14ac:dyDescent="0.25">
      <c r="AS17" s="47" t="s">
        <v>65</v>
      </c>
      <c r="BE17" s="48" t="s">
        <v>64</v>
      </c>
      <c r="BF17" s="46">
        <f>BF16/12</f>
        <v>252651.17000000179</v>
      </c>
      <c r="BR17" s="46">
        <f>BR16/12</f>
        <v>252651.17000000179</v>
      </c>
    </row>
  </sheetData>
  <mergeCells count="1">
    <mergeCell ref="B6:E6"/>
  </mergeCells>
  <pageMargins left="0.25" right="0.25" top="0.75" bottom="0.75" header="0.3" footer="0.3"/>
  <pageSetup scale="73" fitToHeight="0" orientation="landscape" r:id="rId1"/>
  <headerFooter alignWithMargins="0"/>
  <colBreaks count="5" manualBreakCount="5">
    <brk id="8" max="1048575" man="1"/>
    <brk id="20" max="1048575" man="1"/>
    <brk id="32" max="1048575" man="1"/>
    <brk id="45" max="1048575" man="1"/>
    <brk id="5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17"/>
  <sheetViews>
    <sheetView zoomScaleNormal="100" workbookViewId="0">
      <selection activeCell="A2" sqref="A2"/>
    </sheetView>
  </sheetViews>
  <sheetFormatPr defaultColWidth="9.109375" defaultRowHeight="13.2" x14ac:dyDescent="0.25"/>
  <cols>
    <col min="1" max="1" width="11.6640625" style="31" customWidth="1"/>
    <col min="2" max="2" width="16.109375" style="31" bestFit="1" customWidth="1"/>
    <col min="3" max="4" width="13" style="31" bestFit="1" customWidth="1"/>
    <col min="5" max="5" width="13.44140625" style="31" bestFit="1" customWidth="1"/>
    <col min="6" max="7" width="13.6640625" style="31" bestFit="1" customWidth="1"/>
    <col min="8" max="8" width="12.6640625" style="31" customWidth="1"/>
    <col min="9" max="9" width="12.33203125" style="31" customWidth="1"/>
    <col min="10" max="10" width="12.5546875" style="31" customWidth="1"/>
    <col min="11" max="12" width="12.6640625" style="31" customWidth="1"/>
    <col min="13" max="43" width="11.88671875" style="31" customWidth="1"/>
    <col min="44" max="44" width="3.44140625" style="31" bestFit="1" customWidth="1"/>
    <col min="45" max="56" width="11.88671875" style="31" customWidth="1"/>
    <col min="57" max="57" width="3.44140625" style="31" bestFit="1" customWidth="1"/>
    <col min="58" max="58" width="14.5546875" style="31" bestFit="1" customWidth="1"/>
    <col min="59" max="69" width="11.88671875" style="31" customWidth="1"/>
    <col min="70" max="70" width="14.5546875" style="31" bestFit="1" customWidth="1"/>
    <col min="71" max="16384" width="9.109375" style="31"/>
  </cols>
  <sheetData>
    <row r="1" spans="1:82" x14ac:dyDescent="0.25">
      <c r="A1" s="43" t="s">
        <v>76</v>
      </c>
    </row>
    <row r="2" spans="1:82" x14ac:dyDescent="0.25">
      <c r="A2" s="43" t="s">
        <v>74</v>
      </c>
    </row>
    <row r="5" spans="1:82" x14ac:dyDescent="0.25">
      <c r="A5" s="29" t="s">
        <v>20</v>
      </c>
      <c r="B5" s="56" t="s">
        <v>25</v>
      </c>
      <c r="C5" s="57"/>
      <c r="D5" s="58"/>
      <c r="E5" s="59"/>
    </row>
    <row r="6" spans="1:82" ht="49.65" customHeight="1" x14ac:dyDescent="0.25">
      <c r="A6" s="32" t="s">
        <v>21</v>
      </c>
      <c r="B6" s="63" t="s">
        <v>38</v>
      </c>
      <c r="C6" s="64"/>
      <c r="D6" s="64"/>
      <c r="E6" s="65"/>
    </row>
    <row r="7" spans="1:82" s="37" customFormat="1" ht="21.75" customHeight="1" x14ac:dyDescent="0.25">
      <c r="A7" s="30" t="s">
        <v>25</v>
      </c>
      <c r="B7" s="33"/>
      <c r="C7" s="34"/>
      <c r="D7" s="35"/>
      <c r="E7" s="36"/>
      <c r="F7" s="36"/>
      <c r="G7" s="36"/>
    </row>
    <row r="8" spans="1:82" x14ac:dyDescent="0.25">
      <c r="B8" s="38" t="s">
        <v>22</v>
      </c>
      <c r="C8" s="39" t="s">
        <v>23</v>
      </c>
      <c r="D8" s="39" t="s">
        <v>23</v>
      </c>
      <c r="E8" s="39" t="s">
        <v>23</v>
      </c>
      <c r="F8" s="39" t="s">
        <v>23</v>
      </c>
      <c r="G8" s="39" t="s">
        <v>23</v>
      </c>
      <c r="H8" s="39" t="s">
        <v>23</v>
      </c>
      <c r="I8" s="39" t="s">
        <v>23</v>
      </c>
      <c r="J8" s="39" t="s">
        <v>23</v>
      </c>
      <c r="K8" s="39" t="s">
        <v>23</v>
      </c>
      <c r="L8" s="39" t="s">
        <v>23</v>
      </c>
      <c r="M8" s="39" t="s">
        <v>23</v>
      </c>
      <c r="N8" s="39" t="s">
        <v>23</v>
      </c>
      <c r="O8" s="39" t="s">
        <v>23</v>
      </c>
      <c r="P8" s="39" t="s">
        <v>23</v>
      </c>
      <c r="Q8" s="39" t="s">
        <v>23</v>
      </c>
      <c r="R8" s="39" t="s">
        <v>23</v>
      </c>
      <c r="S8" s="39" t="s">
        <v>23</v>
      </c>
      <c r="T8" s="39" t="s">
        <v>23</v>
      </c>
      <c r="U8" s="39" t="s">
        <v>23</v>
      </c>
      <c r="V8" s="39" t="s">
        <v>23</v>
      </c>
      <c r="W8" s="39" t="s">
        <v>23</v>
      </c>
      <c r="X8" s="39" t="s">
        <v>23</v>
      </c>
      <c r="Y8" s="39" t="s">
        <v>23</v>
      </c>
      <c r="Z8" s="39" t="s">
        <v>23</v>
      </c>
      <c r="AA8" s="39" t="s">
        <v>23</v>
      </c>
      <c r="AB8" s="39" t="s">
        <v>23</v>
      </c>
      <c r="AC8" s="39" t="s">
        <v>23</v>
      </c>
      <c r="AD8" s="39" t="s">
        <v>23</v>
      </c>
      <c r="AE8" s="39" t="s">
        <v>23</v>
      </c>
      <c r="AF8" s="39" t="s">
        <v>23</v>
      </c>
      <c r="AG8" s="39" t="s">
        <v>23</v>
      </c>
      <c r="AH8" s="39" t="s">
        <v>23</v>
      </c>
      <c r="AI8" s="39" t="s">
        <v>23</v>
      </c>
      <c r="AJ8" s="39" t="s">
        <v>23</v>
      </c>
      <c r="AK8" s="39" t="s">
        <v>23</v>
      </c>
      <c r="AL8" s="39" t="s">
        <v>23</v>
      </c>
      <c r="AM8" s="39" t="s">
        <v>23</v>
      </c>
      <c r="AN8" s="39" t="s">
        <v>23</v>
      </c>
      <c r="AO8" s="39" t="s">
        <v>23</v>
      </c>
      <c r="AP8" s="39" t="s">
        <v>23</v>
      </c>
      <c r="AQ8" s="39" t="s">
        <v>23</v>
      </c>
      <c r="AR8" s="39"/>
      <c r="AS8" s="39" t="s">
        <v>23</v>
      </c>
      <c r="AT8" s="39" t="s">
        <v>23</v>
      </c>
      <c r="AU8" s="39" t="s">
        <v>23</v>
      </c>
      <c r="AV8" s="39" t="s">
        <v>23</v>
      </c>
      <c r="AW8" s="39" t="s">
        <v>23</v>
      </c>
      <c r="AX8" s="39" t="s">
        <v>23</v>
      </c>
      <c r="AY8" s="39" t="s">
        <v>23</v>
      </c>
      <c r="AZ8" s="39" t="s">
        <v>23</v>
      </c>
      <c r="BA8" s="39" t="s">
        <v>23</v>
      </c>
      <c r="BB8" s="39" t="s">
        <v>23</v>
      </c>
      <c r="BC8" s="39" t="s">
        <v>23</v>
      </c>
      <c r="BD8" s="39" t="s">
        <v>23</v>
      </c>
      <c r="BE8" s="39"/>
      <c r="BF8" s="39" t="s">
        <v>23</v>
      </c>
      <c r="BG8" s="39" t="s">
        <v>23</v>
      </c>
      <c r="BH8" s="39" t="s">
        <v>23</v>
      </c>
      <c r="BI8" s="39" t="s">
        <v>23</v>
      </c>
      <c r="BJ8" s="39" t="s">
        <v>23</v>
      </c>
      <c r="BK8" s="39" t="s">
        <v>23</v>
      </c>
      <c r="BL8" s="39" t="s">
        <v>23</v>
      </c>
      <c r="BM8" s="39" t="s">
        <v>23</v>
      </c>
      <c r="BN8" s="39" t="s">
        <v>23</v>
      </c>
      <c r="BO8" s="39" t="s">
        <v>23</v>
      </c>
      <c r="BP8" s="39" t="s">
        <v>23</v>
      </c>
      <c r="BQ8" s="39" t="s">
        <v>23</v>
      </c>
      <c r="BR8" s="39" t="s">
        <v>23</v>
      </c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</row>
    <row r="9" spans="1:82" x14ac:dyDescent="0.25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</row>
    <row r="10" spans="1:82" x14ac:dyDescent="0.25">
      <c r="B10" s="41" t="s">
        <v>26</v>
      </c>
      <c r="C10" s="41" t="s">
        <v>0</v>
      </c>
      <c r="D10" s="41" t="s">
        <v>1</v>
      </c>
      <c r="E10" s="41" t="s">
        <v>2</v>
      </c>
      <c r="F10" s="41" t="s">
        <v>3</v>
      </c>
      <c r="G10" s="41" t="s">
        <v>4</v>
      </c>
      <c r="H10" s="41" t="s">
        <v>5</v>
      </c>
      <c r="I10" s="41" t="s">
        <v>6</v>
      </c>
      <c r="J10" s="41" t="s">
        <v>7</v>
      </c>
      <c r="K10" s="41" t="s">
        <v>8</v>
      </c>
      <c r="L10" s="41" t="s">
        <v>9</v>
      </c>
      <c r="M10" s="41" t="s">
        <v>10</v>
      </c>
      <c r="N10" s="41" t="s">
        <v>11</v>
      </c>
      <c r="O10" s="41" t="s">
        <v>12</v>
      </c>
      <c r="P10" s="41" t="s">
        <v>13</v>
      </c>
      <c r="Q10" s="41" t="s">
        <v>14</v>
      </c>
      <c r="R10" s="41" t="s">
        <v>15</v>
      </c>
      <c r="S10" s="41" t="s">
        <v>16</v>
      </c>
      <c r="T10" s="41" t="s">
        <v>17</v>
      </c>
      <c r="U10" s="41" t="s">
        <v>27</v>
      </c>
      <c r="V10" s="41" t="s">
        <v>28</v>
      </c>
      <c r="W10" s="41" t="s">
        <v>29</v>
      </c>
      <c r="X10" s="41" t="s">
        <v>30</v>
      </c>
      <c r="Y10" s="41" t="s">
        <v>31</v>
      </c>
      <c r="Z10" s="41" t="s">
        <v>32</v>
      </c>
      <c r="AA10" s="41" t="s">
        <v>33</v>
      </c>
      <c r="AB10" s="41" t="s">
        <v>34</v>
      </c>
      <c r="AC10" s="41" t="s">
        <v>35</v>
      </c>
      <c r="AD10" s="41" t="s">
        <v>36</v>
      </c>
      <c r="AE10" s="41" t="s">
        <v>37</v>
      </c>
      <c r="AF10" s="41" t="s">
        <v>18</v>
      </c>
      <c r="AG10" s="42">
        <v>41640</v>
      </c>
      <c r="AH10" s="42">
        <v>41671</v>
      </c>
      <c r="AI10" s="42">
        <v>41699</v>
      </c>
      <c r="AJ10" s="42">
        <v>41730</v>
      </c>
      <c r="AK10" s="42">
        <v>41760</v>
      </c>
      <c r="AL10" s="42">
        <v>41791</v>
      </c>
      <c r="AM10" s="42">
        <v>41821</v>
      </c>
      <c r="AN10" s="42">
        <v>41852</v>
      </c>
      <c r="AO10" s="42">
        <v>41883</v>
      </c>
      <c r="AP10" s="42">
        <v>41913</v>
      </c>
      <c r="AQ10" s="42">
        <v>41944</v>
      </c>
      <c r="AR10" s="42"/>
      <c r="AS10" s="42">
        <v>41974</v>
      </c>
      <c r="AT10" s="42">
        <v>42005</v>
      </c>
      <c r="AU10" s="42">
        <v>42036</v>
      </c>
      <c r="AV10" s="42">
        <v>42064</v>
      </c>
      <c r="AW10" s="42">
        <v>42095</v>
      </c>
      <c r="AX10" s="42">
        <v>42125</v>
      </c>
      <c r="AY10" s="42">
        <v>42156</v>
      </c>
      <c r="AZ10" s="42">
        <v>42186</v>
      </c>
      <c r="BA10" s="42">
        <v>42217</v>
      </c>
      <c r="BB10" s="42">
        <v>42248</v>
      </c>
      <c r="BC10" s="42">
        <v>42278</v>
      </c>
      <c r="BD10" s="42">
        <v>42309</v>
      </c>
      <c r="BE10" s="42"/>
      <c r="BF10" s="42">
        <v>42339</v>
      </c>
      <c r="BG10" s="42">
        <v>42370</v>
      </c>
      <c r="BH10" s="42">
        <v>42401</v>
      </c>
      <c r="BI10" s="42">
        <v>42430</v>
      </c>
      <c r="BJ10" s="42">
        <v>42461</v>
      </c>
      <c r="BK10" s="42">
        <v>42491</v>
      </c>
      <c r="BL10" s="42">
        <v>42522</v>
      </c>
      <c r="BM10" s="42">
        <v>42552</v>
      </c>
      <c r="BN10" s="42">
        <v>42583</v>
      </c>
      <c r="BO10" s="42">
        <v>42614</v>
      </c>
      <c r="BP10" s="42">
        <v>42644</v>
      </c>
      <c r="BQ10" s="42">
        <v>42675</v>
      </c>
      <c r="BR10" s="42">
        <v>42705</v>
      </c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</row>
    <row r="12" spans="1:82" x14ac:dyDescent="0.25">
      <c r="A12" s="43" t="s">
        <v>19</v>
      </c>
      <c r="B12" s="2">
        <v>-9933834.9000000004</v>
      </c>
      <c r="C12" s="44">
        <f>B12-97954.65</f>
        <v>-10031789.550000001</v>
      </c>
      <c r="D12" s="44">
        <f t="shared" ref="D12:T12" si="0">C12-97954.65</f>
        <v>-10129744.200000001</v>
      </c>
      <c r="E12" s="44">
        <f t="shared" si="0"/>
        <v>-10227698.850000001</v>
      </c>
      <c r="F12" s="44">
        <f t="shared" si="0"/>
        <v>-10325653.500000002</v>
      </c>
      <c r="G12" s="44">
        <f t="shared" si="0"/>
        <v>-10423608.150000002</v>
      </c>
      <c r="H12" s="44">
        <f t="shared" si="0"/>
        <v>-10521562.800000003</v>
      </c>
      <c r="I12" s="44">
        <f t="shared" si="0"/>
        <v>-10619517.450000003</v>
      </c>
      <c r="J12" s="44">
        <f t="shared" si="0"/>
        <v>-10717472.100000003</v>
      </c>
      <c r="K12" s="44">
        <f t="shared" si="0"/>
        <v>-10815426.750000004</v>
      </c>
      <c r="L12" s="44">
        <f t="shared" si="0"/>
        <v>-10913381.400000004</v>
      </c>
      <c r="M12" s="44">
        <f t="shared" si="0"/>
        <v>-11011336.050000004</v>
      </c>
      <c r="N12" s="44">
        <f t="shared" si="0"/>
        <v>-11109290.700000005</v>
      </c>
      <c r="O12" s="44">
        <f t="shared" si="0"/>
        <v>-11207245.350000005</v>
      </c>
      <c r="P12" s="44">
        <f t="shared" si="0"/>
        <v>-11305200.000000006</v>
      </c>
      <c r="Q12" s="44">
        <f t="shared" si="0"/>
        <v>-11403154.650000006</v>
      </c>
      <c r="R12" s="44">
        <f t="shared" si="0"/>
        <v>-11501109.300000006</v>
      </c>
      <c r="S12" s="44">
        <f t="shared" si="0"/>
        <v>-11599063.950000007</v>
      </c>
      <c r="T12" s="44">
        <f t="shared" si="0"/>
        <v>-11697018.600000007</v>
      </c>
      <c r="U12" s="44">
        <f>T12-259752.42</f>
        <v>-11956771.020000007</v>
      </c>
      <c r="V12" s="44">
        <f t="shared" ref="V12:BR12" si="1">U12-259752.42</f>
        <v>-12216523.440000007</v>
      </c>
      <c r="W12" s="44">
        <f t="shared" si="1"/>
        <v>-12476275.860000007</v>
      </c>
      <c r="X12" s="44">
        <f t="shared" si="1"/>
        <v>-12736028.280000007</v>
      </c>
      <c r="Y12" s="44">
        <f t="shared" si="1"/>
        <v>-12995780.700000007</v>
      </c>
      <c r="Z12" s="44">
        <f t="shared" si="1"/>
        <v>-13255533.120000007</v>
      </c>
      <c r="AA12" s="44">
        <f t="shared" si="1"/>
        <v>-13515285.540000007</v>
      </c>
      <c r="AB12" s="44">
        <f t="shared" si="1"/>
        <v>-13775037.960000006</v>
      </c>
      <c r="AC12" s="44">
        <f t="shared" si="1"/>
        <v>-14034790.380000006</v>
      </c>
      <c r="AD12" s="44">
        <f t="shared" si="1"/>
        <v>-14294542.800000006</v>
      </c>
      <c r="AE12" s="44">
        <f t="shared" si="1"/>
        <v>-14554295.220000006</v>
      </c>
      <c r="AF12" s="44">
        <f t="shared" si="1"/>
        <v>-14814047.640000006</v>
      </c>
      <c r="AG12" s="44">
        <f t="shared" si="1"/>
        <v>-15073800.060000006</v>
      </c>
      <c r="AH12" s="44">
        <f t="shared" si="1"/>
        <v>-15333552.480000006</v>
      </c>
      <c r="AI12" s="44">
        <f t="shared" si="1"/>
        <v>-15593304.900000006</v>
      </c>
      <c r="AJ12" s="44">
        <f t="shared" si="1"/>
        <v>-15853057.320000006</v>
      </c>
      <c r="AK12" s="44">
        <f t="shared" si="1"/>
        <v>-16112809.740000006</v>
      </c>
      <c r="AL12" s="44">
        <f t="shared" si="1"/>
        <v>-16372562.160000006</v>
      </c>
      <c r="AM12" s="44">
        <f t="shared" si="1"/>
        <v>-16632314.580000006</v>
      </c>
      <c r="AN12" s="44">
        <f t="shared" si="1"/>
        <v>-16892067.000000007</v>
      </c>
      <c r="AO12" s="44">
        <f t="shared" si="1"/>
        <v>-17151819.420000009</v>
      </c>
      <c r="AP12" s="44">
        <f t="shared" si="1"/>
        <v>-17411571.840000011</v>
      </c>
      <c r="AQ12" s="44">
        <f t="shared" si="1"/>
        <v>-17671324.260000013</v>
      </c>
      <c r="AR12" s="45" t="s">
        <v>61</v>
      </c>
      <c r="AS12" s="44">
        <f>AQ12-259752.42</f>
        <v>-17931076.680000015</v>
      </c>
      <c r="AT12" s="44">
        <f t="shared" si="1"/>
        <v>-18190829.100000016</v>
      </c>
      <c r="AU12" s="44">
        <f t="shared" si="1"/>
        <v>-18450581.520000018</v>
      </c>
      <c r="AV12" s="44">
        <f t="shared" si="1"/>
        <v>-18710333.94000002</v>
      </c>
      <c r="AW12" s="44">
        <f t="shared" si="1"/>
        <v>-18970086.360000022</v>
      </c>
      <c r="AX12" s="44">
        <f t="shared" si="1"/>
        <v>-19229838.780000024</v>
      </c>
      <c r="AY12" s="44">
        <f t="shared" si="1"/>
        <v>-19489591.200000025</v>
      </c>
      <c r="AZ12" s="44">
        <f t="shared" si="1"/>
        <v>-19749343.620000027</v>
      </c>
      <c r="BA12" s="44">
        <f t="shared" si="1"/>
        <v>-20009096.040000029</v>
      </c>
      <c r="BB12" s="44">
        <f t="shared" si="1"/>
        <v>-20268848.460000031</v>
      </c>
      <c r="BC12" s="44">
        <f t="shared" si="1"/>
        <v>-20528600.880000032</v>
      </c>
      <c r="BD12" s="44">
        <f t="shared" si="1"/>
        <v>-20788353.300000034</v>
      </c>
      <c r="BE12" s="45" t="s">
        <v>62</v>
      </c>
      <c r="BF12" s="44">
        <f>BD12-259752.42</f>
        <v>-21048105.720000036</v>
      </c>
      <c r="BG12" s="44">
        <f t="shared" si="1"/>
        <v>-21307858.140000038</v>
      </c>
      <c r="BH12" s="44">
        <f t="shared" si="1"/>
        <v>-21567610.56000004</v>
      </c>
      <c r="BI12" s="44">
        <f t="shared" si="1"/>
        <v>-21827362.980000041</v>
      </c>
      <c r="BJ12" s="44">
        <f t="shared" si="1"/>
        <v>-22087115.400000043</v>
      </c>
      <c r="BK12" s="44">
        <f t="shared" si="1"/>
        <v>-22346867.820000045</v>
      </c>
      <c r="BL12" s="44">
        <f t="shared" si="1"/>
        <v>-22606620.240000047</v>
      </c>
      <c r="BM12" s="44">
        <f t="shared" si="1"/>
        <v>-22866372.660000049</v>
      </c>
      <c r="BN12" s="44">
        <f t="shared" si="1"/>
        <v>-23126125.08000005</v>
      </c>
      <c r="BO12" s="44">
        <f t="shared" si="1"/>
        <v>-23385877.500000052</v>
      </c>
      <c r="BP12" s="44">
        <f t="shared" si="1"/>
        <v>-23645629.920000054</v>
      </c>
      <c r="BQ12" s="44">
        <f t="shared" si="1"/>
        <v>-23905382.340000056</v>
      </c>
      <c r="BR12" s="44">
        <f t="shared" si="1"/>
        <v>-24165134.760000058</v>
      </c>
    </row>
    <row r="14" spans="1:82" x14ac:dyDescent="0.25">
      <c r="BE14" s="45" t="s">
        <v>62</v>
      </c>
      <c r="BF14" s="46">
        <f>BF12*-1</f>
        <v>21048105.720000036</v>
      </c>
      <c r="BR14" s="46">
        <f>BR12*-1</f>
        <v>24165134.760000058</v>
      </c>
    </row>
    <row r="15" spans="1:82" x14ac:dyDescent="0.25">
      <c r="BE15" s="45" t="s">
        <v>61</v>
      </c>
      <c r="BF15" s="46">
        <f>AS12</f>
        <v>-17931076.680000015</v>
      </c>
      <c r="BR15" s="46">
        <f>BF12</f>
        <v>-21048105.720000036</v>
      </c>
    </row>
    <row r="16" spans="1:82" x14ac:dyDescent="0.25">
      <c r="AS16" s="47" t="s">
        <v>63</v>
      </c>
      <c r="BE16" s="48" t="s">
        <v>64</v>
      </c>
      <c r="BF16" s="46">
        <f>BF14+BF15</f>
        <v>3117029.0400000215</v>
      </c>
      <c r="BR16" s="46">
        <f>BR14+BR15</f>
        <v>3117029.0400000215</v>
      </c>
    </row>
    <row r="17" spans="45:70" x14ac:dyDescent="0.25">
      <c r="AS17" s="47" t="s">
        <v>65</v>
      </c>
      <c r="BE17" s="48" t="s">
        <v>64</v>
      </c>
      <c r="BF17" s="46">
        <f>BF16/12</f>
        <v>259752.42000000179</v>
      </c>
      <c r="BR17" s="46">
        <f>BR16/12</f>
        <v>259752.42000000179</v>
      </c>
    </row>
  </sheetData>
  <mergeCells count="1">
    <mergeCell ref="B6:E6"/>
  </mergeCells>
  <pageMargins left="0.25" right="0.25" top="0.75" bottom="0.75" header="0.3" footer="0.3"/>
  <pageSetup scale="71" fitToHeight="0" orientation="landscape" r:id="rId1"/>
  <headerFooter alignWithMargins="0"/>
  <colBreaks count="2" manualBreakCount="2">
    <brk id="8" max="1048575" man="1"/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A2" sqref="A2"/>
    </sheetView>
  </sheetViews>
  <sheetFormatPr defaultRowHeight="13.2" x14ac:dyDescent="0.25"/>
  <cols>
    <col min="1" max="1" width="11.6640625" customWidth="1"/>
    <col min="17" max="17" width="10.6640625" bestFit="1" customWidth="1"/>
  </cols>
  <sheetData>
    <row r="1" spans="1:2" x14ac:dyDescent="0.25">
      <c r="A1" s="1" t="s">
        <v>77</v>
      </c>
    </row>
    <row r="2" spans="1:2" x14ac:dyDescent="0.25">
      <c r="A2" s="1" t="s">
        <v>74</v>
      </c>
    </row>
    <row r="3" spans="1:2" x14ac:dyDescent="0.25">
      <c r="B3" s="1" t="s">
        <v>55</v>
      </c>
    </row>
    <row r="19" spans="15:17" ht="13.8" x14ac:dyDescent="0.3">
      <c r="O19" s="23" t="s">
        <v>59</v>
      </c>
    </row>
    <row r="20" spans="15:17" ht="13.8" x14ac:dyDescent="0.3">
      <c r="O20" s="24" t="s">
        <v>56</v>
      </c>
      <c r="P20" s="25"/>
      <c r="Q20" s="26">
        <v>48414</v>
      </c>
    </row>
    <row r="21" spans="15:17" ht="13.8" x14ac:dyDescent="0.3">
      <c r="O21" s="24" t="s">
        <v>57</v>
      </c>
      <c r="P21" s="25"/>
      <c r="Q21" s="27">
        <v>42735</v>
      </c>
    </row>
    <row r="22" spans="15:17" ht="13.8" x14ac:dyDescent="0.3">
      <c r="O22" s="24" t="s">
        <v>58</v>
      </c>
      <c r="P22" s="25"/>
      <c r="Q22" s="28">
        <f>(YEAR(Q20)-YEAR(Q21))*12+(MONTH(Q20)-MONTH(Q21))-0.5</f>
        <v>186.5</v>
      </c>
    </row>
    <row r="23" spans="15:17" ht="13.8" x14ac:dyDescent="0.3">
      <c r="O23" s="24" t="s">
        <v>67</v>
      </c>
      <c r="Q23" s="28">
        <f>Q22/12</f>
        <v>15.541666666666666</v>
      </c>
    </row>
    <row r="25" spans="15:17" ht="13.8" x14ac:dyDescent="0.3">
      <c r="O25" s="23" t="s">
        <v>60</v>
      </c>
    </row>
    <row r="26" spans="15:17" ht="13.8" x14ac:dyDescent="0.3">
      <c r="O26" s="24" t="s">
        <v>56</v>
      </c>
      <c r="P26" s="25"/>
      <c r="Q26" s="26">
        <v>48679</v>
      </c>
    </row>
    <row r="27" spans="15:17" ht="13.8" x14ac:dyDescent="0.3">
      <c r="O27" s="24" t="s">
        <v>57</v>
      </c>
      <c r="P27" s="25"/>
      <c r="Q27" s="27">
        <v>42735</v>
      </c>
    </row>
    <row r="28" spans="15:17" ht="13.8" x14ac:dyDescent="0.3">
      <c r="O28" s="24" t="s">
        <v>58</v>
      </c>
      <c r="P28" s="25"/>
      <c r="Q28" s="28">
        <f>(YEAR(Q26)-YEAR(Q27))*12+(MONTH(Q26)-MONTH(Q27))-0.5</f>
        <v>195.5</v>
      </c>
    </row>
    <row r="35" spans="3:3" x14ac:dyDescent="0.25">
      <c r="C35" s="1" t="s">
        <v>54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C8BDEBF2-1E1F-46F4-8990-9354BED3D6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0C739A-034B-4ECA-86CE-93C867201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AFF07B-AF00-4333-BB36-8D836432F8C1}">
  <ds:schemaRefs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c85253b9-0a55-49a1-98ad-b5b6252d7079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Last Core Accrual PTN</vt:lpstr>
      <vt:lpstr>228.416</vt:lpstr>
      <vt:lpstr>228.417</vt:lpstr>
      <vt:lpstr>Additional Support</vt:lpstr>
      <vt:lpstr>'228.416'!Print_Area</vt:lpstr>
      <vt:lpstr>'228.417'!Print_Area</vt:lpstr>
      <vt:lpstr>'Last Core Accrual PTN'!Print_Area</vt:lpstr>
      <vt:lpstr>'228.416'!Print_Titles</vt:lpstr>
      <vt:lpstr>'228.417'!Print_Titles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Zabala, Jon-Paul</dc:creator>
  <cp:lastModifiedBy>FPL_User</cp:lastModifiedBy>
  <cp:lastPrinted>2015-12-10T20:27:01Z</cp:lastPrinted>
  <dcterms:created xsi:type="dcterms:W3CDTF">1996-10-14T23:33:28Z</dcterms:created>
  <dcterms:modified xsi:type="dcterms:W3CDTF">2016-04-13T16:10:06Z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