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10" windowHeight="6735"/>
  </bookViews>
  <sheets>
    <sheet name="Summary Sheet for E-8" sheetId="3" r:id="rId1"/>
    <sheet name="Projected Clauses 2017" sheetId="1" r:id="rId2"/>
    <sheet name="Projected Clauses 2018" sheetId="4" r:id="rId3"/>
  </sheets>
  <functionGroups builtInGroupCount="17"/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2">[1]FTI!#REF!</definedName>
    <definedName name="\a">[1]FTI!#REF!</definedName>
    <definedName name="\B" localSheetId="2">#REF!</definedName>
    <definedName name="\B">#REF!</definedName>
    <definedName name="\c" localSheetId="2">[2]ISFPLSUB!#REF!</definedName>
    <definedName name="\c">[2]ISFPLSUB!#REF!</definedName>
    <definedName name="\d" localSheetId="2">[2]ISFPLSUB!#REF!</definedName>
    <definedName name="\d">[2]ISFPLSUB!#REF!</definedName>
    <definedName name="\K" localSheetId="2">#REF!</definedName>
    <definedName name="\K">#REF!</definedName>
    <definedName name="\l" localSheetId="2">[2]ISFPLSUB!#REF!</definedName>
    <definedName name="\l">[2]ISFPLSUB!#REF!</definedName>
    <definedName name="\P" localSheetId="2">#REF!</definedName>
    <definedName name="\P">#REF!</definedName>
    <definedName name="\W" localSheetId="2">#REF!</definedName>
    <definedName name="\W">#REF!</definedName>
    <definedName name="\y" localSheetId="2">[2]JVTAX.XLS!#REF!</definedName>
    <definedName name="\y">[2]JVTAX.XLS!#REF!</definedName>
    <definedName name="__DOC1" localSheetId="2">#REF!</definedName>
    <definedName name="__DOC1">#REF!</definedName>
    <definedName name="__DOC2" localSheetId="2">#REF!</definedName>
    <definedName name="__DOC2">#REF!</definedName>
    <definedName name="__ESY12" localSheetId="2">[2]ISFPLSUB!#REF!</definedName>
    <definedName name="__ESY12">[2]ISFPLSUB!#REF!</definedName>
    <definedName name="__INP5" localSheetId="2">[1]SITRP!#REF!</definedName>
    <definedName name="__INP5">[1]SITRP!#REF!</definedName>
    <definedName name="__PG1">#N/A</definedName>
    <definedName name="__PG2">#N/A</definedName>
    <definedName name="__PG3">#N/A</definedName>
    <definedName name="__SCH1" localSheetId="2">#REF!</definedName>
    <definedName name="__SCH1">#REF!</definedName>
    <definedName name="__SCH2" localSheetId="2">#REF!</definedName>
    <definedName name="__SCH2">#REF!</definedName>
    <definedName name="_10C_12">[3]REPORT!$A$1:$AB$56</definedName>
    <definedName name="_12C_19" localSheetId="2">#REF!</definedName>
    <definedName name="_12C_19">#REF!</definedName>
    <definedName name="_12MOS" localSheetId="2">[2]ISFPLSUB!#REF!</definedName>
    <definedName name="_12MOS">[2]ISFPLSUB!#REF!</definedName>
    <definedName name="_12MOSA" localSheetId="2">[2]ISFPLSUB!#REF!</definedName>
    <definedName name="_12MOSA">[2]ISFPLSUB!#REF!</definedName>
    <definedName name="_14C_38B">[4]REPORT!$A$1:$N$56</definedName>
    <definedName name="_16C_56">[5]REPORT!$A$1:$P$56</definedName>
    <definedName name="_18C_9" localSheetId="2">#REF!</definedName>
    <definedName name="_18C_9">#REF!</definedName>
    <definedName name="_1990" localSheetId="2">[1]SITRP!#REF!</definedName>
    <definedName name="_1990">[1]SITRP!#REF!</definedName>
    <definedName name="_1990C" localSheetId="2">[1]SITRP!#REF!</definedName>
    <definedName name="_1990C">[1]SITRP!#REF!</definedName>
    <definedName name="_1991" localSheetId="2">[1]SITRP!#REF!</definedName>
    <definedName name="_1991">[1]SITRP!#REF!</definedName>
    <definedName name="_1991C" localSheetId="2">[1]SITRP!#REF!</definedName>
    <definedName name="_1991C">[1]SITRP!#REF!</definedName>
    <definedName name="_20D_1" localSheetId="2">#REF!</definedName>
    <definedName name="_20D_1">#REF!</definedName>
    <definedName name="_22PG_1" localSheetId="2">#REF!</definedName>
    <definedName name="_22PG_1">#REF!</definedName>
    <definedName name="_2B_7_2OF3" localSheetId="2">#REF!</definedName>
    <definedName name="_2B_7_2OF3">#REF!</definedName>
    <definedName name="_4B_7_3OF3" localSheetId="2">#REF!</definedName>
    <definedName name="_4B_7_3OF3">#REF!</definedName>
    <definedName name="_6B_9A" localSheetId="2">#REF!</definedName>
    <definedName name="_6B_9A">#REF!</definedName>
    <definedName name="_8B_9B" localSheetId="2">#REF!</definedName>
    <definedName name="_8B_9B">#REF!</definedName>
    <definedName name="_C44" localSheetId="2">#REF!</definedName>
    <definedName name="_C44">#REF!</definedName>
    <definedName name="_DOC1" localSheetId="2">#REF!</definedName>
    <definedName name="_DOC1">#REF!</definedName>
    <definedName name="_DOC2" localSheetId="2">#REF!</definedName>
    <definedName name="_DOC2">#REF!</definedName>
    <definedName name="_ESY12" localSheetId="2">[6]ISFPLSUB!#REF!</definedName>
    <definedName name="_ESY12">[6]ISFPLSUB!#REF!</definedName>
    <definedName name="_Fill" localSheetId="2" hidden="1">#REF!</definedName>
    <definedName name="_Fill" hidden="1">#REF!</definedName>
    <definedName name="_INP5" localSheetId="2">[7]SITRP!#REF!</definedName>
    <definedName name="_INP5">[7]SITRP!#REF!</definedName>
    <definedName name="_Key1" hidden="1">'[8]1999'!$D$9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 localSheetId="2">#REF!</definedName>
    <definedName name="_PP8">#REF!</definedName>
    <definedName name="_PP9" localSheetId="2">#REF!</definedName>
    <definedName name="_PP9">#REF!</definedName>
    <definedName name="_SCH1" localSheetId="2">#REF!</definedName>
    <definedName name="_SCH1">#REF!</definedName>
    <definedName name="_SCH2" localSheetId="2">#REF!</definedName>
    <definedName name="_SCH2">#REF!</definedName>
    <definedName name="_Sort" localSheetId="2" hidden="1">'[8]1999'!#REF!</definedName>
    <definedName name="_Sort" hidden="1">'[8]1999'!#REF!</definedName>
    <definedName name="_WN1" localSheetId="2">#REF!</definedName>
    <definedName name="_WN1">#REF!</definedName>
    <definedName name="_WN2" localSheetId="2">#REF!</definedName>
    <definedName name="_WN2">#REF!</definedName>
    <definedName name="a" hidden="1">{"Martin Oct94_Mar95",#N/A,FALSE,"Martin Oct94 - Mar95"}</definedName>
    <definedName name="A6_" localSheetId="2">[9]A6!#REF!</definedName>
    <definedName name="A6_">[9]A6!#REF!</definedName>
    <definedName name="A6_OS" localSheetId="2">[9]A6!#REF!</definedName>
    <definedName name="A6_OS">[9]A6!#REF!</definedName>
    <definedName name="A6_PTD_DATA" localSheetId="2">[9]A6!#REF!</definedName>
    <definedName name="A6_PTD_DATA">[9]A6!#REF!</definedName>
    <definedName name="A6a" localSheetId="2">[9]A6!#REF!</definedName>
    <definedName name="A6a">[9]A6!#REF!</definedName>
    <definedName name="A6a_C" localSheetId="2">[9]A6!#REF!</definedName>
    <definedName name="A6a_C">[9]A6!#REF!</definedName>
    <definedName name="A8_" localSheetId="2">#REF!</definedName>
    <definedName name="A8_">#REF!</definedName>
    <definedName name="A9_" localSheetId="2">[10]A9!#REF!</definedName>
    <definedName name="A9_">[10]A9!#REF!</definedName>
    <definedName name="A9_PTD_DATA" localSheetId="2">[10]A9!#REF!</definedName>
    <definedName name="A9_PTD_DATA">[10]A9!#REF!</definedName>
    <definedName name="A9Worksheet" localSheetId="2">[10]A9!#REF!</definedName>
    <definedName name="A9Worksheet">[10]A9!#REF!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 localSheetId="2">#REF!</definedName>
    <definedName name="ACTUALS">#REF!</definedName>
    <definedName name="ALL">'[12]#REF'!$N$6:$W$59</definedName>
    <definedName name="ANALYSIS_OF_BREAKDOWN_OF_OS_SALE_BYACCOUNTS" localSheetId="2">#REF!</definedName>
    <definedName name="ANALYSIS_OF_BREAKDOWN_OF_OS_SALE_BYACCOUNTS">#REF!</definedName>
    <definedName name="ANNUAL" localSheetId="2">[2]ISFPLSUB!#REF!</definedName>
    <definedName name="ANNUAL">[2]ISFPLSUB!#REF!</definedName>
    <definedName name="Application" localSheetId="2">#REF!</definedName>
    <definedName name="Application">#REF!</definedName>
    <definedName name="BONNIE">#N/A</definedName>
    <definedName name="BottomUDA" localSheetId="2">#REF!</definedName>
    <definedName name="BottomUDA">#REF!</definedName>
    <definedName name="BUSelection" localSheetId="2">#REF!</definedName>
    <definedName name="BUSelection">#REF!</definedName>
    <definedName name="cdradder" localSheetId="2">#REF!</definedName>
    <definedName name="cdradder">#REF!</definedName>
    <definedName name="cdrcredit" localSheetId="2">#REF!</definedName>
    <definedName name="cdrcredit">#REF!</definedName>
    <definedName name="cilcfirm" localSheetId="2">#REF!</definedName>
    <definedName name="cilcfirm">#REF!</definedName>
    <definedName name="cilcldc" localSheetId="2">#REF!</definedName>
    <definedName name="cilcldc">#REF!</definedName>
    <definedName name="cilcmax" localSheetId="2">#REF!</definedName>
    <definedName name="cilcmax">#REF!</definedName>
    <definedName name="CMCY" localSheetId="2">[2]ISFPLSUB!#REF!</definedName>
    <definedName name="CMCY">[2]ISFPLSUB!#REF!</definedName>
    <definedName name="codes">'[13]Base Unit Costs'!$B$4:$K$46</definedName>
    <definedName name="cold" localSheetId="2">'[14]FPSC TU'!#REF!</definedName>
    <definedName name="cold">'[14]FPSC TU'!#REF!</definedName>
    <definedName name="cold2" localSheetId="2">'[14]FPSC TU'!#REF!</definedName>
    <definedName name="cold2">'[14]FPSC TU'!#REF!</definedName>
    <definedName name="COLUMN1" localSheetId="2">'[15]FPSC TU'!#REF!</definedName>
    <definedName name="COLUMN1">'[15]FPSC TU'!#REF!</definedName>
    <definedName name="COLUMN2" localSheetId="2">'[15]FPSC TU'!#REF!</definedName>
    <definedName name="COLUMN2">'[15]FPSC TU'!#REF!</definedName>
    <definedName name="COLUMN3" localSheetId="2">'[15]FPSC TU'!#REF!</definedName>
    <definedName name="COLUMN3">'[15]FPSC TU'!#REF!</definedName>
    <definedName name="COLUMN4" localSheetId="2">'[15]FPSC TU'!#REF!</definedName>
    <definedName name="COLUMN4">'[15]FPSC TU'!#REF!</definedName>
    <definedName name="COLUMN5" localSheetId="2">'[15]FPSC TU'!#REF!</definedName>
    <definedName name="COLUMN5">'[15]FPSC TU'!#REF!</definedName>
    <definedName name="COLUMN6" localSheetId="2">'[15]FPSC TU'!#REF!</definedName>
    <definedName name="COLUMN6">'[15]FPSC TU'!#REF!</definedName>
    <definedName name="COLUMN7" localSheetId="2">'[15]FPSC TU'!#REF!</definedName>
    <definedName name="COLUMN7">'[15]FPSC TU'!#REF!</definedName>
    <definedName name="COLUMN8" localSheetId="2">'[15]FPSC TU'!#REF!</definedName>
    <definedName name="COLUMN8">'[15]FPSC TU'!#REF!</definedName>
    <definedName name="COLUMN9" localSheetId="2">'[15]FPSC TU'!#REF!</definedName>
    <definedName name="COLUMN9">'[15]FPSC TU'!#REF!</definedName>
    <definedName name="COMM" localSheetId="2">#REF!</definedName>
    <definedName name="COMM">#REF!</definedName>
    <definedName name="COMP1" localSheetId="2">#REF!</definedName>
    <definedName name="COMP1">#REF!</definedName>
    <definedName name="COMP2" localSheetId="2">#REF!</definedName>
    <definedName name="COMP2">#REF!</definedName>
    <definedName name="COMP3" localSheetId="2">#REF!</definedName>
    <definedName name="COMP3">#REF!</definedName>
    <definedName name="COMP4" localSheetId="2">#REF!</definedName>
    <definedName name="COMP4">#REF!</definedName>
    <definedName name="COMP7" localSheetId="2">#REF!</definedName>
    <definedName name="COMP7">#REF!</definedName>
    <definedName name="COMP8" localSheetId="2">#REF!</definedName>
    <definedName name="COMP8">#REF!</definedName>
    <definedName name="COMP9" localSheetId="2">#REF!</definedName>
    <definedName name="COMP9">#REF!</definedName>
    <definedName name="COMPRINT.XLM" help="!" localSheetId="2" xlm="1" shortcutKey="P">#REF!</definedName>
    <definedName name="COMPRINT.XLM" help="!" xlm="1" shortcutKey="P">#REF!</definedName>
    <definedName name="COMPTAX" localSheetId="2">[1]FTI!#REF!</definedName>
    <definedName name="COMPTAX">[1]FTI!#REF!</definedName>
    <definedName name="COSTS" localSheetId="2">#REF!</definedName>
    <definedName name="COSTS">#REF!</definedName>
    <definedName name="CRIT5" localSheetId="2">[1]SITRP!#REF!</definedName>
    <definedName name="CRIT5">[1]SITRP!#REF!</definedName>
    <definedName name="_xlnm.Criteria" localSheetId="2">#REF!</definedName>
    <definedName name="_xlnm.Criteria">#REF!</definedName>
    <definedName name="Criteria_MI" localSheetId="2">[1]SITRP!#REF!</definedName>
    <definedName name="Criteria_MI">[1]SITRP!#REF!</definedName>
    <definedName name="CurrentOptions" localSheetId="2">#REF!</definedName>
    <definedName name="CurrentOptions">#REF!</definedName>
    <definedName name="curtdmd" localSheetId="2">#REF!</definedName>
    <definedName name="curtdmd">#REF!</definedName>
    <definedName name="d_acct">[16]sys_data!$D$2:$D$700</definedName>
    <definedName name="d_amt">[16]sys_data!$E$2:$E$700</definedName>
    <definedName name="d_month">[16]sys_data!$B$2:$B$700</definedName>
    <definedName name="d_year">[16]sys_data!$A$2:$A$700</definedName>
    <definedName name="DATE1" localSheetId="2">'[15]FPSC TU'!#REF!</definedName>
    <definedName name="DATE1">'[15]FPSC TU'!#REF!</definedName>
    <definedName name="Ddd" localSheetId="2">#REF!,#REF!,#REF!</definedName>
    <definedName name="Ddd">#REF!,#REF!,#REF!</definedName>
    <definedName name="DefaultPageMember1" localSheetId="2">#REF!</definedName>
    <definedName name="DefaultPageMember1">#REF!</definedName>
    <definedName name="DefaultTitle" localSheetId="2">#REF!</definedName>
    <definedName name="DefaultTitle">#REF!</definedName>
    <definedName name="DefaultUDA" localSheetId="2">#REF!</definedName>
    <definedName name="DefaultUDA">#REF!</definedName>
    <definedName name="demand" localSheetId="2">#REF!</definedName>
    <definedName name="demand">#REF!</definedName>
    <definedName name="DETAIL_EST" localSheetId="2">#REF!</definedName>
    <definedName name="DETAIL_EST">#REF!</definedName>
    <definedName name="DIF_DETAIL" localSheetId="2">#REF!</definedName>
    <definedName name="DIF_DETAIL">#REF!</definedName>
    <definedName name="DIF_SUM" localSheetId="2">#REF!</definedName>
    <definedName name="DIF_SUM">#REF!</definedName>
    <definedName name="DIF_SUM_SUM" localSheetId="2">#REF!</definedName>
    <definedName name="DIF_SUM_SUM">#REF!</definedName>
    <definedName name="DOC1A" localSheetId="2">#REF!</definedName>
    <definedName name="DOC1A">#REF!</definedName>
    <definedName name="docket_num" localSheetId="2">'[17]C-44 TP5 Adj 5_31_08'!#REF!</definedName>
    <definedName name="docket_num">'[17]C-44 TP5 Adj 5_31_08'!#REF!</definedName>
    <definedName name="e_RateCode_m3011" localSheetId="2">#REF!</definedName>
    <definedName name="e_RateCode_m3011">#REF!</definedName>
    <definedName name="e_RevenueClass_18171" localSheetId="2">#REF!</definedName>
    <definedName name="e_RevenueClass_18171">#REF!</definedName>
    <definedName name="E4Sys1" localSheetId="2">#REF!</definedName>
    <definedName name="E4Sys1">#REF!</definedName>
    <definedName name="E4Sys2" localSheetId="2">#REF!</definedName>
    <definedName name="E4Sys2">#REF!</definedName>
    <definedName name="E4sys3" localSheetId="2">#REF!</definedName>
    <definedName name="E4sys3">#REF!</definedName>
    <definedName name="E6Sys1" localSheetId="2">#REF!</definedName>
    <definedName name="E6Sys1">#REF!</definedName>
    <definedName name="ECCR">'[12]#REF'!$P$20</definedName>
    <definedName name="Energy_Sales" localSheetId="2">#REF!</definedName>
    <definedName name="Energy_Sales">#REF!</definedName>
    <definedName name="Ess_Database" localSheetId="2">#REF!</definedName>
    <definedName name="Ess_Database">#REF!</definedName>
    <definedName name="ESYA" localSheetId="2">[2]ISFPLSUB!#REF!</definedName>
    <definedName name="ESYA">[2]ISFPLSUB!#REF!</definedName>
    <definedName name="ESYTD" localSheetId="2">[2]ISFPLSUB!#REF!</definedName>
    <definedName name="ESYTD">[2]ISFPLSUB!#REF!</definedName>
    <definedName name="ESYY" localSheetId="2">[2]ISFPLSUB!#REF!</definedName>
    <definedName name="ESYY">[2]ISFPLSUB!#REF!</definedName>
    <definedName name="_xlnm.Extract" localSheetId="2">[1]SITRP!#REF!</definedName>
    <definedName name="_xlnm.Extract">[1]SITRP!#REF!</definedName>
    <definedName name="Extract_MI" localSheetId="2">[1]SITRP!#REF!</definedName>
    <definedName name="Extract_MI">[1]SITRP!#REF!</definedName>
    <definedName name="FERC" localSheetId="2">#REF!</definedName>
    <definedName name="FERC">#REF!</definedName>
    <definedName name="FERCTAX" localSheetId="2">#REF!</definedName>
    <definedName name="FERCTAX">#REF!</definedName>
    <definedName name="FormatSelection" localSheetId="2">#REF!</definedName>
    <definedName name="FormatSelection">#REF!</definedName>
    <definedName name="FPSC" localSheetId="2">#REF!</definedName>
    <definedName name="FPSC">#REF!</definedName>
    <definedName name="FPSCTAX" localSheetId="2">#REF!</definedName>
    <definedName name="FPSCTAX">#REF!</definedName>
    <definedName name="FUEL2">'[12]#REF'!$N$21:$O$52</definedName>
    <definedName name="GASADD" localSheetId="2">#REF!</definedName>
    <definedName name="GASADD">#REF!</definedName>
    <definedName name="GP_COMPSTUD_Sheet" localSheetId="2">'[18]Cost of Capital Worksheet'!#REF!</definedName>
    <definedName name="GP_COMPSTUD_Sheet">'[18]Cost of Capital Worksheet'!#REF!</definedName>
    <definedName name="GP_Cost_of_Capital" localSheetId="2">#REF!</definedName>
    <definedName name="GP_Cost_of_Capital">#REF!</definedName>
    <definedName name="GP_Sheet1" localSheetId="2">#REF!</definedName>
    <definedName name="GP_Sheet1">#REF!</definedName>
    <definedName name="GUY" localSheetId="2">[1]SITRP!#REF!</definedName>
    <definedName name="GUY">[1]SITRP!#REF!</definedName>
    <definedName name="HISTORY" localSheetId="2">[2]ISFPLSUB!#REF!</definedName>
    <definedName name="HISTORY">[2]ISFPLSUB!#REF!</definedName>
    <definedName name="ID_sorted" localSheetId="2">#REF!</definedName>
    <definedName name="ID_sorted">#REF!</definedName>
    <definedName name="INCSTA" localSheetId="2">[1]A194!#REF!</definedName>
    <definedName name="INCSTA">[1]A194!#REF!</definedName>
    <definedName name="IND" localSheetId="2">#REF!</definedName>
    <definedName name="IND">#REF!</definedName>
    <definedName name="INPUT5" localSheetId="2">[1]SITRP!#REF!</definedName>
    <definedName name="INPUT5">[1]SITRP!#REF!</definedName>
    <definedName name="INPUTS" localSheetId="2">#REF!</definedName>
    <definedName name="INPUTS">#REF!</definedName>
    <definedName name="INTCALC" localSheetId="2">#REF!</definedName>
    <definedName name="INTCALC">#REF!</definedName>
    <definedName name="jpg" hidden="1">{"detail305",#N/A,FALSE,"BI-305"}</definedName>
    <definedName name="keys" localSheetId="2">#REF!</definedName>
    <definedName name="keys">#REF!</definedName>
    <definedName name="KWH_Data" localSheetId="2">#REF!</definedName>
    <definedName name="KWH_Data">#REF!</definedName>
    <definedName name="l_RevenueForecastForMFRwide_123603" localSheetId="2">#REF!</definedName>
    <definedName name="l_RevenueForecastForMFRwide_123603">#REF!</definedName>
    <definedName name="l_RevenueForecastToUsewide_115808" localSheetId="2">#REF!</definedName>
    <definedName name="l_RevenueForecastToUsewide_115808">#REF!</definedName>
    <definedName name="LFKWH" localSheetId="2">#REF!</definedName>
    <definedName name="LFKWH">#REF!</definedName>
    <definedName name="LRIC12" localSheetId="2">[2]ISFPLSUB!#REF!</definedName>
    <definedName name="LRIC12">[2]ISFPLSUB!#REF!</definedName>
    <definedName name="LRICA" localSheetId="2">[2]ISFPLSUB!#REF!</definedName>
    <definedName name="LRICA">[2]ISFPLSUB!#REF!</definedName>
    <definedName name="LRICY" localSheetId="2">[2]ISFPLSUB!#REF!</definedName>
    <definedName name="LRICY">[2]ISFPLSUB!#REF!</definedName>
    <definedName name="LRICYTD" localSheetId="2">[2]ISFPLSUB!#REF!</definedName>
    <definedName name="LRICYTD">[2]ISFPLSUB!#REF!</definedName>
    <definedName name="MACROS" localSheetId="2">'[1]Storm Fund Earn Gross Up'!#REF!</definedName>
    <definedName name="MACROS">'[1]Storm Fund Earn Gross Up'!#REF!</definedName>
    <definedName name="MIKE" hidden="1">{"detail305",#N/A,FALSE,"BI-305"}</definedName>
    <definedName name="mkwh_stats1" localSheetId="2">#REF!</definedName>
    <definedName name="mkwh_stats1">#REF!</definedName>
    <definedName name="mkwh_stats2" localSheetId="2">#REF!</definedName>
    <definedName name="mkwh_stats2">#REF!</definedName>
    <definedName name="Month" localSheetId="2">#REF!</definedName>
    <definedName name="Month">#REF!</definedName>
    <definedName name="Month2" localSheetId="2">#REF!</definedName>
    <definedName name="Month2">#REF!</definedName>
    <definedName name="MONTHS">#N/A</definedName>
    <definedName name="Monthy2" localSheetId="2">#REF!</definedName>
    <definedName name="Monthy2">#REF!</definedName>
    <definedName name="NAMES" localSheetId="2">#REF!</definedName>
    <definedName name="NAMES">#REF!</definedName>
    <definedName name="Net_Generation" localSheetId="2">#REF!</definedName>
    <definedName name="Net_Generation">#REF!</definedName>
    <definedName name="Net_Income" localSheetId="2">#REF!</definedName>
    <definedName name="Net_Income">#REF!</definedName>
    <definedName name="New">'[19]Monthly Expenditures'!$A$2:$R$66</definedName>
    <definedName name="newrates" localSheetId="2">#REF!</definedName>
    <definedName name="newrates">#REF!</definedName>
    <definedName name="OBC" localSheetId="2">#REF!</definedName>
    <definedName name="OBC">#REF!</definedName>
    <definedName name="OBO" localSheetId="2">[1]A194!#REF!</definedName>
    <definedName name="OBO">[1]A194!#REF!</definedName>
    <definedName name="OBODEFTX" localSheetId="2">'[20]0394OBF.XLS'!#REF!</definedName>
    <definedName name="OBODEFTX">'[20]0394OBF.XLS'!#REF!</definedName>
    <definedName name="OFF">'[12]#REF'!$L$10</definedName>
    <definedName name="offtou" localSheetId="2">#REF!</definedName>
    <definedName name="offtou">#REF!</definedName>
    <definedName name="oiladd" localSheetId="2">#REF!</definedName>
    <definedName name="oiladd">#REF!</definedName>
    <definedName name="OldDblClickSetting" localSheetId="2">#REF!</definedName>
    <definedName name="OldDblClickSetting">#REF!</definedName>
    <definedName name="OldOptions" localSheetId="2">#REF!</definedName>
    <definedName name="OldOptions">#REF!</definedName>
    <definedName name="OldRMouseSetting" localSheetId="2">#REF!</definedName>
    <definedName name="OldRMouseSetting">#REF!</definedName>
    <definedName name="ON" localSheetId="2">'[12]#REF'!#REF!</definedName>
    <definedName name="ON">'[12]#REF'!#REF!</definedName>
    <definedName name="ondmd" localSheetId="2">#REF!</definedName>
    <definedName name="ondmd">#REF!</definedName>
    <definedName name="ONE" localSheetId="2">#REF!</definedName>
    <definedName name="ONE">#REF!</definedName>
    <definedName name="ontou" localSheetId="2">#REF!</definedName>
    <definedName name="ontou">#REF!</definedName>
    <definedName name="OTHER" localSheetId="2">#REF!</definedName>
    <definedName name="OTHER">#REF!</definedName>
    <definedName name="OTHINC" localSheetId="2">[1]A194!#REF!</definedName>
    <definedName name="OTHINC">[1]A194!#REF!</definedName>
    <definedName name="Otl_Dims" localSheetId="2">#REF!</definedName>
    <definedName name="Otl_Dims">#REF!</definedName>
    <definedName name="OUTPUT5" localSheetId="2">[1]SITRP!#REF!</definedName>
    <definedName name="OUTPUT5">[1]SITRP!#REF!</definedName>
    <definedName name="P1_" localSheetId="2">#REF!</definedName>
    <definedName name="P1_">#REF!</definedName>
    <definedName name="P10_" localSheetId="2">#REF!</definedName>
    <definedName name="P10_">#REF!</definedName>
    <definedName name="P11_" localSheetId="2">#REF!</definedName>
    <definedName name="P11_">#REF!</definedName>
    <definedName name="P12_" localSheetId="2">#REF!</definedName>
    <definedName name="P12_">#REF!</definedName>
    <definedName name="P2_" localSheetId="2">#REF!</definedName>
    <definedName name="P2_">#REF!</definedName>
    <definedName name="P3_" localSheetId="2">#REF!</definedName>
    <definedName name="P3_">#REF!</definedName>
    <definedName name="P4_" localSheetId="2">#REF!</definedName>
    <definedName name="P4_">#REF!</definedName>
    <definedName name="P5_" localSheetId="2">#REF!</definedName>
    <definedName name="P5_">#REF!</definedName>
    <definedName name="P6_" localSheetId="2">#REF!</definedName>
    <definedName name="P6_">#REF!</definedName>
    <definedName name="P7_" localSheetId="2">#REF!</definedName>
    <definedName name="P7_">#REF!</definedName>
    <definedName name="P8_" localSheetId="2">#REF!</definedName>
    <definedName name="P8_">#REF!</definedName>
    <definedName name="P9_" localSheetId="2">#REF!</definedName>
    <definedName name="P9_">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21" localSheetId="2">'[1]Storm Fund Earn Gross Up'!#REF!</definedName>
    <definedName name="PAGE21">'[1]Storm Fund Earn Gross Up'!#REF!</definedName>
    <definedName name="PAGE2VIEWS" localSheetId="2">#REF!</definedName>
    <definedName name="PAGE2VIEWS">#REF!</definedName>
    <definedName name="PAGE3" localSheetId="2">#REF!</definedName>
    <definedName name="PAGE3">#REF!</definedName>
    <definedName name="PageDim1" localSheetId="2">#REF!</definedName>
    <definedName name="PageDim1">#REF!</definedName>
    <definedName name="Password" localSheetId="2">#REF!</definedName>
    <definedName name="Password">#REF!</definedName>
    <definedName name="PERIOD" localSheetId="2">#REF!</definedName>
    <definedName name="PERIO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 localSheetId="2">#REF!</definedName>
    <definedName name="Prel_Estimate_for_Final">#REF!</definedName>
    <definedName name="PRELIMINARY_DETAIL_on_Summary_data" localSheetId="2">#REF!</definedName>
    <definedName name="PRELIMINARY_DETAIL_on_Summary_data">#REF!</definedName>
    <definedName name="Preliminary_Estimate" localSheetId="2">#REF!</definedName>
    <definedName name="Preliminary_Estimate">#REF!</definedName>
    <definedName name="PRINT">'[12]#REF'!$N$6:$W$58</definedName>
    <definedName name="_xlnm.Print_Area" localSheetId="1">'Projected Clauses 2017'!$A$29:$C$42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print_sheet" localSheetId="2">#REF!</definedName>
    <definedName name="print_sheet">#REF!</definedName>
    <definedName name="PRINT_TITLES_MI">'[12]#REF'!$A$1:$IV$9</definedName>
    <definedName name="PRINT1">'[12]#REF'!$L$5:$M$58</definedName>
    <definedName name="PrintArea" localSheetId="2">#REF!</definedName>
    <definedName name="PrintArea">#REF!</definedName>
    <definedName name="PRIOR" localSheetId="2">[2]JVTAX.XLS!#REF!</definedName>
    <definedName name="PRIOR">[2]JVTAX.XLS!#REF!</definedName>
    <definedName name="PRIOR_YEAR_X" localSheetId="2">'[17]C-44 TP5 Adj 5_31_08'!#REF!</definedName>
    <definedName name="PRIOR_YEAR_X">'[17]C-44 TP5 Adj 5_31_08'!#REF!</definedName>
    <definedName name="proj_info">[16]sys_proj!$C$1:$H$65536</definedName>
    <definedName name="PURCHASE" localSheetId="2">#REF!</definedName>
    <definedName name="PURCHASE">#REF!</definedName>
    <definedName name="PURE" localSheetId="2">[1]SITRP!#REF!</definedName>
    <definedName name="PURE">[1]SITRP!#REF!</definedName>
    <definedName name="PUREC" localSheetId="2">[1]SITRP!#REF!</definedName>
    <definedName name="PUREC">[1]SITRP!#REF!</definedName>
    <definedName name="qqq" hidden="1">{"Martin Oct94_Mar95",#N/A,FALSE,"Martin Oct94 - Mar95"}</definedName>
    <definedName name="RAIL" localSheetId="2">#REF!</definedName>
    <definedName name="RAIL">#REF!</definedName>
    <definedName name="RATES" localSheetId="2">'[12]#REF'!#REF!</definedName>
    <definedName name="RATES">'[12]#REF'!#REF!</definedName>
    <definedName name="RECON" localSheetId="2">#REF!</definedName>
    <definedName name="RECON">#REF!</definedName>
    <definedName name="Reconciliation" localSheetId="2">#REF!</definedName>
    <definedName name="Reconciliation">#REF!</definedName>
    <definedName name="RepAllFormat" localSheetId="2">#REF!</definedName>
    <definedName name="RepAllFormat">#REF!</definedName>
    <definedName name="RepAllHead" localSheetId="2">#REF!</definedName>
    <definedName name="RepAllHead">#REF!</definedName>
    <definedName name="RepDataFormat" localSheetId="2">#REF!</definedName>
    <definedName name="RepDataFormat">#REF!</definedName>
    <definedName name="RepDataMoney" localSheetId="2">'[21]Incr Hedg'!#REF!</definedName>
    <definedName name="RepDataMoney">'[21]Incr Hedg'!#REF!</definedName>
    <definedName name="RepDataMoney1" localSheetId="2">'[21]Incr Hedg'!#REF!</definedName>
    <definedName name="RepDataMoney1">'[21]Incr Hedg'!#REF!</definedName>
    <definedName name="RepDataMoney2" localSheetId="2">'[21]Incr Hedg'!#REF!</definedName>
    <definedName name="RepDataMoney2">'[21]Incr Hedg'!#REF!</definedName>
    <definedName name="RepDataMoney3" localSheetId="2">'[21]Incr Hedg'!#REF!</definedName>
    <definedName name="RepDataMoney3">'[21]Incr Hedg'!#REF!</definedName>
    <definedName name="RepDataMoney4" localSheetId="2">'[21]Incr Hedg'!#REF!</definedName>
    <definedName name="RepDataMoney4">'[21]Incr Hedg'!#REF!</definedName>
    <definedName name="RepDataPercent" localSheetId="2">'[21]Incr Hedg'!#REF!</definedName>
    <definedName name="RepDataPercent">'[21]Incr Hedg'!#REF!</definedName>
    <definedName name="RepDataPercent1" localSheetId="2">'[21]Incr Hedg'!#REF!</definedName>
    <definedName name="RepDataPercent1">'[21]Incr Hedg'!#REF!</definedName>
    <definedName name="RepDataPercent2" localSheetId="2">'[21]Incr Hedg'!#REF!</definedName>
    <definedName name="RepDataPercent2">'[21]Incr Hedg'!#REF!</definedName>
    <definedName name="RepDataPercent3" localSheetId="2">'[21]Incr Hedg'!#REF!</definedName>
    <definedName name="RepDataPercent3">'[21]Incr Hedg'!#REF!</definedName>
    <definedName name="RepDelete" localSheetId="2">'[21]Incr Hedg'!#REF!</definedName>
    <definedName name="RepDelete">'[21]Incr Hedg'!#REF!</definedName>
    <definedName name="Report1Layout" localSheetId="2">#REF!</definedName>
    <definedName name="Report1Layout">#REF!</definedName>
    <definedName name="Report1Title" localSheetId="2">#REF!</definedName>
    <definedName name="Report1Title">#REF!</definedName>
    <definedName name="Report2Layout" localSheetId="2">#REF!</definedName>
    <definedName name="Report2Layout">#REF!</definedName>
    <definedName name="Report2Title" localSheetId="2">#REF!</definedName>
    <definedName name="Report2Title">#REF!</definedName>
    <definedName name="Report3Layout" localSheetId="2">#REF!</definedName>
    <definedName name="Report3Layout">#REF!</definedName>
    <definedName name="Report3Title" localSheetId="2">#REF!</definedName>
    <definedName name="Report3Title">#REF!</definedName>
    <definedName name="Report4Layout" localSheetId="2">#REF!</definedName>
    <definedName name="Report4Layout">#REF!</definedName>
    <definedName name="Report4Title" localSheetId="2">#REF!</definedName>
    <definedName name="Report4Title">#REF!</definedName>
    <definedName name="ReportRange" localSheetId="2">#REF!</definedName>
    <definedName name="ReportRange">#REF!</definedName>
    <definedName name="ReportSelection" localSheetId="2">#REF!</definedName>
    <definedName name="ReportSelection">#REF!</definedName>
    <definedName name="RepPercent" localSheetId="2">#REF!</definedName>
    <definedName name="RepPercent">#REF!</definedName>
    <definedName name="RES" localSheetId="2">#REF!</definedName>
    <definedName name="RES">#REF!</definedName>
    <definedName name="RESP1" localSheetId="2">#REF!</definedName>
    <definedName name="RESP1">#REF!</definedName>
    <definedName name="REVENUERPT" localSheetId="2">'[15]FPSC TU'!#REF!</definedName>
    <definedName name="REVENUERPT">'[15]FPSC TU'!#REF!</definedName>
    <definedName name="RoundingOption" localSheetId="2">#REF!</definedName>
    <definedName name="RoundingOption">#REF!</definedName>
    <definedName name="rp_efoh_puf_yrs_rp_efoh_puf_yrs_List" localSheetId="2">#REF!</definedName>
    <definedName name="rp_efoh_puf_yrs_rp_efoh_puf_yrs_List">#REF!</definedName>
    <definedName name="Rpt1_RequiredRev" localSheetId="2">#REF!</definedName>
    <definedName name="Rpt1_RequiredRev">#REF!</definedName>
    <definedName name="RTSLABEL" localSheetId="2">'[12]#REF'!#REF!</definedName>
    <definedName name="RTSLABEL">'[12]#REF'!#REF!</definedName>
    <definedName name="S" localSheetId="2">#REF!</definedName>
    <definedName name="S">#REF!</definedName>
    <definedName name="s_year">[16]sys_header!$G$2:$G$14</definedName>
    <definedName name="S1V76" localSheetId="2">#REF!</definedName>
    <definedName name="S1V76">#REF!</definedName>
    <definedName name="sada" hidden="1">{"summary",#N/A,FALSE,"PCR DIRECTORY"}</definedName>
    <definedName name="SALES" localSheetId="2">#REF!</definedName>
    <definedName name="SALES">#REF!</definedName>
    <definedName name="SCH" localSheetId="2">#REF!</definedName>
    <definedName name="SCH">#REF!</definedName>
    <definedName name="Server" localSheetId="2">#REF!</definedName>
    <definedName name="Server">#REF!</definedName>
    <definedName name="SRCA" localSheetId="2">#REF!</definedName>
    <definedName name="SRCA">#REF!</definedName>
    <definedName name="SRCM" localSheetId="2">#REF!</definedName>
    <definedName name="SRCM">#REF!</definedName>
    <definedName name="sstcsd" localSheetId="2">#REF!</definedName>
    <definedName name="sstcsd">#REF!</definedName>
    <definedName name="sstdaily" localSheetId="2">#REF!</definedName>
    <definedName name="sstdaily">#REF!</definedName>
    <definedName name="sstoncsd" localSheetId="2">#REF!</definedName>
    <definedName name="sstoncsd">#REF!</definedName>
    <definedName name="sstres" localSheetId="2">#REF!</definedName>
    <definedName name="sstres">#REF!</definedName>
    <definedName name="startupgas" localSheetId="2">#REF!</definedName>
    <definedName name="startupgas">#REF!</definedName>
    <definedName name="Stats_App" localSheetId="2">#REF!</definedName>
    <definedName name="Stats_App">#REF!</definedName>
    <definedName name="Stats_Data" localSheetId="2">#REF!</definedName>
    <definedName name="Stats_Data">#REF!</definedName>
    <definedName name="Stats_DB" localSheetId="2">#REF!</definedName>
    <definedName name="Stats_DB">#REF!</definedName>
    <definedName name="Stats_EAC" localSheetId="2">#REF!</definedName>
    <definedName name="Stats_EAC">#REF!</definedName>
    <definedName name="Stats_Rpt" localSheetId="2">#REF!</definedName>
    <definedName name="Stats_Rpt">#REF!</definedName>
    <definedName name="Stats_Title1" localSheetId="2">#REF!</definedName>
    <definedName name="Stats_Title1">#REF!</definedName>
    <definedName name="Stats_Title2" localSheetId="2">#REF!</definedName>
    <definedName name="Stats_Title2">#REF!</definedName>
    <definedName name="Stratification_of_Cost" localSheetId="2">#REF!</definedName>
    <definedName name="Stratification_of_Cost">#REF!</definedName>
    <definedName name="SUBSEQUENT_YEAR_DATE" localSheetId="2">'[17]C-44 TP5 Adj 5_31_08'!#REF!</definedName>
    <definedName name="SUBSEQUENT_YEAR_DATE">'[17]C-44 TP5 Adj 5_31_08'!#REF!</definedName>
    <definedName name="SUBSEQUENT_YEAR_X" localSheetId="2">'[17]C-44 TP5 Adj 5_31_08'!#REF!</definedName>
    <definedName name="SUBSEQUENT_YEAR_X">'[17]C-44 TP5 Adj 5_31_08'!#REF!</definedName>
    <definedName name="SUMMARY" localSheetId="2">#REF!</definedName>
    <definedName name="SUMMARY">#REF!</definedName>
    <definedName name="SumUDA" localSheetId="2">#REF!</definedName>
    <definedName name="SumUDA">#REF!</definedName>
    <definedName name="T" localSheetId="2">'[15]NFE 518 (FEB)'!#REF!</definedName>
    <definedName name="T">'[15]NFE 518 (FEB)'!#REF!</definedName>
    <definedName name="TAMI" hidden="1">{"summary",#N/A,FALSE,"PCR DIRECTORY"}</definedName>
    <definedName name="TEN" localSheetId="2">#REF!</definedName>
    <definedName name="TEN">#REF!</definedName>
    <definedName name="test" hidden="1">{"detail305",#N/A,FALSE,"BI-305"}</definedName>
    <definedName name="THREE" localSheetId="2">#REF!</definedName>
    <definedName name="THREE">#REF!</definedName>
    <definedName name="Total_Co" localSheetId="2">#REF!</definedName>
    <definedName name="Total_Co">#REF!</definedName>
    <definedName name="transdmd" localSheetId="2">#REF!</definedName>
    <definedName name="transdmd">#REF!</definedName>
    <definedName name="TRUPCALC" localSheetId="2">#REF!</definedName>
    <definedName name="TRUPCALC">#REF!</definedName>
    <definedName name="TRUPVAR" localSheetId="2">#REF!</definedName>
    <definedName name="TRUPVAR">#REF!</definedName>
    <definedName name="Ttt" localSheetId="2">#REF!,#REF!,#REF!</definedName>
    <definedName name="Ttt">#REF!,#REF!,#REF!</definedName>
    <definedName name="TWO" localSheetId="2">#REF!</definedName>
    <definedName name="TWO">#REF!</definedName>
    <definedName name="UI_Entity_Groups" localSheetId="2">#REF!</definedName>
    <definedName name="UI_Entity_Groups">#REF!</definedName>
    <definedName name="UI_Reports" localSheetId="2">#REF!</definedName>
    <definedName name="UI_Reports">#REF!</definedName>
    <definedName name="UI_Scenarios" localSheetId="2">#REF!</definedName>
    <definedName name="UI_Scenarios">#REF!</definedName>
    <definedName name="User" localSheetId="2">#REF!</definedName>
    <definedName name="User">#REF!</definedName>
    <definedName name="UserPageMember1" localSheetId="2">#REF!</definedName>
    <definedName name="UserPageMember1">#REF!</definedName>
    <definedName name="UserParameters" localSheetId="2">#REF!</definedName>
    <definedName name="UserParameters">#REF!</definedName>
    <definedName name="Variance" localSheetId="2">#REF!</definedName>
    <definedName name="Variance">#REF!</definedName>
    <definedName name="W1X42" localSheetId="2">#REF!</definedName>
    <definedName name="W1X42">#REF!</definedName>
    <definedName name="WKSH" localSheetId="2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 localSheetId="2">#REF!</definedName>
    <definedName name="Year">#REF!</definedName>
    <definedName name="Year2" localSheetId="2">#REF!</definedName>
    <definedName name="Year2">#REF!</definedName>
    <definedName name="YTDA" localSheetId="2">[2]ISFPLSUB!#REF!</definedName>
    <definedName name="YTDA">[2]ISFPLSUB!#REF!</definedName>
    <definedName name="Yyyy" localSheetId="2">#REF!,#REF!,#REF!,#REF!</definedName>
    <definedName name="Yyyy">#REF!,#REF!,#REF!,#REF!</definedName>
    <definedName name="zzz" hidden="1">{"detail305",#N/A,FALSE,"BI-305"}</definedName>
  </definedNames>
  <calcPr calcId="152511"/>
</workbook>
</file>

<file path=xl/calcChain.xml><?xml version="1.0" encoding="utf-8"?>
<calcChain xmlns="http://schemas.openxmlformats.org/spreadsheetml/2006/main"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R23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B21" i="4"/>
  <c r="B20" i="4"/>
  <c r="B19" i="4"/>
  <c r="B18" i="4"/>
  <c r="B17" i="4"/>
  <c r="B16" i="4"/>
  <c r="B15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B11" i="4"/>
  <c r="B10" i="4"/>
  <c r="B9" i="4"/>
  <c r="B8" i="4"/>
  <c r="B40" i="4"/>
  <c r="B39" i="4"/>
  <c r="B38" i="4"/>
  <c r="B37" i="4"/>
  <c r="B36" i="4"/>
  <c r="B35" i="4"/>
  <c r="B34" i="4"/>
  <c r="B33" i="4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3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40" i="1" l="1"/>
  <c r="B39" i="1"/>
  <c r="B38" i="1"/>
  <c r="B37" i="1"/>
  <c r="B36" i="1"/>
  <c r="B35" i="1"/>
  <c r="B34" i="1"/>
  <c r="B33" i="1"/>
  <c r="R37" i="4" l="1"/>
  <c r="R36" i="4"/>
  <c r="R34" i="4"/>
  <c r="R30" i="4"/>
  <c r="R32" i="4"/>
  <c r="R33" i="4"/>
  <c r="R42" i="4"/>
  <c r="R41" i="4"/>
  <c r="R31" i="4"/>
  <c r="R40" i="4"/>
  <c r="R39" i="4"/>
  <c r="R38" i="4"/>
  <c r="R35" i="4"/>
  <c r="G14" i="1"/>
  <c r="G21" i="1"/>
  <c r="G18" i="1"/>
  <c r="G16" i="1"/>
  <c r="G9" i="1"/>
  <c r="G17" i="1"/>
  <c r="G20" i="1"/>
  <c r="G15" i="1"/>
  <c r="G11" i="1"/>
  <c r="R29" i="4" l="1"/>
  <c r="G13" i="1"/>
  <c r="G8" i="1"/>
  <c r="G19" i="1"/>
  <c r="G12" i="1"/>
  <c r="G10" i="1"/>
  <c r="G25" i="3"/>
  <c r="B14" i="4" l="1"/>
  <c r="B13" i="4"/>
  <c r="B12" i="4"/>
  <c r="I23" i="4" l="1"/>
  <c r="J23" i="4"/>
  <c r="S45" i="4"/>
  <c r="F23" i="4"/>
  <c r="E23" i="4"/>
  <c r="B41" i="4"/>
  <c r="L23" i="4" s="1"/>
  <c r="R44" i="4"/>
  <c r="T25" i="4"/>
  <c r="S23" i="4"/>
  <c r="H23" i="4"/>
  <c r="G23" i="4"/>
  <c r="D23" i="4"/>
  <c r="S22" i="4"/>
  <c r="S21" i="4"/>
  <c r="S20" i="4"/>
  <c r="S19" i="4"/>
  <c r="S18" i="4"/>
  <c r="S17" i="4"/>
  <c r="S16" i="4"/>
  <c r="S15" i="4"/>
  <c r="S14" i="4"/>
  <c r="S13" i="4"/>
  <c r="S12" i="4"/>
  <c r="S11" i="4"/>
  <c r="G24" i="4"/>
  <c r="S10" i="4"/>
  <c r="S8" i="4"/>
  <c r="F25" i="3"/>
  <c r="C23" i="1"/>
  <c r="S41" i="4" l="1"/>
  <c r="T41" i="4" s="1"/>
  <c r="F20" i="4" s="1"/>
  <c r="S40" i="4"/>
  <c r="T40" i="4" s="1"/>
  <c r="F19" i="4" s="1"/>
  <c r="S39" i="4"/>
  <c r="T39" i="4" s="1"/>
  <c r="F18" i="4" s="1"/>
  <c r="S38" i="4"/>
  <c r="T38" i="4" s="1"/>
  <c r="F17" i="4" s="1"/>
  <c r="S37" i="4"/>
  <c r="T37" i="4" s="1"/>
  <c r="F16" i="4" s="1"/>
  <c r="S36" i="4"/>
  <c r="T36" i="4" s="1"/>
  <c r="F15" i="4" s="1"/>
  <c r="S35" i="4"/>
  <c r="T35" i="4" s="1"/>
  <c r="F14" i="4" s="1"/>
  <c r="S34" i="4"/>
  <c r="T34" i="4" s="1"/>
  <c r="F13" i="4" s="1"/>
  <c r="S33" i="4"/>
  <c r="T33" i="4" s="1"/>
  <c r="F12" i="4" s="1"/>
  <c r="S32" i="4"/>
  <c r="T32" i="4" s="1"/>
  <c r="F11" i="4" s="1"/>
  <c r="S30" i="4"/>
  <c r="T30" i="4" s="1"/>
  <c r="F9" i="4" s="1"/>
  <c r="S42" i="4"/>
  <c r="T42" i="4" s="1"/>
  <c r="F21" i="4" s="1"/>
  <c r="S29" i="4"/>
  <c r="T29" i="4" s="1"/>
  <c r="S31" i="4"/>
  <c r="T31" i="4" s="1"/>
  <c r="F10" i="4" s="1"/>
  <c r="B23" i="4"/>
  <c r="D18" i="4" s="1"/>
  <c r="E24" i="4"/>
  <c r="R24" i="4"/>
  <c r="C23" i="4"/>
  <c r="S9" i="4"/>
  <c r="S24" i="4" s="1"/>
  <c r="S23" i="1"/>
  <c r="S22" i="1"/>
  <c r="S21" i="1"/>
  <c r="S20" i="1"/>
  <c r="S18" i="1"/>
  <c r="S17" i="1"/>
  <c r="S16" i="1"/>
  <c r="S15" i="1"/>
  <c r="S14" i="1"/>
  <c r="S13" i="1"/>
  <c r="S12" i="1"/>
  <c r="S11" i="1"/>
  <c r="D13" i="4" l="1"/>
  <c r="D21" i="4"/>
  <c r="D14" i="4"/>
  <c r="D9" i="4"/>
  <c r="D10" i="4"/>
  <c r="T16" i="4"/>
  <c r="H16" i="4" s="1"/>
  <c r="T21" i="4"/>
  <c r="T23" i="4"/>
  <c r="H21" i="4" s="1"/>
  <c r="T10" i="4"/>
  <c r="H10" i="4" s="1"/>
  <c r="T13" i="4"/>
  <c r="H13" i="4" s="1"/>
  <c r="T22" i="4"/>
  <c r="T20" i="4"/>
  <c r="H19" i="4" s="1"/>
  <c r="T8" i="4"/>
  <c r="T14" i="4"/>
  <c r="H14" i="4" s="1"/>
  <c r="T15" i="4"/>
  <c r="H15" i="4" s="1"/>
  <c r="T17" i="4"/>
  <c r="T11" i="4"/>
  <c r="H11" i="4" s="1"/>
  <c r="T18" i="4"/>
  <c r="T19" i="4"/>
  <c r="H18" i="4" s="1"/>
  <c r="T12" i="4"/>
  <c r="H12" i="4" s="1"/>
  <c r="T9" i="4"/>
  <c r="H9" i="4" s="1"/>
  <c r="T44" i="4"/>
  <c r="F8" i="4"/>
  <c r="F24" i="4" s="1"/>
  <c r="D17" i="4"/>
  <c r="D11" i="4"/>
  <c r="D19" i="4"/>
  <c r="D15" i="4"/>
  <c r="D8" i="4"/>
  <c r="D20" i="4"/>
  <c r="D12" i="4"/>
  <c r="D16" i="4"/>
  <c r="S44" i="4"/>
  <c r="T24" i="4" l="1"/>
  <c r="H8" i="4"/>
  <c r="D24" i="4"/>
  <c r="H17" i="4"/>
  <c r="H20" i="4"/>
  <c r="H24" i="4" l="1"/>
  <c r="I16" i="4" s="1"/>
  <c r="G24" i="1"/>
  <c r="S10" i="1"/>
  <c r="S9" i="1"/>
  <c r="S19" i="1"/>
  <c r="I11" i="4" l="1"/>
  <c r="I10" i="4"/>
  <c r="I20" i="4"/>
  <c r="I9" i="4"/>
  <c r="I14" i="4"/>
  <c r="I19" i="4"/>
  <c r="I8" i="4"/>
  <c r="I21" i="4"/>
  <c r="I15" i="4"/>
  <c r="I12" i="4"/>
  <c r="I13" i="4"/>
  <c r="I18" i="4"/>
  <c r="I17" i="4"/>
  <c r="S8" i="1"/>
  <c r="S24" i="1" s="1"/>
  <c r="R24" i="1"/>
  <c r="S45" i="1"/>
  <c r="I23" i="1"/>
  <c r="J23" i="1"/>
  <c r="H23" i="1"/>
  <c r="G23" i="1"/>
  <c r="F23" i="1" l="1"/>
  <c r="I24" i="4"/>
  <c r="J8" i="4" s="1"/>
  <c r="L8" i="4" s="1"/>
  <c r="C19" i="3" s="1"/>
  <c r="R44" i="1"/>
  <c r="B41" i="1"/>
  <c r="L23" i="1" s="1"/>
  <c r="T25" i="1"/>
  <c r="E23" i="1"/>
  <c r="D23" i="1"/>
  <c r="J15" i="4" l="1"/>
  <c r="L15" i="4" s="1"/>
  <c r="C23" i="3" s="1"/>
  <c r="J10" i="4"/>
  <c r="L10" i="4" s="1"/>
  <c r="C12" i="3" s="1"/>
  <c r="J12" i="4"/>
  <c r="L12" i="4" s="1"/>
  <c r="J20" i="4"/>
  <c r="L20" i="4" s="1"/>
  <c r="J9" i="4"/>
  <c r="L9" i="4" s="1"/>
  <c r="J13" i="4"/>
  <c r="L13" i="4" s="1"/>
  <c r="C14" i="3" s="1"/>
  <c r="J17" i="4"/>
  <c r="L17" i="4" s="1"/>
  <c r="J11" i="4"/>
  <c r="L11" i="4" s="1"/>
  <c r="C18" i="3" s="1"/>
  <c r="J21" i="4"/>
  <c r="L21" i="4" s="1"/>
  <c r="J16" i="4"/>
  <c r="L16" i="4" s="1"/>
  <c r="J14" i="4"/>
  <c r="L14" i="4" s="1"/>
  <c r="J18" i="4"/>
  <c r="L18" i="4" s="1"/>
  <c r="C9" i="3" s="1"/>
  <c r="J19" i="4"/>
  <c r="L19" i="4" s="1"/>
  <c r="C16" i="3" s="1"/>
  <c r="M8" i="4"/>
  <c r="S30" i="1"/>
  <c r="T30" i="1" s="1"/>
  <c r="F9" i="1" s="1"/>
  <c r="S38" i="1"/>
  <c r="T38" i="1" s="1"/>
  <c r="F17" i="1" s="1"/>
  <c r="S29" i="1"/>
  <c r="S35" i="1"/>
  <c r="T35" i="1" s="1"/>
  <c r="F14" i="1" s="1"/>
  <c r="S42" i="1"/>
  <c r="T42" i="1" s="1"/>
  <c r="F21" i="1" s="1"/>
  <c r="S33" i="1"/>
  <c r="T33" i="1" s="1"/>
  <c r="F12" i="1" s="1"/>
  <c r="S40" i="1"/>
  <c r="T40" i="1" s="1"/>
  <c r="F19" i="1" s="1"/>
  <c r="S36" i="1"/>
  <c r="T36" i="1" s="1"/>
  <c r="F15" i="1" s="1"/>
  <c r="S41" i="1"/>
  <c r="T41" i="1" s="1"/>
  <c r="F20" i="1" s="1"/>
  <c r="S31" i="1"/>
  <c r="T31" i="1" s="1"/>
  <c r="F10" i="1" s="1"/>
  <c r="S37" i="1"/>
  <c r="T37" i="1" s="1"/>
  <c r="F16" i="1" s="1"/>
  <c r="S32" i="1"/>
  <c r="T32" i="1" s="1"/>
  <c r="F11" i="1" s="1"/>
  <c r="S39" i="1"/>
  <c r="T39" i="1" s="1"/>
  <c r="F18" i="1" s="1"/>
  <c r="S34" i="1"/>
  <c r="T34" i="1" s="1"/>
  <c r="F13" i="1" s="1"/>
  <c r="T12" i="1"/>
  <c r="H12" i="1" s="1"/>
  <c r="T16" i="1"/>
  <c r="H16" i="1" s="1"/>
  <c r="T20" i="1"/>
  <c r="H19" i="1" s="1"/>
  <c r="T8" i="1"/>
  <c r="T10" i="1"/>
  <c r="H10" i="1" s="1"/>
  <c r="T18" i="1"/>
  <c r="T22" i="1"/>
  <c r="T11" i="1"/>
  <c r="H11" i="1" s="1"/>
  <c r="T15" i="1"/>
  <c r="H15" i="1" s="1"/>
  <c r="T23" i="1"/>
  <c r="H21" i="1" s="1"/>
  <c r="T9" i="1"/>
  <c r="H9" i="1" s="1"/>
  <c r="T13" i="1"/>
  <c r="H13" i="1" s="1"/>
  <c r="T17" i="1"/>
  <c r="T21" i="1"/>
  <c r="T14" i="1"/>
  <c r="H14" i="1" s="1"/>
  <c r="T19" i="1"/>
  <c r="H18" i="1" s="1"/>
  <c r="M10" i="4" l="1"/>
  <c r="M20" i="4"/>
  <c r="C17" i="3"/>
  <c r="C20" i="3"/>
  <c r="C7" i="3"/>
  <c r="C8" i="3"/>
  <c r="M14" i="4"/>
  <c r="C15" i="3"/>
  <c r="M12" i="4"/>
  <c r="C13" i="3"/>
  <c r="M16" i="4"/>
  <c r="C22" i="3"/>
  <c r="C21" i="3"/>
  <c r="C11" i="3"/>
  <c r="M9" i="4"/>
  <c r="C10" i="3"/>
  <c r="M15" i="4"/>
  <c r="L24" i="4"/>
  <c r="M19" i="4"/>
  <c r="J24" i="4"/>
  <c r="M18" i="4"/>
  <c r="M17" i="4"/>
  <c r="M11" i="4"/>
  <c r="M13" i="4"/>
  <c r="M21" i="4"/>
  <c r="T29" i="1"/>
  <c r="S44" i="1"/>
  <c r="H20" i="1"/>
  <c r="H17" i="1"/>
  <c r="T24" i="1"/>
  <c r="H8" i="1"/>
  <c r="C25" i="3" l="1"/>
  <c r="M23" i="4"/>
  <c r="F8" i="1"/>
  <c r="T44" i="1"/>
  <c r="E24" i="1"/>
  <c r="F24" i="1" l="1"/>
  <c r="B23" i="1"/>
  <c r="D15" i="1" s="1"/>
  <c r="D8" i="1" l="1"/>
  <c r="D16" i="1"/>
  <c r="D10" i="1"/>
  <c r="D13" i="1"/>
  <c r="D14" i="1"/>
  <c r="D21" i="1"/>
  <c r="D9" i="1"/>
  <c r="D18" i="1"/>
  <c r="D17" i="1"/>
  <c r="D20" i="1"/>
  <c r="D12" i="1"/>
  <c r="D19" i="1"/>
  <c r="D11" i="1"/>
  <c r="D24" i="1" l="1"/>
  <c r="H24" i="1"/>
  <c r="I8" i="1" l="1"/>
  <c r="I15" i="1"/>
  <c r="I19" i="1"/>
  <c r="I21" i="1"/>
  <c r="I11" i="1"/>
  <c r="I9" i="1"/>
  <c r="I20" i="1"/>
  <c r="I14" i="1"/>
  <c r="I17" i="1"/>
  <c r="I13" i="1"/>
  <c r="I16" i="1"/>
  <c r="I12" i="1"/>
  <c r="I18" i="1"/>
  <c r="I10" i="1"/>
  <c r="I24" i="1" l="1"/>
  <c r="J18" i="1" l="1"/>
  <c r="L18" i="1" s="1"/>
  <c r="J8" i="1"/>
  <c r="L8" i="1" s="1"/>
  <c r="J20" i="1"/>
  <c r="L20" i="1" s="1"/>
  <c r="J16" i="1"/>
  <c r="L16" i="1" s="1"/>
  <c r="J15" i="1"/>
  <c r="L15" i="1" s="1"/>
  <c r="J12" i="1"/>
  <c r="L12" i="1" s="1"/>
  <c r="J9" i="1"/>
  <c r="L9" i="1" s="1"/>
  <c r="J14" i="1"/>
  <c r="L14" i="1" s="1"/>
  <c r="J17" i="1"/>
  <c r="L17" i="1" s="1"/>
  <c r="J21" i="1"/>
  <c r="L21" i="1" s="1"/>
  <c r="J13" i="1"/>
  <c r="L13" i="1" s="1"/>
  <c r="J10" i="1"/>
  <c r="L10" i="1" s="1"/>
  <c r="J11" i="1"/>
  <c r="L11" i="1" s="1"/>
  <c r="J19" i="1"/>
  <c r="L19" i="1" s="1"/>
  <c r="B10" i="3" l="1"/>
  <c r="M9" i="1"/>
  <c r="B16" i="3"/>
  <c r="M19" i="1"/>
  <c r="M12" i="1"/>
  <c r="B13" i="3"/>
  <c r="B12" i="3"/>
  <c r="M10" i="1"/>
  <c r="B15" i="3"/>
  <c r="M14" i="1"/>
  <c r="M16" i="1"/>
  <c r="B22" i="3"/>
  <c r="M13" i="1"/>
  <c r="B14" i="3"/>
  <c r="M20" i="1"/>
  <c r="B20" i="3"/>
  <c r="B17" i="3"/>
  <c r="B11" i="3"/>
  <c r="B21" i="3"/>
  <c r="M21" i="1"/>
  <c r="B19" i="3"/>
  <c r="M8" i="1"/>
  <c r="B18" i="3"/>
  <c r="M11" i="1"/>
  <c r="B8" i="3"/>
  <c r="M17" i="1"/>
  <c r="B7" i="3"/>
  <c r="M15" i="1"/>
  <c r="B23" i="3"/>
  <c r="B9" i="3"/>
  <c r="M18" i="1"/>
  <c r="L24" i="1"/>
  <c r="J24" i="1"/>
  <c r="B25" i="3" l="1"/>
  <c r="M23" i="1"/>
</calcChain>
</file>

<file path=xl/sharedStrings.xml><?xml version="1.0" encoding="utf-8"?>
<sst xmlns="http://schemas.openxmlformats.org/spreadsheetml/2006/main" count="201" uniqueCount="95">
  <si>
    <t>000s</t>
  </si>
  <si>
    <t>2017 Forecasted Period Sales</t>
  </si>
  <si>
    <t>2017 Projected Fuel Clause Revenue</t>
  </si>
  <si>
    <t>2017 Projected Capacity Clause Revenue</t>
  </si>
  <si>
    <t>2017 Projected Energy Conservation Clause Revenue</t>
  </si>
  <si>
    <t>2017 Projected Environmental Clause Revenue</t>
  </si>
  <si>
    <t>2017 Projected Storm Clause Revenue</t>
  </si>
  <si>
    <t>Total 2017 Projected Clause and Storm Revenue</t>
  </si>
  <si>
    <t>RS1/RTR1</t>
  </si>
  <si>
    <t>GS1/GST1</t>
  </si>
  <si>
    <t>GSD1/GSDT1/HLFT1 (21-499 kW)/SDTR 1A/SDTR 1B</t>
  </si>
  <si>
    <t>OS2</t>
  </si>
  <si>
    <t>GSLD1/GSLDT1/CS1/CST1/HLFT2 (500-1,999 kW)/SDTR 2A/SDTR 2B</t>
  </si>
  <si>
    <t>GSLD2/GSLDT2/CS2/CST2/HLFT3(2,000+ kW)/SDTR 3A/SDTR 3B</t>
  </si>
  <si>
    <t>GSLD3/GSLDT3/CS3/CST3</t>
  </si>
  <si>
    <t>SST1T</t>
  </si>
  <si>
    <t>SST1D1/SST1D2/SST1D3</t>
  </si>
  <si>
    <t>CILC D/CILC G</t>
  </si>
  <si>
    <t>CILC T</t>
  </si>
  <si>
    <t>MET</t>
  </si>
  <si>
    <t>OL1/SL1/PL1</t>
  </si>
  <si>
    <t>SL2, GSCU1</t>
  </si>
  <si>
    <t>Total</t>
  </si>
  <si>
    <t>Fuel</t>
  </si>
  <si>
    <t>Capacity</t>
  </si>
  <si>
    <t xml:space="preserve">Environmental </t>
  </si>
  <si>
    <t>Conservation</t>
  </si>
  <si>
    <t>Storm</t>
  </si>
  <si>
    <t>Franchise Fees</t>
  </si>
  <si>
    <t>CILC Credits reclassed to Base</t>
  </si>
  <si>
    <t>2017 Projected GRT Revenue</t>
  </si>
  <si>
    <t>2017 Projected Franchise Revenue</t>
  </si>
  <si>
    <t>CILC G</t>
  </si>
  <si>
    <t>CILC D</t>
  </si>
  <si>
    <t>SL1/PL1</t>
  </si>
  <si>
    <t>OL</t>
  </si>
  <si>
    <t>2017 Forecasted Sales</t>
  </si>
  <si>
    <t>Strom Revenues using Projected Storm Revenue Forecast</t>
  </si>
  <si>
    <t>Clause Revenue Requiremenets Provided by Jason Chin &amp; Craig Martin:</t>
  </si>
  <si>
    <t>2017 Revenue Requirements (per NOI)</t>
  </si>
  <si>
    <t>2018 Projected Energy Conservation Clause Revenue</t>
  </si>
  <si>
    <t>Storm Charge Calculation:</t>
  </si>
  <si>
    <t>Conservation Calculations (to remove CDR/CILC Credits Reclassed to Base:</t>
  </si>
  <si>
    <t>Rate Classes for Storm Filings</t>
  </si>
  <si>
    <t>Current Storm Rates (Effective March 1, 2016)</t>
  </si>
  <si>
    <t>Storm Revenues based on 2016 Rates &amp; 2017 Sales</t>
  </si>
  <si>
    <t>Removed CILC/CDR Credits reclassed to Base</t>
  </si>
  <si>
    <t>2017 Projected Energy Conservation Clause Revenue for E-8</t>
  </si>
  <si>
    <t>Allocated on Sales</t>
  </si>
  <si>
    <t>Based on Projected 2017 Clause Allocations</t>
  </si>
  <si>
    <t>Allocated based on March 2016 Storm Rate Allocations and 2017 Sales Forecast</t>
  </si>
  <si>
    <t>Allocated Based on Total Clause Revenues</t>
  </si>
  <si>
    <t>Allocated Based on Total Clause Revenues + GRT</t>
  </si>
  <si>
    <t>Total 2017 Projected Clause and Storm Revenues  (Base &amp; Clause</t>
  </si>
  <si>
    <t xml:space="preserve">Check Back </t>
  </si>
  <si>
    <t>to E-8</t>
  </si>
  <si>
    <t>Rate Class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</si>
  <si>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</si>
  <si>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</si>
  <si>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</si>
  <si>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</si>
  <si>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</si>
  <si>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</si>
  <si>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</si>
  <si>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</si>
  <si>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</si>
  <si>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OL-1</t>
  </si>
  <si>
    <t>OS-2</t>
  </si>
  <si>
    <t>RS(T)-1</t>
  </si>
  <si>
    <t>SL-1</t>
  </si>
  <si>
    <t>SL-2</t>
  </si>
  <si>
    <t>SST-DST</t>
  </si>
  <si>
    <t>SST-TST</t>
  </si>
  <si>
    <t>Sales FC</t>
  </si>
  <si>
    <t>2018 Forecasted Period Sales</t>
  </si>
  <si>
    <t>2018 Revenue Requirements (per NOI)</t>
  </si>
  <si>
    <t>GRT</t>
  </si>
  <si>
    <t>2018 Projected Fuel Clause Revenue</t>
  </si>
  <si>
    <t>2018 Projected Environmental Clause Revenue</t>
  </si>
  <si>
    <t>2018 Projected Energy Conservation Clause Revenue for E-8</t>
  </si>
  <si>
    <t>2018 Projected Capacity Clause Revenue</t>
  </si>
  <si>
    <t>2018 Projected Storm Clause Revenue</t>
  </si>
  <si>
    <t>2018 Forecasted Sales</t>
  </si>
  <si>
    <t>Storm Revenues based on 2016 Rates &amp; 2018 Sales</t>
  </si>
  <si>
    <t>2018 Projected GRT Revenue</t>
  </si>
  <si>
    <t>2018 Projected Franchise Revenue</t>
  </si>
  <si>
    <t>2017 Forecasted Operating Base Revenues per MFR E-1</t>
  </si>
  <si>
    <t>Conservation Calculations (to remove CDR/CILC Credits Reclassed to Base):</t>
  </si>
  <si>
    <t>Based on Projected 2017 Clause Allocations - less reclassed CILC/CDR Credits</t>
  </si>
  <si>
    <t>2018 Forecasted Operating Base Revenues per MFR  E-1</t>
  </si>
  <si>
    <t>Clause Revenues by Rate Class for E-8 (Source: Clauses for E-8 Based on NOI)</t>
  </si>
  <si>
    <t>OPC 015242</t>
  </si>
  <si>
    <t>FPL RC-16</t>
  </si>
  <si>
    <t>OPC 015243</t>
  </si>
  <si>
    <t>OPC 015244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</si>
</sst>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_(* #,##0_);_(* \(#,##0\);_(* &quot;-&quot;??_);_(@_)"/>
    <numFmt numFmtId="167" formatCode="0.00000_)"/>
    <numFmt numFmtId="168" formatCode="#,##0_);[Red]\(#,##0\);&quot; &quot;"/>
    <numFmt numFmtId="169" formatCode="0.000000"/>
    <numFmt numFmtId="170" formatCode="&quot;£&quot;#,##0_);[Red]\(&quot;£&quot;#,##0\)"/>
    <numFmt numFmtId="171" formatCode="_-&quot;£&quot;* #,##0.00_-;\-&quot;£&quot;* #,##0.00_-;_-&quot;£&quot;* &quot;-&quot;??_-;_-@_-"/>
    <numFmt numFmtId="172" formatCode="#,##0_)"/>
    <numFmt numFmtId="173" formatCode="#,##0.00000_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name val="Helv"/>
    </font>
    <font>
      <b/>
      <sz val="10"/>
      <name val="Barclays"/>
    </font>
    <font>
      <b/>
      <sz val="8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b/>
      <sz val="10"/>
      <name val="Tahoma"/>
      <family val="2"/>
    </font>
    <font>
      <sz val="11"/>
      <color rgb="FF1F497D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9"/>
      <name val="Calibri"/>
      <family val="2"/>
    </font>
    <font>
      <b/>
      <sz val="14"/>
      <color rgb="FF548DD4"/>
      <name val="Bradley Hand ITC"/>
      <family val="4"/>
    </font>
    <font>
      <b/>
      <sz val="9"/>
      <color rgb="FF548DD4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 New"/>
      <family val="3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9">
    <xf numFmtId="0" fontId="0" fillId="0" borderId="0"/>
    <xf numFmtId="9" fontId="3" fillId="0" borderId="0" applyFont="0" applyFill="0" applyBorder="0" applyAlignment="0" applyProtection="0"/>
    <xf numFmtId="0" fontId="3" fillId="0" borderId="0"/>
    <xf numFmtId="164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9" fillId="0" borderId="0"/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" fillId="3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1" fillId="39" borderId="0" applyNumberFormat="0" applyBorder="0" applyAlignment="0" applyProtection="0"/>
    <xf numFmtId="170" fontId="3" fillId="0" borderId="0" applyFill="0" applyBorder="0" applyAlignment="0"/>
    <xf numFmtId="43" fontId="22" fillId="0" borderId="0" applyFont="0" applyFill="0" applyBorder="0" applyAlignment="0" applyProtection="0">
      <alignment vertical="top" wrapText="1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Alignment="0">
      <alignment horizontal="left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0" borderId="0" applyNumberFormat="0" applyAlignment="0">
      <alignment horizontal="left"/>
    </xf>
    <xf numFmtId="38" fontId="4" fillId="43" borderId="0" applyNumberFormat="0" applyBorder="0" applyAlignment="0" applyProtection="0"/>
    <xf numFmtId="0" fontId="26" fillId="0" borderId="3" applyNumberFormat="0" applyAlignment="0" applyProtection="0">
      <alignment horizontal="left" vertical="center"/>
    </xf>
    <xf numFmtId="0" fontId="26" fillId="0" borderId="4">
      <alignment horizontal="left" vertical="center"/>
    </xf>
    <xf numFmtId="10" fontId="4" fillId="44" borderId="5" applyNumberFormat="0" applyBorder="0" applyAlignment="0" applyProtection="0"/>
    <xf numFmtId="171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3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>
      <alignment vertical="top" wrapText="1"/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6" fillId="0" borderId="0" applyNumberFormat="0" applyFill="0" applyBorder="0" applyAlignment="0" applyProtection="0">
      <alignment horizontal="left"/>
    </xf>
    <xf numFmtId="4" fontId="29" fillId="45" borderId="6" applyNumberFormat="0" applyProtection="0">
      <alignment vertical="center"/>
    </xf>
    <xf numFmtId="4" fontId="30" fillId="45" borderId="6" applyNumberFormat="0" applyProtection="0">
      <alignment vertical="center"/>
    </xf>
    <xf numFmtId="4" fontId="29" fillId="45" borderId="6" applyNumberFormat="0" applyProtection="0">
      <alignment horizontal="left" vertical="center" indent="1"/>
    </xf>
    <xf numFmtId="4" fontId="29" fillId="45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4" fontId="29" fillId="47" borderId="6" applyNumberFormat="0" applyProtection="0">
      <alignment horizontal="right" vertical="center"/>
    </xf>
    <xf numFmtId="4" fontId="29" fillId="48" borderId="6" applyNumberFormat="0" applyProtection="0">
      <alignment horizontal="right" vertical="center"/>
    </xf>
    <xf numFmtId="4" fontId="29" fillId="49" borderId="6" applyNumberFormat="0" applyProtection="0">
      <alignment horizontal="right" vertical="center"/>
    </xf>
    <xf numFmtId="4" fontId="29" fillId="50" borderId="6" applyNumberFormat="0" applyProtection="0">
      <alignment horizontal="right" vertical="center"/>
    </xf>
    <xf numFmtId="4" fontId="29" fillId="51" borderId="6" applyNumberFormat="0" applyProtection="0">
      <alignment horizontal="right" vertical="center"/>
    </xf>
    <xf numFmtId="4" fontId="29" fillId="52" borderId="6" applyNumberFormat="0" applyProtection="0">
      <alignment horizontal="right" vertical="center"/>
    </xf>
    <xf numFmtId="4" fontId="29" fillId="53" borderId="6" applyNumberFormat="0" applyProtection="0">
      <alignment horizontal="right" vertical="center"/>
    </xf>
    <xf numFmtId="4" fontId="29" fillId="54" borderId="6" applyNumberFormat="0" applyProtection="0">
      <alignment horizontal="right" vertical="center"/>
    </xf>
    <xf numFmtId="4" fontId="29" fillId="20" borderId="6" applyNumberFormat="0" applyProtection="0">
      <alignment horizontal="right" vertical="center"/>
    </xf>
    <xf numFmtId="4" fontId="31" fillId="55" borderId="6" applyNumberFormat="0" applyProtection="0">
      <alignment horizontal="left" vertical="center" indent="1"/>
    </xf>
    <xf numFmtId="4" fontId="29" fillId="56" borderId="7" applyNumberFormat="0" applyProtection="0">
      <alignment horizontal="left" vertical="center" indent="1"/>
    </xf>
    <xf numFmtId="4" fontId="32" fillId="57" borderId="0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4" fontId="29" fillId="56" borderId="6" applyNumberFormat="0" applyProtection="0">
      <alignment horizontal="left" vertical="center" indent="1"/>
    </xf>
    <xf numFmtId="4" fontId="29" fillId="58" borderId="6" applyNumberFormat="0" applyProtection="0">
      <alignment horizontal="left" vertical="center" indent="1"/>
    </xf>
    <xf numFmtId="0" fontId="3" fillId="58" borderId="6" applyNumberFormat="0" applyProtection="0">
      <alignment horizontal="left" vertical="center" indent="1"/>
    </xf>
    <xf numFmtId="0" fontId="3" fillId="58" borderId="6" applyNumberFormat="0" applyProtection="0">
      <alignment horizontal="left" vertical="center" indent="1"/>
    </xf>
    <xf numFmtId="0" fontId="3" fillId="59" borderId="6" applyNumberFormat="0" applyProtection="0">
      <alignment horizontal="left" vertical="center" indent="1"/>
    </xf>
    <xf numFmtId="0" fontId="3" fillId="59" borderId="6" applyNumberFormat="0" applyProtection="0">
      <alignment horizontal="left" vertical="center" indent="1"/>
    </xf>
    <xf numFmtId="0" fontId="3" fillId="43" borderId="6" applyNumberFormat="0" applyProtection="0">
      <alignment horizontal="left" vertical="center" indent="1"/>
    </xf>
    <xf numFmtId="0" fontId="3" fillId="43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60" borderId="5" applyNumberFormat="0">
      <protection locked="0"/>
    </xf>
    <xf numFmtId="4" fontId="29" fillId="44" borderId="6" applyNumberFormat="0" applyProtection="0">
      <alignment vertical="center"/>
    </xf>
    <xf numFmtId="4" fontId="30" fillId="44" borderId="6" applyNumberFormat="0" applyProtection="0">
      <alignment vertical="center"/>
    </xf>
    <xf numFmtId="4" fontId="29" fillId="44" borderId="6" applyNumberFormat="0" applyProtection="0">
      <alignment horizontal="left" vertical="center" indent="1"/>
    </xf>
    <xf numFmtId="4" fontId="29" fillId="44" borderId="6" applyNumberFormat="0" applyProtection="0">
      <alignment horizontal="left" vertical="center" indent="1"/>
    </xf>
    <xf numFmtId="4" fontId="29" fillId="56" borderId="6" applyNumberFormat="0" applyProtection="0">
      <alignment horizontal="right" vertical="center"/>
    </xf>
    <xf numFmtId="4" fontId="29" fillId="61" borderId="8" applyNumberFormat="0" applyProtection="0">
      <alignment horizontal="right" vertical="center"/>
    </xf>
    <xf numFmtId="4" fontId="30" fillId="56" borderId="6" applyNumberFormat="0" applyProtection="0">
      <alignment horizontal="right" vertical="center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3" fillId="0" borderId="0"/>
    <xf numFmtId="4" fontId="34" fillId="56" borderId="6" applyNumberFormat="0" applyProtection="0">
      <alignment horizontal="right" vertical="center"/>
    </xf>
    <xf numFmtId="49" fontId="35" fillId="62" borderId="9"/>
    <xf numFmtId="49" fontId="35" fillId="62" borderId="0"/>
    <xf numFmtId="0" fontId="36" fillId="63" borderId="9">
      <protection locked="0"/>
    </xf>
    <xf numFmtId="0" fontId="36" fillId="62" borderId="0"/>
    <xf numFmtId="0" fontId="37" fillId="50" borderId="0"/>
    <xf numFmtId="0" fontId="38" fillId="0" borderId="0" applyNumberFormat="0" applyFill="0" applyBorder="0" applyAlignment="0" applyProtection="0"/>
    <xf numFmtId="169" fontId="3" fillId="0" borderId="0">
      <alignment horizontal="left" wrapText="1"/>
    </xf>
    <xf numFmtId="40" fontId="39" fillId="0" borderId="0" applyBorder="0">
      <alignment horizontal="right"/>
    </xf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2" applyFont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Alignment="1">
      <alignment horizontal="center" wrapText="1"/>
    </xf>
    <xf numFmtId="0" fontId="4" fillId="20" borderId="0" xfId="2" applyFont="1" applyFill="1" applyAlignment="1">
      <alignment horizontal="center" wrapText="1"/>
    </xf>
    <xf numFmtId="164" fontId="4" fillId="0" borderId="0" xfId="3" applyNumberFormat="1" applyFont="1" applyFill="1" applyAlignment="1" applyProtection="1">
      <alignment horizontal="left"/>
    </xf>
    <xf numFmtId="3" fontId="4" fillId="18" borderId="0" xfId="4" applyNumberFormat="1" applyFont="1" applyFill="1" applyAlignment="1">
      <alignment horizontal="center"/>
    </xf>
    <xf numFmtId="6" fontId="4" fillId="20" borderId="0" xfId="3" applyNumberFormat="1" applyFont="1" applyFill="1" applyAlignment="1" applyProtection="1">
      <alignment horizontal="center"/>
    </xf>
    <xf numFmtId="6" fontId="4" fillId="0" borderId="0" xfId="3" applyNumberFormat="1" applyFont="1" applyFill="1" applyAlignment="1" applyProtection="1">
      <alignment horizontal="center"/>
    </xf>
    <xf numFmtId="3" fontId="4" fillId="0" borderId="0" xfId="2" applyNumberFormat="1" applyFont="1" applyFill="1" applyBorder="1"/>
    <xf numFmtId="166" fontId="4" fillId="0" borderId="0" xfId="6" applyNumberFormat="1" applyFont="1" applyFill="1" applyBorder="1"/>
    <xf numFmtId="166" fontId="4" fillId="0" borderId="0" xfId="2" applyNumberFormat="1" applyFont="1"/>
    <xf numFmtId="164" fontId="4" fillId="0" borderId="0" xfId="3" applyNumberFormat="1" applyFont="1" applyAlignment="1" applyProtection="1">
      <alignment horizontal="left"/>
    </xf>
    <xf numFmtId="9" fontId="4" fillId="0" borderId="0" xfId="1" applyFont="1"/>
    <xf numFmtId="0" fontId="4" fillId="0" borderId="0" xfId="2" applyFont="1" applyAlignment="1">
      <alignment horizontal="center"/>
    </xf>
    <xf numFmtId="0" fontId="4" fillId="20" borderId="0" xfId="2" applyFont="1" applyFill="1" applyAlignment="1">
      <alignment horizontal="center"/>
    </xf>
    <xf numFmtId="6" fontId="4" fillId="20" borderId="0" xfId="3" applyNumberFormat="1" applyFont="1" applyFill="1" applyAlignment="1">
      <alignment horizontal="center"/>
    </xf>
    <xf numFmtId="165" fontId="7" fillId="0" borderId="0" xfId="5" applyNumberFormat="1" applyFont="1" applyFill="1" applyBorder="1" applyAlignment="1">
      <alignment horizontal="center" vertical="center"/>
    </xf>
    <xf numFmtId="3" fontId="4" fillId="0" borderId="0" xfId="2" applyNumberFormat="1" applyFont="1" applyAlignment="1">
      <alignment horizontal="center"/>
    </xf>
    <xf numFmtId="6" fontId="8" fillId="20" borderId="0" xfId="3" applyNumberFormat="1" applyFont="1" applyFill="1" applyAlignment="1" applyProtection="1">
      <alignment horizontal="center"/>
    </xf>
    <xf numFmtId="6" fontId="8" fillId="0" borderId="0" xfId="3" applyNumberFormat="1" applyFont="1" applyFill="1" applyAlignment="1" applyProtection="1">
      <alignment horizontal="center"/>
    </xf>
    <xf numFmtId="6" fontId="4" fillId="0" borderId="0" xfId="2" applyNumberFormat="1" applyFont="1"/>
    <xf numFmtId="0" fontId="4" fillId="0" borderId="0" xfId="2" applyFont="1" applyAlignment="1">
      <alignment horizontal="right"/>
    </xf>
    <xf numFmtId="0" fontId="4" fillId="0" borderId="0" xfId="7" applyFont="1" applyAlignment="1">
      <alignment horizontal="left"/>
    </xf>
    <xf numFmtId="167" fontId="10" fillId="0" borderId="0" xfId="8" applyNumberFormat="1" applyFont="1" applyFill="1" applyBorder="1" applyAlignment="1" applyProtection="1">
      <alignment horizontal="center"/>
    </xf>
    <xf numFmtId="0" fontId="4" fillId="0" borderId="0" xfId="2" applyFont="1" applyBorder="1"/>
    <xf numFmtId="0" fontId="0" fillId="0" borderId="0" xfId="0" applyFill="1" applyBorder="1"/>
    <xf numFmtId="9" fontId="0" fillId="0" borderId="0" xfId="1" applyFont="1"/>
    <xf numFmtId="8" fontId="4" fillId="0" borderId="0" xfId="2" applyNumberFormat="1" applyFont="1" applyFill="1" applyBorder="1"/>
    <xf numFmtId="0" fontId="11" fillId="0" borderId="0" xfId="7" applyFont="1"/>
    <xf numFmtId="0" fontId="12" fillId="0" borderId="0" xfId="7" applyFont="1"/>
    <xf numFmtId="8" fontId="4" fillId="0" borderId="0" xfId="2" applyNumberFormat="1" applyFont="1"/>
    <xf numFmtId="0" fontId="8" fillId="0" borderId="0" xfId="7" applyFont="1" applyAlignment="1">
      <alignment horizontal="left"/>
    </xf>
    <xf numFmtId="0" fontId="12" fillId="0" borderId="0" xfId="7" applyFont="1" applyAlignment="1">
      <alignment vertical="center"/>
    </xf>
    <xf numFmtId="0" fontId="3" fillId="0" borderId="0" xfId="7"/>
    <xf numFmtId="0" fontId="13" fillId="0" borderId="0" xfId="7" applyFont="1"/>
    <xf numFmtId="0" fontId="14" fillId="0" borderId="2" xfId="7" applyFont="1" applyBorder="1" applyAlignment="1">
      <alignment horizontal="center" vertical="center" wrapText="1"/>
    </xf>
    <xf numFmtId="0" fontId="14" fillId="0" borderId="0" xfId="7" applyFont="1" applyAlignment="1">
      <alignment vertical="center"/>
    </xf>
    <xf numFmtId="168" fontId="15" fillId="21" borderId="0" xfId="0" applyNumberFormat="1" applyFont="1" applyFill="1" applyAlignment="1">
      <alignment horizontal="right"/>
    </xf>
    <xf numFmtId="0" fontId="18" fillId="0" borderId="0" xfId="7" applyFont="1"/>
    <xf numFmtId="0" fontId="0" fillId="0" borderId="0" xfId="0" applyBorder="1"/>
    <xf numFmtId="0" fontId="19" fillId="0" borderId="0" xfId="7" applyFont="1"/>
    <xf numFmtId="0" fontId="4" fillId="0" borderId="0" xfId="7" applyFont="1" applyAlignment="1">
      <alignment horizontal="center"/>
    </xf>
    <xf numFmtId="0" fontId="4" fillId="0" borderId="0" xfId="7" applyFont="1"/>
    <xf numFmtId="6" fontId="4" fillId="0" borderId="0" xfId="7" applyNumberFormat="1" applyFont="1" applyAlignment="1">
      <alignment horizontal="right"/>
    </xf>
    <xf numFmtId="0" fontId="4" fillId="19" borderId="0" xfId="2" applyFont="1" applyFill="1" applyBorder="1" applyAlignment="1">
      <alignment horizontal="center"/>
    </xf>
    <xf numFmtId="168" fontId="15" fillId="21" borderId="10" xfId="0" applyNumberFormat="1" applyFont="1" applyFill="1" applyBorder="1" applyAlignment="1">
      <alignment horizontal="right"/>
    </xf>
    <xf numFmtId="168" fontId="4" fillId="0" borderId="0" xfId="2" applyNumberFormat="1" applyFont="1"/>
    <xf numFmtId="6" fontId="41" fillId="20" borderId="0" xfId="3" applyNumberFormat="1" applyFont="1" applyFill="1" applyAlignment="1">
      <alignment horizontal="center"/>
    </xf>
    <xf numFmtId="43" fontId="4" fillId="20" borderId="0" xfId="247" applyFont="1" applyFill="1" applyAlignment="1" applyProtection="1">
      <alignment horizontal="center"/>
    </xf>
    <xf numFmtId="0" fontId="4" fillId="0" borderId="0" xfId="2" applyFont="1" applyFill="1" applyBorder="1" applyAlignment="1">
      <alignment wrapText="1"/>
    </xf>
    <xf numFmtId="172" fontId="42" fillId="0" borderId="0" xfId="0" applyNumberFormat="1" applyFont="1" applyAlignment="1">
      <alignment horizontal="left"/>
    </xf>
    <xf numFmtId="172" fontId="43" fillId="0" borderId="0" xfId="0" applyNumberFormat="1" applyFont="1" applyAlignment="1">
      <alignment horizontal="left"/>
    </xf>
    <xf numFmtId="172" fontId="43" fillId="0" borderId="0" xfId="157" applyNumberFormat="1" applyFont="1" applyAlignment="1">
      <alignment horizontal="right"/>
    </xf>
    <xf numFmtId="3" fontId="4" fillId="18" borderId="10" xfId="4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3" fontId="4" fillId="0" borderId="10" xfId="2" applyNumberFormat="1" applyFont="1" applyFill="1" applyBorder="1"/>
    <xf numFmtId="173" fontId="44" fillId="0" borderId="0" xfId="0" applyNumberFormat="1" applyFont="1" applyAlignment="1">
      <alignment horizontal="right"/>
    </xf>
    <xf numFmtId="44" fontId="4" fillId="0" borderId="0" xfId="248" applyFont="1" applyFill="1" applyBorder="1"/>
    <xf numFmtId="166" fontId="4" fillId="0" borderId="10" xfId="6" applyNumberFormat="1" applyFont="1" applyFill="1" applyBorder="1"/>
    <xf numFmtId="166" fontId="4" fillId="20" borderId="0" xfId="3" applyNumberFormat="1" applyFont="1" applyFill="1" applyAlignment="1" applyProtection="1">
      <alignment horizontal="center"/>
    </xf>
    <xf numFmtId="0" fontId="14" fillId="0" borderId="2" xfId="7" applyFont="1" applyFill="1" applyBorder="1" applyAlignment="1">
      <alignment horizontal="center" vertical="center" wrapText="1"/>
    </xf>
    <xf numFmtId="0" fontId="12" fillId="0" borderId="0" xfId="7" applyFont="1" applyFill="1"/>
    <xf numFmtId="0" fontId="4" fillId="0" borderId="0" xfId="2" applyFont="1" applyFill="1"/>
    <xf numFmtId="168" fontId="4" fillId="0" borderId="0" xfId="2" applyNumberFormat="1" applyFont="1" applyFill="1"/>
    <xf numFmtId="0" fontId="16" fillId="0" borderId="0" xfId="7" applyFont="1" applyFill="1"/>
    <xf numFmtId="0" fontId="17" fillId="0" borderId="0" xfId="7" applyFont="1" applyFill="1"/>
    <xf numFmtId="8" fontId="4" fillId="0" borderId="0" xfId="2" applyNumberFormat="1" applyFont="1" applyFill="1"/>
    <xf numFmtId="0" fontId="8" fillId="0" borderId="0" xfId="2" applyFont="1"/>
    <xf numFmtId="172" fontId="45" fillId="0" borderId="0" xfId="157" applyNumberFormat="1" applyFont="1" applyAlignment="1">
      <alignment horizontal="right"/>
    </xf>
    <xf numFmtId="0" fontId="4" fillId="0" borderId="10" xfId="2" applyFont="1" applyFill="1" applyBorder="1" applyAlignment="1">
      <alignment horizontal="center" wrapText="1"/>
    </xf>
    <xf numFmtId="172" fontId="43" fillId="0" borderId="10" xfId="157" applyNumberFormat="1" applyFont="1" applyBorder="1" applyAlignment="1">
      <alignment horizontal="right"/>
    </xf>
    <xf numFmtId="172" fontId="43" fillId="0" borderId="10" xfId="157" applyNumberFormat="1" applyFont="1" applyBorder="1" applyAlignment="1">
      <alignment horizontal="center" wrapText="1"/>
    </xf>
    <xf numFmtId="6" fontId="4" fillId="0" borderId="10" xfId="3" applyNumberFormat="1" applyFont="1" applyFill="1" applyBorder="1" applyAlignment="1" applyProtection="1">
      <alignment horizontal="center"/>
    </xf>
    <xf numFmtId="6" fontId="4" fillId="0" borderId="10" xfId="2" applyNumberFormat="1" applyFont="1" applyBorder="1"/>
    <xf numFmtId="0" fontId="4" fillId="19" borderId="0" xfId="2" applyFont="1" applyFill="1" applyBorder="1" applyAlignment="1">
      <alignment horizontal="center" wrapText="1"/>
    </xf>
    <xf numFmtId="168" fontId="15" fillId="21" borderId="0" xfId="0" applyNumberFormat="1" applyFont="1" applyFill="1" applyBorder="1" applyAlignment="1">
      <alignment horizontal="right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wrapText="1"/>
    </xf>
    <xf numFmtId="8" fontId="5" fillId="0" borderId="0" xfId="2" applyNumberFormat="1" applyFont="1" applyFill="1"/>
    <xf numFmtId="6" fontId="5" fillId="0" borderId="0" xfId="3" applyNumberFormat="1" applyFont="1" applyFill="1" applyAlignment="1" applyProtection="1">
      <alignment horizontal="center"/>
    </xf>
    <xf numFmtId="0" fontId="8" fillId="0" borderId="0" xfId="2" applyFont="1" applyAlignment="1">
      <alignment horizontal="center" wrapText="1"/>
    </xf>
    <xf numFmtId="6" fontId="8" fillId="0" borderId="0" xfId="2" applyNumberFormat="1" applyFont="1"/>
    <xf numFmtId="0" fontId="46" fillId="0" borderId="11" xfId="0" applyFont="1" applyBorder="1" applyAlignment="1">
      <alignment horizontal="center"/>
    </xf>
    <xf numFmtId="0" fontId="0" fillId="0" borderId="12" xfId="0" applyFill="1" applyBorder="1"/>
    <xf numFmtId="0" fontId="46" fillId="0" borderId="0" xfId="0" applyFont="1"/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0" xfId="247" applyNumberFormat="1" applyFont="1"/>
    <xf numFmtId="166" fontId="0" fillId="0" borderId="0" xfId="0" applyNumberFormat="1"/>
    <xf numFmtId="0" fontId="46" fillId="0" borderId="10" xfId="0" applyFont="1" applyBorder="1" applyAlignment="1">
      <alignment horizontal="center"/>
    </xf>
    <xf numFmtId="0" fontId="8" fillId="0" borderId="0" xfId="7" applyFont="1" applyFill="1" applyAlignment="1">
      <alignment horizontal="left"/>
    </xf>
    <xf numFmtId="0" fontId="11" fillId="0" borderId="0" xfId="7" applyFont="1" applyFill="1"/>
    <xf numFmtId="0" fontId="12" fillId="0" borderId="0" xfId="7" applyFont="1" applyFill="1" applyAlignment="1">
      <alignment vertical="center"/>
    </xf>
    <xf numFmtId="0" fontId="3" fillId="0" borderId="0" xfId="7" applyFill="1"/>
    <xf numFmtId="0" fontId="13" fillId="0" borderId="0" xfId="7" applyFont="1" applyFill="1"/>
    <xf numFmtId="0" fontId="14" fillId="0" borderId="0" xfId="7" applyFont="1" applyFill="1" applyAlignment="1">
      <alignment vertical="center"/>
    </xf>
    <xf numFmtId="168" fontId="15" fillId="0" borderId="0" xfId="0" applyNumberFormat="1" applyFont="1" applyFill="1" applyAlignment="1">
      <alignment horizontal="right"/>
    </xf>
    <xf numFmtId="0" fontId="4" fillId="0" borderId="0" xfId="7" applyFont="1" applyFill="1" applyAlignment="1">
      <alignment horizontal="left"/>
    </xf>
    <xf numFmtId="168" fontId="15" fillId="0" borderId="10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0" fontId="18" fillId="0" borderId="0" xfId="7" applyFont="1" applyFill="1"/>
  </cellXfs>
  <cellStyles count="249">
    <cellStyle name="_x0013_" xfId="2"/>
    <cellStyle name="_CC Oil" xfId="9"/>
    <cellStyle name="_DSO Oil" xfId="10"/>
    <cellStyle name="_FLCC Oil" xfId="11"/>
    <cellStyle name="_FLPEGT Oil" xfId="12"/>
    <cellStyle name="_FMCT Oil" xfId="13"/>
    <cellStyle name="_GTDW_DataTemplate" xfId="14"/>
    <cellStyle name="_Gulfstream Gas" xfId="15"/>
    <cellStyle name="_MR .7 Oil" xfId="16"/>
    <cellStyle name="_MR 1 Oil" xfId="17"/>
    <cellStyle name="_MRCT Oil" xfId="18"/>
    <cellStyle name="_MT Gulfstream Gas" xfId="19"/>
    <cellStyle name="_MT Oil" xfId="20"/>
    <cellStyle name="_OLCT Oil" xfId="21"/>
    <cellStyle name="_PE Oil" xfId="22"/>
    <cellStyle name="_PN Oil" xfId="23"/>
    <cellStyle name="_RV Oil" xfId="24"/>
    <cellStyle name="_SHCT Oil" xfId="25"/>
    <cellStyle name="_SN Oil" xfId="26"/>
    <cellStyle name="_TP Oil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3 2" xfId="40"/>
    <cellStyle name="20% - Accent3 3" xfId="41"/>
    <cellStyle name="20% - Accent3 4" xfId="42"/>
    <cellStyle name="20% - Accent3 5" xfId="43"/>
    <cellStyle name="20% - Accent3 6" xfId="44"/>
    <cellStyle name="20% - Accent3 7" xfId="45"/>
    <cellStyle name="20% - Accent4 2" xfId="46"/>
    <cellStyle name="20% - Accent4 3" xfId="47"/>
    <cellStyle name="20% - Accent4 4" xfId="48"/>
    <cellStyle name="20% - Accent4 5" xfId="49"/>
    <cellStyle name="20% - Accent4 6" xfId="50"/>
    <cellStyle name="20% - Accent4 7" xfId="51"/>
    <cellStyle name="20% - Accent5 2" xfId="52"/>
    <cellStyle name="20% - Accent5 3" xfId="53"/>
    <cellStyle name="20% - Accent5 4" xfId="54"/>
    <cellStyle name="20% - Accent5 5" xfId="55"/>
    <cellStyle name="20% - Accent6 2" xfId="56"/>
    <cellStyle name="20% - Accent6 3" xfId="57"/>
    <cellStyle name="20% - Accent6 4" xfId="58"/>
    <cellStyle name="20% - Accent6 5" xfId="59"/>
    <cellStyle name="40% - Accent1 2" xfId="60"/>
    <cellStyle name="40% - Accent1 3" xfId="61"/>
    <cellStyle name="40% - Accent1 4" xfId="62"/>
    <cellStyle name="40% - Accent1 5" xfId="63"/>
    <cellStyle name="40% - Accent2 2" xfId="64"/>
    <cellStyle name="40% - Accent2 3" xfId="65"/>
    <cellStyle name="40% - Accent2 4" xfId="66"/>
    <cellStyle name="40% - Accent2 5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 7" xfId="73"/>
    <cellStyle name="40% - Accent4 2" xfId="74"/>
    <cellStyle name="40% - Accent4 3" xfId="75"/>
    <cellStyle name="40% - Accent4 4" xfId="76"/>
    <cellStyle name="40% - Accent4 5" xfId="77"/>
    <cellStyle name="40% - Accent5 2" xfId="78"/>
    <cellStyle name="40% - Accent5 3" xfId="79"/>
    <cellStyle name="40% - Accent5 4" xfId="80"/>
    <cellStyle name="40% - Accent5 5" xfId="81"/>
    <cellStyle name="40% - Accent6 2" xfId="82"/>
    <cellStyle name="40% - Accent6 3" xfId="83"/>
    <cellStyle name="40% - Accent6 4" xfId="84"/>
    <cellStyle name="40% - Accent6 5" xfId="85"/>
    <cellStyle name="60% - Accent3 2" xfId="86"/>
    <cellStyle name="60% - Accent3 3" xfId="87"/>
    <cellStyle name="60% - Accent4 2" xfId="88"/>
    <cellStyle name="60% - Accent4 3" xfId="89"/>
    <cellStyle name="60% - Accent6 2" xfId="90"/>
    <cellStyle name="60% - Accent6 3" xfId="91"/>
    <cellStyle name="Accent1 - 20%" xfId="92"/>
    <cellStyle name="Accent1 - 40%" xfId="93"/>
    <cellStyle name="Accent1 - 60%" xfId="94"/>
    <cellStyle name="Accent2 - 20%" xfId="95"/>
    <cellStyle name="Accent2 - 40%" xfId="96"/>
    <cellStyle name="Accent2 - 60%" xfId="97"/>
    <cellStyle name="Accent3 - 20%" xfId="98"/>
    <cellStyle name="Accent3 - 40%" xfId="99"/>
    <cellStyle name="Accent3 - 60%" xfId="100"/>
    <cellStyle name="Accent4 - 20%" xfId="101"/>
    <cellStyle name="Accent4 - 40%" xfId="102"/>
    <cellStyle name="Accent4 - 60%" xfId="103"/>
    <cellStyle name="Accent5 - 20%" xfId="104"/>
    <cellStyle name="Accent5 - 40%" xfId="105"/>
    <cellStyle name="Accent5 - 60%" xfId="106"/>
    <cellStyle name="Accent6 - 20%" xfId="107"/>
    <cellStyle name="Accent6 - 40%" xfId="108"/>
    <cellStyle name="Accent6 - 60%" xfId="109"/>
    <cellStyle name="Calc Currency (0)" xfId="110"/>
    <cellStyle name="Comma" xfId="247" builtinId="3"/>
    <cellStyle name="Comma 2" xfId="111"/>
    <cellStyle name="Comma 3" xfId="112"/>
    <cellStyle name="Comma 3 2" xfId="6"/>
    <cellStyle name="Comma 4" xfId="113"/>
    <cellStyle name="Comma 4 2" xfId="114"/>
    <cellStyle name="Comma 5" xfId="115"/>
    <cellStyle name="Comma 5 2" xfId="116"/>
    <cellStyle name="Comma 6" xfId="117"/>
    <cellStyle name="Copied" xfId="118"/>
    <cellStyle name="Currency" xfId="248" builtinId="4"/>
    <cellStyle name="Currency 2" xfId="119"/>
    <cellStyle name="Currency 2 2" xfId="120"/>
    <cellStyle name="Currency 3" xfId="121"/>
    <cellStyle name="Currency 3 2" xfId="122"/>
    <cellStyle name="Currency 4" xfId="123"/>
    <cellStyle name="Currency 5" xfId="124"/>
    <cellStyle name="Currency 5 2" xfId="125"/>
    <cellStyle name="Currency 6" xfId="126"/>
    <cellStyle name="Currency 6 2" xfId="127"/>
    <cellStyle name="Currency 7" xfId="128"/>
    <cellStyle name="Currency 7 2" xfId="129"/>
    <cellStyle name="Currency 8" xfId="130"/>
    <cellStyle name="Currency 8 2" xfId="131"/>
    <cellStyle name="Currency 9" xfId="132"/>
    <cellStyle name="Emphasis 1" xfId="133"/>
    <cellStyle name="Emphasis 2" xfId="134"/>
    <cellStyle name="Emphasis 3" xfId="135"/>
    <cellStyle name="Entered" xfId="136"/>
    <cellStyle name="Grey" xfId="137"/>
    <cellStyle name="Header1" xfId="138"/>
    <cellStyle name="Header2" xfId="139"/>
    <cellStyle name="Input [yellow]" xfId="140"/>
    <cellStyle name="Normal" xfId="0" builtinId="0"/>
    <cellStyle name="Normal - Style1" xfId="141"/>
    <cellStyle name="Normal 10" xfId="142"/>
    <cellStyle name="Normal 11" xfId="143"/>
    <cellStyle name="Normal 12" xfId="144"/>
    <cellStyle name="Normal 13" xfId="145"/>
    <cellStyle name="Normal 14" xfId="146"/>
    <cellStyle name="Normal 15" xfId="147"/>
    <cellStyle name="Normal 16" xfId="148"/>
    <cellStyle name="Normal 17" xfId="149"/>
    <cellStyle name="Normal 18" xfId="150"/>
    <cellStyle name="Normal 19" xfId="151"/>
    <cellStyle name="Normal 2" xfId="152"/>
    <cellStyle name="Normal 20" xfId="153"/>
    <cellStyle name="Normal 21" xfId="154"/>
    <cellStyle name="Normal 22" xfId="155"/>
    <cellStyle name="Normal 23" xfId="156"/>
    <cellStyle name="Normal 24" xfId="157"/>
    <cellStyle name="Normal 25" xfId="158"/>
    <cellStyle name="Normal 26" xfId="159"/>
    <cellStyle name="Normal 27" xfId="160"/>
    <cellStyle name="Normal 28" xfId="161"/>
    <cellStyle name="Normal 29" xfId="162"/>
    <cellStyle name="Normal 3" xfId="163"/>
    <cellStyle name="Normal 30" xfId="164"/>
    <cellStyle name="Normal 31" xfId="165"/>
    <cellStyle name="Normal 32" xfId="166"/>
    <cellStyle name="Normal 33" xfId="167"/>
    <cellStyle name="Normal 34" xfId="168"/>
    <cellStyle name="Normal 4" xfId="7"/>
    <cellStyle name="Normal 5" xfId="169"/>
    <cellStyle name="Normal 6" xfId="170"/>
    <cellStyle name="Normal 7" xfId="171"/>
    <cellStyle name="Normal 8" xfId="172"/>
    <cellStyle name="Normal 9" xfId="173"/>
    <cellStyle name="Normal_97LOSSy" xfId="8"/>
    <cellStyle name="Normal_Capacity Factor 2009 Template" xfId="4"/>
    <cellStyle name="Normal_D2CPO495" xfId="3"/>
    <cellStyle name="Normal_FPL_BasecaseReportsRevised for IAL-Barclays to FPL_Feb_2007" xfId="5"/>
    <cellStyle name="Note 2" xfId="174"/>
    <cellStyle name="Note 3" xfId="175"/>
    <cellStyle name="Note 4" xfId="176"/>
    <cellStyle name="Note 5" xfId="177"/>
    <cellStyle name="Note 6" xfId="178"/>
    <cellStyle name="Note 7" xfId="179"/>
    <cellStyle name="Percent" xfId="1" builtinId="5"/>
    <cellStyle name="Percent [2]" xfId="180"/>
    <cellStyle name="Percent 10" xfId="181"/>
    <cellStyle name="Percent 11" xfId="182"/>
    <cellStyle name="Percent 12" xfId="183"/>
    <cellStyle name="Percent 2" xfId="184"/>
    <cellStyle name="Percent 3" xfId="185"/>
    <cellStyle name="Percent 3 2" xfId="186"/>
    <cellStyle name="Percent 4" xfId="187"/>
    <cellStyle name="Percent 4 2" xfId="188"/>
    <cellStyle name="Percent 5" xfId="189"/>
    <cellStyle name="Percent 6" xfId="190"/>
    <cellStyle name="Percent 6 2" xfId="191"/>
    <cellStyle name="Percent 7" xfId="192"/>
    <cellStyle name="Percent 7 2" xfId="193"/>
    <cellStyle name="Percent 8" xfId="194"/>
    <cellStyle name="Percent 8 2" xfId="195"/>
    <cellStyle name="Percent 9" xfId="196"/>
    <cellStyle name="Percent 9 2" xfId="197"/>
    <cellStyle name="RevList" xfId="198"/>
    <cellStyle name="SAPBEXaggData" xfId="199"/>
    <cellStyle name="SAPBEXaggDataEmph" xfId="200"/>
    <cellStyle name="SAPBEXaggItem" xfId="201"/>
    <cellStyle name="SAPBEXaggItemX" xfId="202"/>
    <cellStyle name="SAPBEXchaText" xfId="203"/>
    <cellStyle name="SAPBEXexcBad7" xfId="204"/>
    <cellStyle name="SAPBEXexcBad8" xfId="205"/>
    <cellStyle name="SAPBEXexcBad9" xfId="206"/>
    <cellStyle name="SAPBEXexcCritical4" xfId="207"/>
    <cellStyle name="SAPBEXexcCritical5" xfId="208"/>
    <cellStyle name="SAPBEXexcCritical6" xfId="209"/>
    <cellStyle name="SAPBEXexcGood1" xfId="210"/>
    <cellStyle name="SAPBEXexcGood2" xfId="211"/>
    <cellStyle name="SAPBEXexcGood3" xfId="212"/>
    <cellStyle name="SAPBEXfilterDrill" xfId="213"/>
    <cellStyle name="SAPBEXfilterItem" xfId="214"/>
    <cellStyle name="SAPBEXfilterText" xfId="215"/>
    <cellStyle name="SAPBEXformats" xfId="216"/>
    <cellStyle name="SAPBEXheaderItem" xfId="217"/>
    <cellStyle name="SAPBEXheaderText" xfId="218"/>
    <cellStyle name="SAPBEXHLevel0" xfId="219"/>
    <cellStyle name="SAPBEXHLevel0X" xfId="220"/>
    <cellStyle name="SAPBEXHLevel1" xfId="221"/>
    <cellStyle name="SAPBEXHLevel1X" xfId="222"/>
    <cellStyle name="SAPBEXHLevel2" xfId="223"/>
    <cellStyle name="SAPBEXHLevel2X" xfId="224"/>
    <cellStyle name="SAPBEXHLevel3" xfId="225"/>
    <cellStyle name="SAPBEXHLevel3X" xfId="226"/>
    <cellStyle name="SAPBEXinputData" xfId="227"/>
    <cellStyle name="SAPBEXresData" xfId="228"/>
    <cellStyle name="SAPBEXresDataEmph" xfId="229"/>
    <cellStyle name="SAPBEXresItem" xfId="230"/>
    <cellStyle name="SAPBEXresItemX" xfId="231"/>
    <cellStyle name="SAPBEXstdData" xfId="232"/>
    <cellStyle name="SAPBEXstdData 2" xfId="233"/>
    <cellStyle name="SAPBEXstdDataEmph" xfId="234"/>
    <cellStyle name="SAPBEXstdItem" xfId="235"/>
    <cellStyle name="SAPBEXstdItemX" xfId="236"/>
    <cellStyle name="SAPBEXtitle" xfId="237"/>
    <cellStyle name="SAPBEXundefined" xfId="238"/>
    <cellStyle name="SEM-BPS-headdata" xfId="239"/>
    <cellStyle name="SEM-BPS-headkey" xfId="240"/>
    <cellStyle name="SEM-BPS-input-on" xfId="241"/>
    <cellStyle name="SEM-BPS-key" xfId="242"/>
    <cellStyle name="SEM-BPS-total" xfId="243"/>
    <cellStyle name="Sheet Title" xfId="244"/>
    <cellStyle name="Style 1" xfId="245"/>
    <cellStyle name="Subtotal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RRRCN/EXCEL/WORKBOOK/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.Home.RemoteAccess.dxf0uhb/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cr0dsg/Local%20Settings/Temporary%20Internet%20Files/Content.Outlook/WJ2CB3A9/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SES/SUMPACK/0402-1202mcc/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0RC/MFRS/E-14/MFR%20E14_Attachment2_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/Current%20Fuel%20Jan%20Dec%2000/2000%20Fuel%20Trueup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/TRANSOUT/FUEL/CURRFUEL/Fuel_TU_19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CAPACITY/AAA%20Capacity%202008/CPRC_0805_Pr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Turkey%20Point%20Unit%205/GBRA_TP%235_2007_05_01_start-u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evised%20Proformas/SCHERER%20PRO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.program%20files.notes.data/Nuclear%20Projection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RRRCN/EXCEL/WORKBOOK/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RRRCN/EXCEL/WORKBOOK/OBF.XLW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.Program%20Files.notes.data/~509397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7RC/Rate%20Case%20Rate%20Design/Updated%20COS%202-19-16/2017%20MFR%20E-14%20WPs%20RD%20Model%2012CP%2025%25%202-19-16%20Updated%20clauses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Capacity%20Rate%20Calculations%202017-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ECRC%20Form%2042-6P%20and%207p%2020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ECCR%202017%20FACTOR%20CALC%20SCHEDULES%20C1%20AND%20C2%20FOR%20E-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FINAL%20Detailed%20COSID%20NOI%20through%20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7RC/Rate%20Case%20Rate%20Design/Updated%20COS%202-19-16/2018%20MFR%20E-14%20WPs%20RD%20Model%2012CP%2025%25%202-19-16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ECRC%20Form%2042-6P%20and%207p%20201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8RC/Rate%20Case%20Rate%20Design/Updated%20COS%202-4-16/Clauses/2018%20MFR%20E-14%20WPs%20RD%20Model%20(no%20Max)%2012CP%2025%25%202-4-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1-2005%20Active/1-2011%20Active/2016%20FPL%20Base%20Rate%20Case/Baron%20Testimony/Workpapers/E-14/E-14%20Att%202%20Clause%20Revenues/ECCR%202018%20FACTOR%20CALC%20SCHEDULES%20C1%20AND%20C2%20FOR%20E-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AD/CLAUSES/A_SCHED/2007/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 refreshError="1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(T)-1 Decrease CDR"/>
      <sheetName val="Sheet1 (2)"/>
      <sheetName val="Forecast Summ by RC - Customers"/>
      <sheetName val="Forecast Summ by RC kWh"/>
      <sheetName val="Projected Clauses 2017"/>
      <sheetName val="Remove CILC &amp; CDR Credits"/>
      <sheetName val="CILC and CDR Credit Analysis"/>
      <sheetName val="Billing Units - Import from UI"/>
      <sheetName val="Rates - Present - Import fr UI"/>
      <sheetName val="E-8 Parity Analysis"/>
      <sheetName val="E-6a Present Achieved"/>
      <sheetName val="E-8 Parity Analysis to match UI"/>
      <sheetName val="E-8 Parity Analysis Final"/>
      <sheetName val="E-6b Proposed Equalized"/>
      <sheetName val="Other Inputs"/>
      <sheetName val="Rates - Proposed - Export to UI"/>
      <sheetName val="CILC-1D % Inc"/>
      <sheetName val="CILC-1G % Inc"/>
      <sheetName val="CILC-1T new RD"/>
      <sheetName val="GS(T)-1 % Inc"/>
      <sheetName val="GSCU-1"/>
      <sheetName val="GSD(T)-1 % Inc (2)"/>
      <sheetName val="GSLD(T)-1 % Inc (2)"/>
      <sheetName val="GSLD(T)-2 % Inc"/>
      <sheetName val="GSLD(T)-3 % Inc"/>
      <sheetName val="MET"/>
      <sheetName val="OL-1"/>
      <sheetName val="OS-2"/>
      <sheetName val="RS(T)-1 New RD (2)"/>
      <sheetName val="SL-1"/>
      <sheetName val="SL-1 E6b"/>
      <sheetName val="SL-2 (2)"/>
      <sheetName val="SL-2 E6b"/>
      <sheetName val="SST-DST"/>
      <sheetName val="SST-TST"/>
      <sheetName val="SSTWP"/>
      <sheetName val="SDTR % Inc (2)"/>
      <sheetName val="Transformer Credit"/>
      <sheetName val="CDR Credit"/>
      <sheetName val="CILC Dem &amp; Energy RRs"/>
      <sheetName val="CILC Billing Determinants"/>
      <sheetName val="Unit Costs GSDT new RD"/>
      <sheetName val="Unit Costs GSLDT-1 new RD"/>
      <sheetName val="Unit Costs GSLDT-2 new RD"/>
      <sheetName val="SDTR All"/>
      <sheetName val="Demand Factors"/>
      <sheetName val="CILC Demand Factors"/>
      <sheetName val="Customer Charges"/>
      <sheetName val="TOU Customer Charges"/>
      <sheetName val="Unit Costs GSLDT-3 new RD"/>
      <sheetName val="Sheet1"/>
      <sheetName val="Sheet1 (3)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2687420391</v>
          </cell>
        </row>
        <row r="5">
          <cell r="C5">
            <v>101623502</v>
          </cell>
        </row>
        <row r="6">
          <cell r="C6">
            <v>1508335314</v>
          </cell>
        </row>
        <row r="7">
          <cell r="C7">
            <v>5968792122</v>
          </cell>
        </row>
        <row r="8">
          <cell r="C8">
            <v>70241818</v>
          </cell>
        </row>
        <row r="9">
          <cell r="C9">
            <v>25825428784</v>
          </cell>
        </row>
        <row r="10">
          <cell r="C10">
            <v>10507497706</v>
          </cell>
        </row>
        <row r="11">
          <cell r="C11">
            <v>2515470925</v>
          </cell>
        </row>
        <row r="12">
          <cell r="C12">
            <v>172992260</v>
          </cell>
        </row>
        <row r="13">
          <cell r="C13">
            <v>91208296</v>
          </cell>
        </row>
        <row r="14">
          <cell r="C14">
            <v>97899984</v>
          </cell>
        </row>
        <row r="15">
          <cell r="C15">
            <v>10793313</v>
          </cell>
        </row>
        <row r="16">
          <cell r="C16">
            <v>56993678507</v>
          </cell>
        </row>
        <row r="17">
          <cell r="C17">
            <v>560806958</v>
          </cell>
        </row>
        <row r="18">
          <cell r="C18">
            <v>32762626</v>
          </cell>
        </row>
        <row r="19">
          <cell r="C19">
            <v>11856926</v>
          </cell>
        </row>
        <row r="20">
          <cell r="C20">
            <v>89667754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C12">
            <v>89425.718031063938</v>
          </cell>
        </row>
        <row r="13">
          <cell r="C13">
            <v>4176.2628259062367</v>
          </cell>
        </row>
        <row r="14">
          <cell r="C14">
            <v>36307.353897984096</v>
          </cell>
        </row>
        <row r="15">
          <cell r="C15">
            <v>381519.71845128445</v>
          </cell>
        </row>
        <row r="16">
          <cell r="C16">
            <v>4294.6420858810143</v>
          </cell>
        </row>
        <row r="17">
          <cell r="C17">
            <v>1161081.7440947348</v>
          </cell>
        </row>
        <row r="18">
          <cell r="C18">
            <v>389309.71069255413</v>
          </cell>
        </row>
        <row r="19">
          <cell r="C19">
            <v>79999.169596220876</v>
          </cell>
        </row>
        <row r="20">
          <cell r="C20">
            <v>4621.0447998609616</v>
          </cell>
        </row>
        <row r="21">
          <cell r="C21">
            <v>4161.0108713837681</v>
          </cell>
        </row>
        <row r="22">
          <cell r="C22">
            <v>14730.363587321324</v>
          </cell>
        </row>
        <row r="23">
          <cell r="C23">
            <v>1027.1553834724166</v>
          </cell>
        </row>
        <row r="24">
          <cell r="C24">
            <v>3652240.3992397506</v>
          </cell>
        </row>
        <row r="25">
          <cell r="C25">
            <v>92525.633966887443</v>
          </cell>
        </row>
        <row r="26">
          <cell r="C26">
            <v>1529.0199721020683</v>
          </cell>
        </row>
        <row r="27">
          <cell r="C27">
            <v>822.54882356177154</v>
          </cell>
        </row>
        <row r="28">
          <cell r="C28">
            <v>4433.565763113892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Capacity Calc"/>
      <sheetName val="2017 Clause Allocations"/>
      <sheetName val="2018 Capacity Calc"/>
      <sheetName val="2018 Clause Allocations"/>
      <sheetName val="2019 Capacity Calc"/>
      <sheetName val="2020 Capacity Calc"/>
      <sheetName val="2017 WCEC3 Rate Calc"/>
      <sheetName val="2018 WCEC3 Rate Calc"/>
      <sheetName val="Capacity Rate Calculations 2017"/>
    </sheetNames>
    <sheetDataSet>
      <sheetData sheetId="0">
        <row r="7">
          <cell r="T7">
            <v>191468450</v>
          </cell>
        </row>
        <row r="8">
          <cell r="T8">
            <v>18658538</v>
          </cell>
        </row>
        <row r="9">
          <cell r="T9">
            <v>74272988</v>
          </cell>
        </row>
        <row r="10">
          <cell r="T10">
            <v>25966</v>
          </cell>
        </row>
        <row r="11">
          <cell r="T11">
            <v>30042267</v>
          </cell>
        </row>
        <row r="12">
          <cell r="T12">
            <v>6284425</v>
          </cell>
        </row>
        <row r="13">
          <cell r="T13">
            <v>425012</v>
          </cell>
        </row>
        <row r="14">
          <cell r="T14">
            <v>31511</v>
          </cell>
        </row>
        <row r="15">
          <cell r="T15">
            <v>189998</v>
          </cell>
        </row>
        <row r="16">
          <cell r="T16">
            <v>6978663</v>
          </cell>
        </row>
        <row r="17">
          <cell r="T17">
            <v>3560693</v>
          </cell>
        </row>
        <row r="18">
          <cell r="T18">
            <v>258369</v>
          </cell>
        </row>
        <row r="19">
          <cell r="T19">
            <v>683363</v>
          </cell>
        </row>
        <row r="20">
          <cell r="T20">
            <v>245374</v>
          </cell>
        </row>
      </sheetData>
      <sheetData sheetId="1"/>
      <sheetData sheetId="2">
        <row r="7">
          <cell r="T7">
            <v>178160183</v>
          </cell>
        </row>
        <row r="8">
          <cell r="T8">
            <v>17345517</v>
          </cell>
        </row>
        <row r="9">
          <cell r="T9">
            <v>68997149</v>
          </cell>
        </row>
        <row r="10">
          <cell r="T10">
            <v>24052</v>
          </cell>
        </row>
        <row r="11">
          <cell r="T11">
            <v>27917512</v>
          </cell>
        </row>
        <row r="12">
          <cell r="T12">
            <v>5800800</v>
          </cell>
        </row>
        <row r="13">
          <cell r="T13">
            <v>399236</v>
          </cell>
        </row>
        <row r="14">
          <cell r="T14">
            <v>29128</v>
          </cell>
        </row>
        <row r="15">
          <cell r="T15">
            <v>175631</v>
          </cell>
        </row>
        <row r="16">
          <cell r="T16">
            <v>6450294</v>
          </cell>
        </row>
        <row r="17">
          <cell r="T17">
            <v>3344144</v>
          </cell>
        </row>
        <row r="18">
          <cell r="T18">
            <v>238927</v>
          </cell>
        </row>
        <row r="19">
          <cell r="T19">
            <v>641040</v>
          </cell>
        </row>
        <row r="20">
          <cell r="T20">
            <v>230237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42-1P "/>
      <sheetName val="FORMS 42-6P, 42-7P "/>
      <sheetName val="2016 Projection Filing"/>
    </sheetNames>
    <sheetDataSet>
      <sheetData sheetId="0" refreshError="1"/>
      <sheetData sheetId="1">
        <row r="16">
          <cell r="W16">
            <v>121968984</v>
          </cell>
        </row>
        <row r="17">
          <cell r="W17">
            <v>11958979</v>
          </cell>
        </row>
        <row r="18">
          <cell r="W18">
            <v>47906347</v>
          </cell>
        </row>
        <row r="19">
          <cell r="W19">
            <v>17904</v>
          </cell>
        </row>
        <row r="20">
          <cell r="W20">
            <v>19392567</v>
          </cell>
        </row>
        <row r="21">
          <cell r="W21">
            <v>4102744</v>
          </cell>
        </row>
        <row r="22">
          <cell r="W22">
            <v>277853</v>
          </cell>
        </row>
        <row r="23">
          <cell r="W23">
            <v>20651</v>
          </cell>
        </row>
        <row r="24">
          <cell r="W24">
            <v>129261</v>
          </cell>
        </row>
        <row r="25">
          <cell r="W25">
            <v>4553052</v>
          </cell>
        </row>
        <row r="26">
          <cell r="W26">
            <v>2332101</v>
          </cell>
        </row>
        <row r="27">
          <cell r="W27">
            <v>166661</v>
          </cell>
        </row>
        <row r="28">
          <cell r="W28">
            <v>524435</v>
          </cell>
        </row>
        <row r="29">
          <cell r="W29">
            <v>160940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Page 1"/>
      <sheetName val="page 2&amp; 3"/>
      <sheetName val="demand-energy allocation"/>
      <sheetName val="2016 Projection Filing"/>
    </sheetNames>
    <sheetDataSet>
      <sheetData sheetId="0" refreshError="1"/>
      <sheetData sheetId="1">
        <row r="11">
          <cell r="W11">
            <v>75851455</v>
          </cell>
        </row>
        <row r="12">
          <cell r="W12">
            <v>7539822</v>
          </cell>
        </row>
        <row r="13">
          <cell r="W13">
            <v>30750519</v>
          </cell>
        </row>
        <row r="14">
          <cell r="W14">
            <v>11299</v>
          </cell>
        </row>
        <row r="15">
          <cell r="W15">
            <v>12457292</v>
          </cell>
        </row>
        <row r="16">
          <cell r="W16">
            <v>2713467</v>
          </cell>
        </row>
        <row r="17">
          <cell r="W17">
            <v>183108</v>
          </cell>
        </row>
        <row r="18">
          <cell r="W18">
            <v>13278</v>
          </cell>
        </row>
        <row r="19">
          <cell r="W19">
            <v>86128</v>
          </cell>
        </row>
        <row r="20">
          <cell r="W20">
            <v>3011124</v>
          </cell>
        </row>
        <row r="21">
          <cell r="W21">
            <v>1554491</v>
          </cell>
        </row>
        <row r="22">
          <cell r="W22">
            <v>106774</v>
          </cell>
        </row>
        <row r="23">
          <cell r="W23">
            <v>433311</v>
          </cell>
        </row>
        <row r="24">
          <cell r="W24">
            <v>107909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lause Balances"/>
      <sheetName val="RAF_Detailed_Juris_COS_ID_NOI"/>
    </sheetNames>
    <sheetDataSet>
      <sheetData sheetId="0">
        <row r="2">
          <cell r="B2">
            <v>3165372143.0856242</v>
          </cell>
          <cell r="C2">
            <v>3398829387.8724213</v>
          </cell>
        </row>
        <row r="3">
          <cell r="B3">
            <v>333125619.24357873</v>
          </cell>
          <cell r="C3">
            <v>309753849.86643761</v>
          </cell>
        </row>
        <row r="4">
          <cell r="B4">
            <v>134819977.98683727</v>
          </cell>
          <cell r="C4">
            <v>134693723.28294411</v>
          </cell>
        </row>
        <row r="5">
          <cell r="B5">
            <v>-62386998.586679436</v>
          </cell>
          <cell r="C5">
            <v>-63098805.926638804</v>
          </cell>
        </row>
        <row r="6">
          <cell r="B6">
            <v>213512478.91206494</v>
          </cell>
          <cell r="C6">
            <v>191715913.41084468</v>
          </cell>
        </row>
        <row r="7">
          <cell r="B7">
            <v>245046588.23929924</v>
          </cell>
          <cell r="C7">
            <v>250721646.62413806</v>
          </cell>
        </row>
        <row r="8">
          <cell r="B8">
            <v>462560470.46362996</v>
          </cell>
          <cell r="C8">
            <v>476013711.07693344</v>
          </cell>
        </row>
        <row r="9">
          <cell r="B9">
            <v>116244681.80487876</v>
          </cell>
          <cell r="C9">
            <v>119138036.77015612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(T)-1 Decrease CDR"/>
      <sheetName val="Sheet1 (2)"/>
      <sheetName val="Forecast Summ by RC - Customers"/>
      <sheetName val="Forecast Summ by RC kWh"/>
      <sheetName val="Projected Clauses 2018"/>
      <sheetName val="Remove CILC &amp; CDR Credits"/>
      <sheetName val="CILC and CDR Credit Analysis"/>
      <sheetName val="Billing Units - Import from UI"/>
      <sheetName val="Rates - Present - Import fr UI"/>
      <sheetName val="E-6a Present Achieved"/>
      <sheetName val="E-8 Parity Analysis (2)"/>
      <sheetName val="E-8 Parity Analysis to match RD"/>
      <sheetName val="E-6b Proposed Equalized"/>
      <sheetName val="Other Inputs"/>
      <sheetName val="Rates - Proposed - Export to UI"/>
      <sheetName val="CILC-1D % Inc"/>
      <sheetName val="CILC-1G % Inc"/>
      <sheetName val="CILC-1T new RD"/>
      <sheetName val="GS(T)-1 % Inc"/>
      <sheetName val="GSCU-1"/>
      <sheetName val="GSD(T)-1 % Inc (2)"/>
      <sheetName val="GSLD(T)-1 % Inc (2)"/>
      <sheetName val="GSLD(T)-2 % Inc"/>
      <sheetName val="GSLD(T)-3 % Inc"/>
      <sheetName val="MET"/>
      <sheetName val="OL-1"/>
      <sheetName val="OS-2"/>
      <sheetName val="RS(T)-1 New RD (2)"/>
      <sheetName val="SL-1"/>
      <sheetName val="SL-1 E6b"/>
      <sheetName val="SL-2"/>
      <sheetName val="SL-2 (2)"/>
      <sheetName val="SL-2 E6b"/>
      <sheetName val="SST-DST"/>
      <sheetName val="SST-TST"/>
      <sheetName val="SSTWP"/>
      <sheetName val="SDTR % Inc (2)"/>
      <sheetName val="Transformer Credit"/>
      <sheetName val="CDR Credit"/>
      <sheetName val="CILC Dem &amp; Energy RRs"/>
      <sheetName val="CILC Billing Determinants"/>
      <sheetName val="Unit Costs GSDT new RD"/>
      <sheetName val="Unit Costs GSLDT-1 new RD"/>
      <sheetName val="Unit Costs GSLDT-2 new RD"/>
      <sheetName val="SDTR All"/>
      <sheetName val="Demand Factors"/>
      <sheetName val="CILC Demand Factors"/>
      <sheetName val="Customer Charges"/>
      <sheetName val="TOU Customer Charges"/>
      <sheetName val="Unit Costs GSLDT-3 new RD"/>
      <sheetName val="Sheet1"/>
      <sheetName val="Sheet1 (3)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>
            <v>2686957625</v>
          </cell>
        </row>
        <row r="5">
          <cell r="C5">
            <v>101508535</v>
          </cell>
        </row>
        <row r="6">
          <cell r="C6">
            <v>1532421391</v>
          </cell>
        </row>
        <row r="7">
          <cell r="C7">
            <v>6001791085</v>
          </cell>
        </row>
        <row r="8">
          <cell r="C8">
            <v>71082174</v>
          </cell>
        </row>
        <row r="9">
          <cell r="C9">
            <v>25949742256</v>
          </cell>
        </row>
        <row r="10">
          <cell r="C10">
            <v>10561627481</v>
          </cell>
        </row>
        <row r="11">
          <cell r="C11">
            <v>2511431587</v>
          </cell>
        </row>
        <row r="12">
          <cell r="C12">
            <v>175782528</v>
          </cell>
        </row>
        <row r="13">
          <cell r="C13">
            <v>91241144</v>
          </cell>
        </row>
        <row r="14">
          <cell r="C14">
            <v>97314768</v>
          </cell>
        </row>
        <row r="15">
          <cell r="C15">
            <v>10819466</v>
          </cell>
        </row>
        <row r="16">
          <cell r="C16">
            <v>57361215879</v>
          </cell>
        </row>
        <row r="17">
          <cell r="C17">
            <v>570960264</v>
          </cell>
        </row>
        <row r="18">
          <cell r="C18">
            <v>33455312</v>
          </cell>
        </row>
        <row r="19">
          <cell r="C19">
            <v>11856926</v>
          </cell>
        </row>
        <row r="20">
          <cell r="C20">
            <v>89667754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C12">
            <v>89408.915309585398</v>
          </cell>
        </row>
        <row r="13">
          <cell r="C13">
            <v>4172.2940963609608</v>
          </cell>
        </row>
        <row r="14">
          <cell r="C14">
            <v>36661.168141376038</v>
          </cell>
        </row>
        <row r="15">
          <cell r="C15">
            <v>384085.66832176771</v>
          </cell>
        </row>
        <row r="16">
          <cell r="C16">
            <v>4348.0591562920163</v>
          </cell>
        </row>
        <row r="17">
          <cell r="C17">
            <v>1166608.3422865607</v>
          </cell>
        </row>
        <row r="18">
          <cell r="C18">
            <v>391311.62660109001</v>
          </cell>
        </row>
        <row r="19">
          <cell r="C19">
            <v>79877.247028740647</v>
          </cell>
        </row>
        <row r="20">
          <cell r="C20">
            <v>4689.8991636103265</v>
          </cell>
        </row>
        <row r="21">
          <cell r="C21">
            <v>4161.4458909158429</v>
          </cell>
        </row>
        <row r="22">
          <cell r="C22">
            <v>18510.444822833448</v>
          </cell>
        </row>
        <row r="23">
          <cell r="C23">
            <v>1028.1270117544743</v>
          </cell>
        </row>
        <row r="24">
          <cell r="C24">
            <v>3680682.3069210406</v>
          </cell>
        </row>
        <row r="25">
          <cell r="C25">
            <v>95162.807215690103</v>
          </cell>
        </row>
        <row r="26">
          <cell r="C26">
            <v>1561.5472227191142</v>
          </cell>
        </row>
        <row r="27">
          <cell r="C27">
            <v>823.48036261404275</v>
          </cell>
        </row>
        <row r="28">
          <cell r="C28">
            <v>4435.5428136063756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42-1P "/>
      <sheetName val="FORMS 42-6P, 42-7P "/>
    </sheetNames>
    <sheetDataSet>
      <sheetData sheetId="0" refreshError="1"/>
      <sheetData sheetId="1">
        <row r="16">
          <cell r="W16">
            <v>109596102</v>
          </cell>
        </row>
        <row r="17">
          <cell r="W17">
            <v>10735647</v>
          </cell>
        </row>
        <row r="18">
          <cell r="W18">
            <v>42975042</v>
          </cell>
        </row>
        <row r="19">
          <cell r="W19">
            <v>16014</v>
          </cell>
        </row>
        <row r="20">
          <cell r="W20">
            <v>17401833</v>
          </cell>
        </row>
        <row r="21">
          <cell r="W21">
            <v>3656881</v>
          </cell>
        </row>
        <row r="22">
          <cell r="W22">
            <v>252034</v>
          </cell>
        </row>
        <row r="23">
          <cell r="W23">
            <v>18437</v>
          </cell>
        </row>
        <row r="24">
          <cell r="W24">
            <v>115376</v>
          </cell>
        </row>
        <row r="25">
          <cell r="W25">
            <v>4063836</v>
          </cell>
        </row>
        <row r="26">
          <cell r="W26">
            <v>2115056</v>
          </cell>
        </row>
        <row r="27">
          <cell r="W27">
            <v>148821</v>
          </cell>
        </row>
        <row r="28">
          <cell r="W28">
            <v>475002</v>
          </cell>
        </row>
        <row r="29">
          <cell r="W29">
            <v>145832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(T)-1 Decrease CDR"/>
      <sheetName val="Sheet1 (2)"/>
      <sheetName val="Forecast Summ by RC - Customers"/>
      <sheetName val="Forecast Summ by RC kWh"/>
      <sheetName val="Projected Clauses"/>
      <sheetName val="Remove CILC &amp; CDR Credits"/>
      <sheetName val="CILC and CDR Credit Analysis"/>
      <sheetName val="Billing Units - Import from UI"/>
      <sheetName val="Rates - Present - Import fr UI"/>
      <sheetName val="E-8 Parity Analysis"/>
      <sheetName val="E-6a Present Achieved"/>
      <sheetName val="E-8 Parity Analysis (2)"/>
      <sheetName val="E-6b Proposed Equalized"/>
      <sheetName val="Other Inputs"/>
      <sheetName val="Rates - Proposed - Export to UI"/>
      <sheetName val="CILC-1D % Inc"/>
      <sheetName val="CILC-1G % Inc"/>
      <sheetName val="CILC-1T new RD"/>
      <sheetName val="GS(T)-1 % Inc"/>
      <sheetName val="GSCU-1"/>
      <sheetName val="GSD(T)-1 % Inc (2)"/>
      <sheetName val="GSLD(T)-1 % Inc (2)"/>
      <sheetName val="GSLD(T)-2 % Inc"/>
      <sheetName val="GSLD(T)-3 % Inc"/>
      <sheetName val="MET"/>
      <sheetName val="OL-1"/>
      <sheetName val="OS-2"/>
      <sheetName val="RS(T)-1 New RD (2)"/>
      <sheetName val="SL-1"/>
      <sheetName val="SL-2"/>
      <sheetName val="SL-2 (2)"/>
      <sheetName val="SL-2 E6b"/>
      <sheetName val="SST-DST"/>
      <sheetName val="SST-TST"/>
      <sheetName val="SSTWP"/>
      <sheetName val="SDTR % Inc (2)"/>
      <sheetName val="Transformer Credit"/>
      <sheetName val="CDR Credit"/>
      <sheetName val="CILC Dem &amp; Energy RRs"/>
      <sheetName val="CILC Billing Determinants"/>
      <sheetName val="Unit Costs GSDT new RD"/>
      <sheetName val="Unit Costs GSLDT-1 new RD"/>
      <sheetName val="Unit Costs GSLDT-2 new RD"/>
      <sheetName val="SDTR All"/>
      <sheetName val="Demand Factors"/>
      <sheetName val="CILC Demand Factors"/>
      <sheetName val="Customer Charges"/>
      <sheetName val="TOU Customer Charges"/>
      <sheetName val="Unit Costs GSLDT-3 new RD"/>
      <sheetName val="Sheet1"/>
      <sheetName val="Sheet1 (3)"/>
      <sheetName val="Sheet3"/>
    </sheetNames>
    <sheetDataSet>
      <sheetData sheetId="0"/>
      <sheetData sheetId="1"/>
      <sheetData sheetId="2"/>
      <sheetData sheetId="3">
        <row r="10">
          <cell r="C10">
            <v>10561627481</v>
          </cell>
        </row>
        <row r="11">
          <cell r="C11">
            <v>2511431587</v>
          </cell>
        </row>
        <row r="12">
          <cell r="C12">
            <v>175782528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Page 1"/>
      <sheetName val="page 2&amp; 3"/>
    </sheetNames>
    <sheetDataSet>
      <sheetData sheetId="0"/>
      <sheetData sheetId="1">
        <row r="11">
          <cell r="W11">
            <v>75834361</v>
          </cell>
        </row>
        <row r="12">
          <cell r="W12">
            <v>7531157</v>
          </cell>
        </row>
        <row r="13">
          <cell r="W13">
            <v>30693328</v>
          </cell>
        </row>
        <row r="14">
          <cell r="W14">
            <v>11248</v>
          </cell>
        </row>
        <row r="15">
          <cell r="W15">
            <v>12438246</v>
          </cell>
        </row>
        <row r="16">
          <cell r="W16">
            <v>2691118</v>
          </cell>
        </row>
        <row r="17">
          <cell r="W17">
            <v>184816</v>
          </cell>
        </row>
        <row r="18">
          <cell r="W18">
            <v>13190</v>
          </cell>
        </row>
        <row r="19">
          <cell r="W19">
            <v>85548</v>
          </cell>
        </row>
        <row r="20">
          <cell r="W20">
            <v>2990401</v>
          </cell>
        </row>
        <row r="21">
          <cell r="W21">
            <v>1568713</v>
          </cell>
        </row>
        <row r="22">
          <cell r="W22">
            <v>106091</v>
          </cell>
        </row>
        <row r="23">
          <cell r="W23">
            <v>436716</v>
          </cell>
        </row>
        <row r="24">
          <cell r="W24">
            <v>108791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zoomScaleNormal="100" workbookViewId="0">
      <selection activeCell="B3" sqref="B3"/>
    </sheetView>
  </sheetViews>
  <sheetFormatPr defaultRowHeight="12.75"/>
  <cols>
    <col min="1" max="1" width="19.28515625" customWidth="1"/>
    <col min="2" max="2" width="20.42578125" customWidth="1"/>
    <col min="3" max="3" width="19.5703125" customWidth="1"/>
    <col min="6" max="6" width="21.140625" customWidth="1"/>
    <col min="7" max="7" width="18.5703125" customWidth="1"/>
  </cols>
  <sheetData>
    <row r="1" spans="1:8" s="87" customFormat="1">
      <c r="A1" s="87" t="s">
        <v>91</v>
      </c>
    </row>
    <row r="2" spans="1:8" s="87" customFormat="1">
      <c r="A2" s="87" t="s">
        <v>92</v>
      </c>
    </row>
    <row r="3" spans="1:8" s="87" customFormat="1"/>
    <row r="4" spans="1:8">
      <c r="A4" s="87" t="s">
        <v>90</v>
      </c>
    </row>
    <row r="5" spans="1:8">
      <c r="F5" s="88">
        <v>2017</v>
      </c>
      <c r="G5" s="88">
        <v>2018</v>
      </c>
    </row>
    <row r="6" spans="1:8">
      <c r="A6" s="85" t="s">
        <v>56</v>
      </c>
      <c r="B6" s="92">
        <v>2017</v>
      </c>
      <c r="C6" s="92">
        <v>2018</v>
      </c>
      <c r="F6" s="89" t="s">
        <v>73</v>
      </c>
      <c r="G6" s="89" t="s">
        <v>73</v>
      </c>
    </row>
    <row r="7" spans="1:8">
      <c r="A7" s="86" t="s">
        <v>57</v>
      </c>
      <c r="B7" s="91">
        <f>('Projected Clauses 2017'!$L$17)*(F7/(F7+F8))</f>
        <v>110216025.69267415</v>
      </c>
      <c r="C7" s="91">
        <f>('Projected Clauses 2018'!$L$17)*(G7/(G7+G8))</f>
        <v>115009352.76012599</v>
      </c>
      <c r="F7" s="90">
        <v>2687420391</v>
      </c>
      <c r="G7" s="90">
        <v>2686957625</v>
      </c>
      <c r="H7" s="28"/>
    </row>
    <row r="8" spans="1:8">
      <c r="A8" s="86" t="s">
        <v>58</v>
      </c>
      <c r="B8" s="91">
        <f>('Projected Clauses 2017'!$L$17)*(F8/($F$7+$F$8))</f>
        <v>4167765.692677414</v>
      </c>
      <c r="C8" s="91">
        <f>('Projected Clauses 2018'!$L$17)*(G8/($G$7+$G$8))</f>
        <v>4344851.1436716821</v>
      </c>
      <c r="F8" s="90">
        <v>101623502</v>
      </c>
      <c r="G8" s="90">
        <v>101508535</v>
      </c>
    </row>
    <row r="9" spans="1:8">
      <c r="A9" s="86" t="s">
        <v>59</v>
      </c>
      <c r="B9" s="91">
        <f>'Projected Clauses 2017'!L18</f>
        <v>60677922.385759249</v>
      </c>
      <c r="C9" s="91">
        <f>'Projected Clauses 2018'!L18</f>
        <v>64417931.688298017</v>
      </c>
      <c r="F9" s="90">
        <v>1508335314</v>
      </c>
      <c r="G9" s="90">
        <v>1532421391</v>
      </c>
    </row>
    <row r="10" spans="1:8">
      <c r="A10" s="86" t="s">
        <v>60</v>
      </c>
      <c r="B10" s="91">
        <f>'Projected Clauses 2017'!L9</f>
        <v>257107516.94213381</v>
      </c>
      <c r="C10" s="91">
        <f>'Projected Clauses 2018'!L9</f>
        <v>268699438.24941927</v>
      </c>
      <c r="F10" s="90">
        <v>5968792122</v>
      </c>
      <c r="G10" s="90">
        <v>6001791085</v>
      </c>
    </row>
    <row r="11" spans="1:8">
      <c r="A11" s="86" t="s">
        <v>61</v>
      </c>
      <c r="B11" s="91">
        <f>'Projected Clauses 2017'!$L$21*(F11/($F$11+$F$21))</f>
        <v>2862660.6520317723</v>
      </c>
      <c r="C11" s="91">
        <f>'Projected Clauses 2018'!$L$21*(G11/($G$11+$G$21))</f>
        <v>3025701.1359711592</v>
      </c>
      <c r="F11" s="90">
        <v>70241818</v>
      </c>
      <c r="G11" s="90">
        <v>71082174</v>
      </c>
    </row>
    <row r="12" spans="1:8">
      <c r="A12" s="86" t="s">
        <v>62</v>
      </c>
      <c r="B12" s="91">
        <f>'Projected Clauses 2017'!L10</f>
        <v>1088961735.3262069</v>
      </c>
      <c r="C12" s="91">
        <f>'Projected Clauses 2018'!L10</f>
        <v>1139148192.4710817</v>
      </c>
      <c r="F12" s="90">
        <v>25825428784</v>
      </c>
      <c r="G12" s="90">
        <v>25949742256</v>
      </c>
    </row>
    <row r="13" spans="1:8">
      <c r="A13" s="86" t="s">
        <v>63</v>
      </c>
      <c r="B13" s="91">
        <f>'Projected Clauses 2017'!L12</f>
        <v>442230870.52000952</v>
      </c>
      <c r="C13" s="91">
        <f>'Projected Clauses 2018'!L12</f>
        <v>462823846.55001169</v>
      </c>
      <c r="F13" s="90">
        <v>10507497706</v>
      </c>
      <c r="G13" s="90">
        <v>10561627481</v>
      </c>
    </row>
    <row r="14" spans="1:8">
      <c r="A14" s="86" t="s">
        <v>64</v>
      </c>
      <c r="B14" s="91">
        <f>'Projected Clauses 2017'!L13</f>
        <v>103114921.94674756</v>
      </c>
      <c r="C14" s="91">
        <f>'Projected Clauses 2018'!L13</f>
        <v>107448764.09143285</v>
      </c>
      <c r="F14" s="90">
        <v>2515470925</v>
      </c>
      <c r="G14" s="90">
        <v>2511431587</v>
      </c>
    </row>
    <row r="15" spans="1:8">
      <c r="A15" s="86" t="s">
        <v>65</v>
      </c>
      <c r="B15" s="91">
        <f>'Projected Clauses 2017'!L14</f>
        <v>6994179.4044653075</v>
      </c>
      <c r="C15" s="91">
        <f>'Projected Clauses 2018'!L14</f>
        <v>7421866.0195363816</v>
      </c>
      <c r="F15" s="90">
        <v>172992260</v>
      </c>
      <c r="G15" s="90">
        <v>175782528</v>
      </c>
    </row>
    <row r="16" spans="1:8">
      <c r="A16" s="86" t="s">
        <v>19</v>
      </c>
      <c r="B16" s="91">
        <f>'Projected Clauses 2017'!L19</f>
        <v>3842212.8032636102</v>
      </c>
      <c r="C16" s="91">
        <f>'Projected Clauses 2018'!L19</f>
        <v>4002358.279443115</v>
      </c>
      <c r="F16" s="90">
        <v>91208296</v>
      </c>
      <c r="G16" s="90">
        <v>91241144</v>
      </c>
    </row>
    <row r="17" spans="1:7">
      <c r="A17" s="86" t="s">
        <v>66</v>
      </c>
      <c r="B17" s="91">
        <f>'Projected Clauses 2017'!$L$20*(F17/($F$17+$F$20))</f>
        <v>4592785.2663489496</v>
      </c>
      <c r="C17" s="91">
        <f>'Projected Clauses 2018'!$L$20*(G17/($G$17+$G$20))</f>
        <v>4777183.4540959587</v>
      </c>
      <c r="F17" s="90">
        <v>97899984</v>
      </c>
      <c r="G17" s="90">
        <v>97314768</v>
      </c>
    </row>
    <row r="18" spans="1:7">
      <c r="A18" s="86" t="s">
        <v>67</v>
      </c>
      <c r="B18" s="91">
        <f>'Projected Clauses 2017'!L11</f>
        <v>494478.0554778144</v>
      </c>
      <c r="C18" s="91">
        <f>'Projected Clauses 2018'!L11</f>
        <v>515905.71542106202</v>
      </c>
      <c r="F18" s="90">
        <v>10793313</v>
      </c>
      <c r="G18" s="90">
        <v>10819466</v>
      </c>
    </row>
    <row r="19" spans="1:7">
      <c r="A19" s="86" t="s">
        <v>68</v>
      </c>
      <c r="B19" s="91">
        <f>'Projected Clauses 2017'!L8</f>
        <v>2491313329.0136585</v>
      </c>
      <c r="C19" s="91">
        <f>'Projected Clauses 2018'!L8</f>
        <v>2602418789.7453041</v>
      </c>
      <c r="F19" s="90">
        <v>56993678507</v>
      </c>
      <c r="G19" s="90">
        <v>57361215879</v>
      </c>
    </row>
    <row r="20" spans="1:7">
      <c r="A20" s="86" t="s">
        <v>69</v>
      </c>
      <c r="B20" s="91">
        <f>'Projected Clauses 2017'!$L$20*(F20/($F$17+$F$20))</f>
        <v>26309155.821398031</v>
      </c>
      <c r="C20" s="91">
        <f>'Projected Clauses 2018'!$L$20*(G20/($G$17+$G$20))</f>
        <v>28028448.119272713</v>
      </c>
      <c r="F20" s="90">
        <v>560806958</v>
      </c>
      <c r="G20" s="90">
        <v>570960264</v>
      </c>
    </row>
    <row r="21" spans="1:7">
      <c r="A21" s="86" t="s">
        <v>70</v>
      </c>
      <c r="B21" s="91">
        <f>'Projected Clauses 2017'!$L$21*(F21/($F$11+$F$21))</f>
        <v>1335220.0011029483</v>
      </c>
      <c r="C21" s="91">
        <f>'Projected Clauses 2018'!$L$21*(G21/($G$11+$G$21))</f>
        <v>1424066.9611859303</v>
      </c>
      <c r="F21" s="90">
        <v>32762626</v>
      </c>
      <c r="G21" s="90">
        <v>33455312</v>
      </c>
    </row>
    <row r="22" spans="1:7">
      <c r="A22" s="86" t="s">
        <v>71</v>
      </c>
      <c r="B22" s="91">
        <f>'Projected Clauses 2017'!L16</f>
        <v>869455.95635394752</v>
      </c>
      <c r="C22" s="91">
        <f>'Projected Clauses 2018'!L16</f>
        <v>860801.61565699009</v>
      </c>
      <c r="F22" s="90">
        <v>11856926</v>
      </c>
      <c r="G22" s="90">
        <v>11856926</v>
      </c>
    </row>
    <row r="23" spans="1:7">
      <c r="A23" s="86" t="s">
        <v>72</v>
      </c>
      <c r="B23" s="91">
        <f>'Projected Clauses 2017'!L15</f>
        <v>3204722.5264428789</v>
      </c>
      <c r="C23" s="91">
        <f>'Projected Clauses 2018'!L15</f>
        <v>3399965.4170814096</v>
      </c>
      <c r="F23" s="90">
        <v>89667754</v>
      </c>
      <c r="G23" s="90">
        <v>89667754</v>
      </c>
    </row>
    <row r="24" spans="1:7">
      <c r="B24" s="91"/>
      <c r="C24" s="91"/>
      <c r="F24" s="90"/>
    </row>
    <row r="25" spans="1:7">
      <c r="B25" s="91">
        <f>SUM(B7:B23)</f>
        <v>4608294958.006752</v>
      </c>
      <c r="C25" s="91">
        <f>SUM(C7:C23)</f>
        <v>4817767463.4170113</v>
      </c>
      <c r="F25" s="90">
        <f>SUM(F7:F23)</f>
        <v>107246477186</v>
      </c>
      <c r="G25" s="90">
        <f>SUM(G7:G23)</f>
        <v>107858876175</v>
      </c>
    </row>
  </sheetData>
  <pageMargins left="0.7" right="0.7" top="0.75" bottom="0.75" header="0.3" footer="0.3"/>
  <pageSetup orientation="portrait" verticalDpi="0" r:id="rId1"/>
  <headerFooter>
    <oddHeader>&amp;RDocket No. 160021-EI, &amp;"Arial,Italic"et al.&amp;"Arial,Regular"
FPL POD No. 10
Attachment 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110" zoomScaleNormal="110" workbookViewId="0">
      <pane xSplit="1" ySplit="7" topLeftCell="B1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1.25"/>
  <cols>
    <col min="1" max="1" width="58" style="1" customWidth="1"/>
    <col min="2" max="2" width="20.7109375" style="1" customWidth="1"/>
    <col min="3" max="3" width="15.140625" style="1" customWidth="1"/>
    <col min="4" max="7" width="20.7109375" style="1" customWidth="1"/>
    <col min="8" max="8" width="12.85546875" style="1" customWidth="1"/>
    <col min="9" max="9" width="16.7109375" style="1" bestFit="1" customWidth="1"/>
    <col min="10" max="10" width="14.7109375" style="1" customWidth="1"/>
    <col min="11" max="11" width="8.42578125" style="1" customWidth="1"/>
    <col min="12" max="12" width="18.85546875" style="1" customWidth="1"/>
    <col min="13" max="13" width="14.7109375" style="1" customWidth="1"/>
    <col min="14" max="14" width="23.7109375" style="1" customWidth="1"/>
    <col min="15" max="15" width="4.85546875" style="1" customWidth="1"/>
    <col min="16" max="16" width="49.5703125" style="1" customWidth="1"/>
    <col min="17" max="17" width="11.42578125" style="1" bestFit="1" customWidth="1"/>
    <col min="18" max="18" width="19" style="1" customWidth="1"/>
    <col min="19" max="19" width="16.5703125" style="1" customWidth="1"/>
    <col min="20" max="20" width="17.5703125" style="1" customWidth="1"/>
    <col min="21" max="21" width="12.85546875" style="1" bestFit="1" customWidth="1"/>
    <col min="22" max="16384" width="9.140625" style="1"/>
  </cols>
  <sheetData>
    <row r="1" spans="1:21" ht="12.75">
      <c r="A1" s="87" t="s">
        <v>93</v>
      </c>
    </row>
    <row r="2" spans="1:21" ht="12.75">
      <c r="A2" s="87" t="s">
        <v>92</v>
      </c>
    </row>
    <row r="4" spans="1:21">
      <c r="M4" s="79" t="s">
        <v>54</v>
      </c>
      <c r="N4" s="64"/>
    </row>
    <row r="5" spans="1:21">
      <c r="M5" s="79" t="s">
        <v>55</v>
      </c>
      <c r="N5" s="64"/>
      <c r="P5" s="69" t="s">
        <v>41</v>
      </c>
    </row>
    <row r="6" spans="1:21" ht="34.5" customHeight="1">
      <c r="D6" s="46" t="s">
        <v>48</v>
      </c>
      <c r="E6" s="76" t="s">
        <v>49</v>
      </c>
      <c r="F6" s="76" t="s">
        <v>88</v>
      </c>
      <c r="G6" s="76" t="s">
        <v>49</v>
      </c>
      <c r="H6" s="76" t="s">
        <v>50</v>
      </c>
      <c r="I6" s="76" t="s">
        <v>51</v>
      </c>
      <c r="J6" s="76" t="s">
        <v>52</v>
      </c>
      <c r="K6" s="46"/>
      <c r="M6" s="79" t="s">
        <v>0</v>
      </c>
      <c r="N6" s="64"/>
      <c r="O6" s="2"/>
      <c r="P6" s="2"/>
      <c r="Q6" s="2"/>
      <c r="R6" s="3"/>
      <c r="S6" s="2"/>
      <c r="T6" s="2"/>
    </row>
    <row r="7" spans="1:21" ht="56.25">
      <c r="B7" s="4" t="s">
        <v>1</v>
      </c>
      <c r="C7" s="4" t="s">
        <v>86</v>
      </c>
      <c r="D7" s="5" t="s">
        <v>2</v>
      </c>
      <c r="E7" s="5" t="s">
        <v>3</v>
      </c>
      <c r="F7" s="5" t="s">
        <v>47</v>
      </c>
      <c r="G7" s="5" t="s">
        <v>5</v>
      </c>
      <c r="H7" s="5" t="s">
        <v>6</v>
      </c>
      <c r="I7" s="5" t="s">
        <v>30</v>
      </c>
      <c r="J7" s="5" t="s">
        <v>31</v>
      </c>
      <c r="K7" s="5"/>
      <c r="L7" s="83" t="s">
        <v>7</v>
      </c>
      <c r="M7" s="80" t="s">
        <v>53</v>
      </c>
      <c r="N7" s="64"/>
      <c r="O7" s="2"/>
      <c r="P7" s="2" t="s">
        <v>43</v>
      </c>
      <c r="Q7" s="51" t="s">
        <v>44</v>
      </c>
      <c r="R7" s="3" t="s">
        <v>36</v>
      </c>
      <c r="S7" s="56" t="s">
        <v>45</v>
      </c>
      <c r="T7" s="56" t="s">
        <v>37</v>
      </c>
    </row>
    <row r="8" spans="1:21">
      <c r="A8" s="6" t="s">
        <v>8</v>
      </c>
      <c r="B8" s="7">
        <f>'[22]Forecast Summ by RC kWh'!C16</f>
        <v>56993678507</v>
      </c>
      <c r="C8" s="7">
        <f>'[22]E-8 Parity Analysis Final'!$C$24*1000</f>
        <v>3652240399.2397504</v>
      </c>
      <c r="D8" s="8">
        <f>$B8/$B$23*D$23</f>
        <v>1682164365.7828786</v>
      </c>
      <c r="E8" s="8">
        <f>'[23]2017 Capacity Calc'!T7</f>
        <v>191468450</v>
      </c>
      <c r="F8" s="8">
        <f>T29</f>
        <v>40751726.301169418</v>
      </c>
      <c r="G8" s="8">
        <f>'[24]FORMS 42-6P, 42-7P '!W16</f>
        <v>121968984</v>
      </c>
      <c r="H8" s="61">
        <f>T8</f>
        <v>72416820.521804601</v>
      </c>
      <c r="I8" s="50">
        <f>(SUM(D8:H8)/SUM($C$24:$H$24))*$I$23</f>
        <v>132475858.65769863</v>
      </c>
      <c r="J8" s="50">
        <f>(SUM(D8:I8)/SUM($C$24:$I$24))*$J$23</f>
        <v>250067123.75010729</v>
      </c>
      <c r="K8" s="8"/>
      <c r="L8" s="21">
        <f>SUM(D8:J8)</f>
        <v>2491313329.0136585</v>
      </c>
      <c r="M8" s="81">
        <f>C8+L8</f>
        <v>6143553728.2534084</v>
      </c>
      <c r="N8" s="81"/>
      <c r="O8" s="2"/>
      <c r="P8" s="6" t="s">
        <v>8</v>
      </c>
      <c r="Q8" s="58">
        <v>1.34E-3</v>
      </c>
      <c r="R8" s="7">
        <f>'[22]Forecast Summ by RC kWh'!C16</f>
        <v>56993678507</v>
      </c>
      <c r="S8" s="10">
        <f>Q8*R8</f>
        <v>76371529.199379995</v>
      </c>
      <c r="T8" s="11">
        <f>$T$25*(S8/$S$24)</f>
        <v>72416820.521804601</v>
      </c>
      <c r="U8" s="12"/>
    </row>
    <row r="9" spans="1:21">
      <c r="A9" s="13" t="s">
        <v>9</v>
      </c>
      <c r="B9" s="7">
        <f>'[22]Forecast Summ by RC kWh'!C7</f>
        <v>5968792122</v>
      </c>
      <c r="C9" s="7">
        <f>'[22]E-8 Parity Analysis Final'!$C$15*1000</f>
        <v>381519718.45128447</v>
      </c>
      <c r="D9" s="8">
        <f t="shared" ref="D9:D21" si="0">B9/$B$23*$D$23</f>
        <v>176168474.77498391</v>
      </c>
      <c r="E9" s="8">
        <f>'[23]2017 Capacity Calc'!T8</f>
        <v>18658538</v>
      </c>
      <c r="F9" s="8">
        <f t="shared" ref="F9:F21" si="1">T30</f>
        <v>4050822.2617949229</v>
      </c>
      <c r="G9" s="8">
        <f>'[24]FORMS 42-6P, 42-7P '!W17</f>
        <v>11958979</v>
      </c>
      <c r="H9" s="61">
        <f t="shared" ref="H9:H16" si="2">T9</f>
        <v>6791655.7758439258</v>
      </c>
      <c r="I9" s="50">
        <f t="shared" ref="I9:I21" si="3">(SUM(D9:H9)/SUM($D$24:$H$24))*$I$23</f>
        <v>13671720.324212676</v>
      </c>
      <c r="J9" s="50">
        <f t="shared" ref="J9:J21" si="4">(SUM(D9:I9)/SUM($D$24:$I$24))*$J$23</f>
        <v>25807326.805298399</v>
      </c>
      <c r="K9" s="8"/>
      <c r="L9" s="21">
        <f t="shared" ref="L9:L20" si="5">SUM(D9:J9)</f>
        <v>257107516.94213381</v>
      </c>
      <c r="M9" s="81">
        <f t="shared" ref="M9:M21" si="6">C9+L9</f>
        <v>638627235.39341831</v>
      </c>
      <c r="N9" s="81"/>
      <c r="O9" s="2"/>
      <c r="P9" s="13" t="s">
        <v>9</v>
      </c>
      <c r="Q9" s="58">
        <v>1.1999999999999999E-3</v>
      </c>
      <c r="R9" s="7">
        <f>'[22]Forecast Summ by RC kWh'!C7</f>
        <v>5968792122</v>
      </c>
      <c r="S9" s="10">
        <f t="shared" ref="S9:S23" si="7">Q9*R9</f>
        <v>7162550.5463999994</v>
      </c>
      <c r="T9" s="11">
        <f t="shared" ref="T9:T23" si="8">$T$25*(S9/$S$24)</f>
        <v>6791655.7758439258</v>
      </c>
      <c r="U9" s="12"/>
    </row>
    <row r="10" spans="1:21">
      <c r="A10" s="6" t="s">
        <v>10</v>
      </c>
      <c r="B10" s="7">
        <f>'[22]Forecast Summ by RC kWh'!C9</f>
        <v>25825428784</v>
      </c>
      <c r="C10" s="7">
        <f>'[22]E-8 Parity Analysis Final'!$C$17*1000</f>
        <v>1161081744.0947347</v>
      </c>
      <c r="D10" s="8">
        <f t="shared" si="0"/>
        <v>762235692.96676672</v>
      </c>
      <c r="E10" s="8">
        <f>'[23]2017 Capacity Calc'!T9</f>
        <v>74272988</v>
      </c>
      <c r="F10" s="8">
        <f t="shared" si="1"/>
        <v>16520932.049449939</v>
      </c>
      <c r="G10" s="8">
        <f>'[24]FORMS 42-6P, 42-7P '!W18</f>
        <v>47906347</v>
      </c>
      <c r="H10" s="61">
        <f t="shared" si="2"/>
        <v>20814904.999833938</v>
      </c>
      <c r="I10" s="50">
        <f t="shared" si="3"/>
        <v>57905659.337451376</v>
      </c>
      <c r="J10" s="50">
        <f t="shared" si="4"/>
        <v>109305210.97270508</v>
      </c>
      <c r="K10" s="8"/>
      <c r="L10" s="21">
        <f t="shared" si="5"/>
        <v>1088961735.3262069</v>
      </c>
      <c r="M10" s="81">
        <f t="shared" si="6"/>
        <v>2250043479.4209414</v>
      </c>
      <c r="N10" s="81"/>
      <c r="O10" s="2"/>
      <c r="P10" s="6" t="s">
        <v>10</v>
      </c>
      <c r="Q10" s="58">
        <v>8.5000000000000006E-4</v>
      </c>
      <c r="R10" s="7">
        <f>'[22]Forecast Summ by RC kWh'!C9</f>
        <v>25825428784</v>
      </c>
      <c r="S10" s="10">
        <f t="shared" si="7"/>
        <v>21951614.466400001</v>
      </c>
      <c r="T10" s="11">
        <f t="shared" si="8"/>
        <v>20814904.999833938</v>
      </c>
      <c r="U10" s="12"/>
    </row>
    <row r="11" spans="1:21">
      <c r="A11" s="13" t="s">
        <v>11</v>
      </c>
      <c r="B11" s="7">
        <f>'[22]Forecast Summ by RC kWh'!C15</f>
        <v>10793313</v>
      </c>
      <c r="C11" s="7">
        <f>'[22]E-8 Parity Analysis Final'!$C$23*1000</f>
        <v>1027155.3834724165</v>
      </c>
      <c r="D11" s="8">
        <f t="shared" si="0"/>
        <v>318563.86520324624</v>
      </c>
      <c r="E11" s="8">
        <f>'[23]2017 Capacity Calc'!T10</f>
        <v>25966</v>
      </c>
      <c r="F11" s="8">
        <f t="shared" si="1"/>
        <v>6070.4670131497578</v>
      </c>
      <c r="G11" s="8">
        <f>'[24]FORMS 42-6P, 42-7P '!W19</f>
        <v>17904</v>
      </c>
      <c r="H11" s="61">
        <f t="shared" si="2"/>
        <v>50046.256461172154</v>
      </c>
      <c r="I11" s="50">
        <f t="shared" si="3"/>
        <v>26293.924663722402</v>
      </c>
      <c r="J11" s="50">
        <f t="shared" si="4"/>
        <v>49633.542136523887</v>
      </c>
      <c r="K11" s="8"/>
      <c r="L11" s="21">
        <f t="shared" si="5"/>
        <v>494478.0554778144</v>
      </c>
      <c r="M11" s="81">
        <f t="shared" si="6"/>
        <v>1521633.4389502308</v>
      </c>
      <c r="N11" s="81"/>
      <c r="O11" s="2"/>
      <c r="P11" s="13" t="s">
        <v>11</v>
      </c>
      <c r="Q11" s="58">
        <v>4.8900000000000002E-3</v>
      </c>
      <c r="R11" s="7">
        <f>'[22]Forecast Summ by RC kWh'!C15</f>
        <v>10793313</v>
      </c>
      <c r="S11" s="10">
        <f t="shared" si="7"/>
        <v>52779.300569999999</v>
      </c>
      <c r="T11" s="11">
        <f t="shared" si="8"/>
        <v>50046.256461172154</v>
      </c>
      <c r="U11" s="12"/>
    </row>
    <row r="12" spans="1:21">
      <c r="A12" s="13" t="s">
        <v>12</v>
      </c>
      <c r="B12" s="7">
        <f>'[22]Forecast Summ by RC kWh'!C10</f>
        <v>10507497706</v>
      </c>
      <c r="C12" s="7">
        <f>'[22]E-8 Parity Analysis Final'!$C$18*1000</f>
        <v>389309710.69255412</v>
      </c>
      <c r="D12" s="8">
        <f t="shared" si="0"/>
        <v>310128047.13785315</v>
      </c>
      <c r="E12" s="8">
        <f>'[23]2017 Capacity Calc'!T11</f>
        <v>30042267</v>
      </c>
      <c r="F12" s="8">
        <f t="shared" si="1"/>
        <v>6692767.5156362839</v>
      </c>
      <c r="G12" s="8">
        <f>'[24]FORMS 42-6P, 42-7P '!W20</f>
        <v>19392567</v>
      </c>
      <c r="H12" s="61">
        <f t="shared" si="2"/>
        <v>8070348.5005905954</v>
      </c>
      <c r="I12" s="50">
        <f t="shared" si="3"/>
        <v>23515674.891152408</v>
      </c>
      <c r="J12" s="50">
        <f t="shared" si="4"/>
        <v>44389198.474777073</v>
      </c>
      <c r="K12" s="8"/>
      <c r="L12" s="21">
        <f t="shared" si="5"/>
        <v>442230870.52000952</v>
      </c>
      <c r="M12" s="81">
        <f t="shared" si="6"/>
        <v>831540581.21256363</v>
      </c>
      <c r="N12" s="81"/>
      <c r="O12" s="2"/>
      <c r="P12" s="13" t="s">
        <v>12</v>
      </c>
      <c r="Q12" s="58">
        <v>8.1000000000000006E-4</v>
      </c>
      <c r="R12" s="7">
        <f>'[22]Forecast Summ by RC kWh'!C10</f>
        <v>10507497706</v>
      </c>
      <c r="S12" s="10">
        <f t="shared" si="7"/>
        <v>8511073.1418600008</v>
      </c>
      <c r="T12" s="11">
        <f t="shared" si="8"/>
        <v>8070348.5005905954</v>
      </c>
      <c r="U12" s="12"/>
    </row>
    <row r="13" spans="1:21">
      <c r="A13" s="13" t="s">
        <v>13</v>
      </c>
      <c r="B13" s="7">
        <f>'[22]Forecast Summ by RC kWh'!C11</f>
        <v>2515470925</v>
      </c>
      <c r="C13" s="7">
        <f>'[22]E-8 Parity Analysis Final'!$C$19*1000</f>
        <v>79999169.596220881</v>
      </c>
      <c r="D13" s="8">
        <f t="shared" si="0"/>
        <v>74243945.364540547</v>
      </c>
      <c r="E13" s="8">
        <f>'[23]2017 Capacity Calc'!T12</f>
        <v>6284425</v>
      </c>
      <c r="F13" s="8">
        <f t="shared" si="1"/>
        <v>1457829.1808806474</v>
      </c>
      <c r="G13" s="8">
        <f>'[24]FORMS 42-6P, 42-7P '!W21</f>
        <v>4102744</v>
      </c>
      <c r="H13" s="61">
        <f t="shared" si="2"/>
        <v>1192606.7764597128</v>
      </c>
      <c r="I13" s="50">
        <f t="shared" si="3"/>
        <v>5483147.2485739924</v>
      </c>
      <c r="J13" s="50">
        <f t="shared" si="4"/>
        <v>10350224.376292655</v>
      </c>
      <c r="K13" s="8"/>
      <c r="L13" s="21">
        <f t="shared" si="5"/>
        <v>103114921.94674756</v>
      </c>
      <c r="M13" s="81">
        <f t="shared" si="6"/>
        <v>183114091.54296845</v>
      </c>
      <c r="N13" s="81"/>
      <c r="O13" s="2"/>
      <c r="P13" s="13" t="s">
        <v>13</v>
      </c>
      <c r="Q13" s="58">
        <v>5.0000000000000001E-4</v>
      </c>
      <c r="R13" s="7">
        <f>'[22]Forecast Summ by RC kWh'!C11</f>
        <v>2515470925</v>
      </c>
      <c r="S13" s="10">
        <f t="shared" si="7"/>
        <v>1257735.4625000001</v>
      </c>
      <c r="T13" s="11">
        <f t="shared" si="8"/>
        <v>1192606.7764597128</v>
      </c>
      <c r="U13" s="12"/>
    </row>
    <row r="14" spans="1:21">
      <c r="A14" s="13" t="s">
        <v>14</v>
      </c>
      <c r="B14" s="7">
        <f>'[22]Forecast Summ by RC kWh'!C12</f>
        <v>172992260</v>
      </c>
      <c r="C14" s="7">
        <f>'[22]E-8 Parity Analysis Final'!$C$20*1000</f>
        <v>4621044.7998609617</v>
      </c>
      <c r="D14" s="8">
        <f t="shared" si="0"/>
        <v>5105854.2447388424</v>
      </c>
      <c r="E14" s="8">
        <f>'[23]2017 Capacity Calc'!T13</f>
        <v>425012</v>
      </c>
      <c r="F14" s="8">
        <f t="shared" si="1"/>
        <v>98376.057513392865</v>
      </c>
      <c r="G14" s="8">
        <f>'[24]FORMS 42-6P, 42-7P '!W22</f>
        <v>277853</v>
      </c>
      <c r="H14" s="61">
        <f t="shared" si="2"/>
        <v>13122.743069738674</v>
      </c>
      <c r="I14" s="50">
        <f t="shared" si="3"/>
        <v>371916.25454007793</v>
      </c>
      <c r="J14" s="50">
        <f t="shared" si="4"/>
        <v>702045.10460325505</v>
      </c>
      <c r="K14" s="8"/>
      <c r="L14" s="21">
        <f t="shared" si="5"/>
        <v>6994179.4044653075</v>
      </c>
      <c r="M14" s="81">
        <f t="shared" si="6"/>
        <v>11615224.204326268</v>
      </c>
      <c r="N14" s="81"/>
      <c r="O14" s="2"/>
      <c r="P14" s="13" t="s">
        <v>14</v>
      </c>
      <c r="Q14" s="58">
        <v>8.0000000000000007E-5</v>
      </c>
      <c r="R14" s="7">
        <f>'[22]Forecast Summ by RC kWh'!C12</f>
        <v>172992260</v>
      </c>
      <c r="S14" s="10">
        <f t="shared" si="7"/>
        <v>13839.380800000001</v>
      </c>
      <c r="T14" s="11">
        <f t="shared" si="8"/>
        <v>13122.743069738674</v>
      </c>
      <c r="U14" s="12"/>
    </row>
    <row r="15" spans="1:21">
      <c r="A15" s="13" t="s">
        <v>15</v>
      </c>
      <c r="B15" s="7">
        <f>'[22]Forecast Summ by RC kWh'!C20</f>
        <v>89667754</v>
      </c>
      <c r="C15" s="7">
        <f>'[22]E-8 Parity Analysis Final'!$C$28*1000</f>
        <v>4433565.7631138917</v>
      </c>
      <c r="D15" s="8">
        <f t="shared" si="0"/>
        <v>2646537.3790544057</v>
      </c>
      <c r="E15" s="8">
        <f>'[23]2017 Capacity Calc'!T14</f>
        <v>31511</v>
      </c>
      <c r="F15" s="8">
        <f t="shared" si="1"/>
        <v>7133.6986459511891</v>
      </c>
      <c r="G15" s="8">
        <f>'[24]FORMS 42-6P, 42-7P '!W23</f>
        <v>20651</v>
      </c>
      <c r="H15" s="61">
        <f t="shared" si="2"/>
        <v>6801.9626853972086</v>
      </c>
      <c r="I15" s="50">
        <f t="shared" si="3"/>
        <v>170411.47073149311</v>
      </c>
      <c r="J15" s="50">
        <f t="shared" si="4"/>
        <v>321676.0153256316</v>
      </c>
      <c r="K15" s="8"/>
      <c r="L15" s="21">
        <f t="shared" si="5"/>
        <v>3204722.5264428789</v>
      </c>
      <c r="M15" s="81">
        <f t="shared" si="6"/>
        <v>7638288.2895567706</v>
      </c>
      <c r="N15" s="81"/>
      <c r="O15" s="2"/>
      <c r="P15" s="13" t="s">
        <v>15</v>
      </c>
      <c r="Q15" s="58">
        <v>8.0000000000000007E-5</v>
      </c>
      <c r="R15" s="7">
        <f>'[22]Forecast Summ by RC kWh'!C20</f>
        <v>89667754</v>
      </c>
      <c r="S15" s="10">
        <f t="shared" si="7"/>
        <v>7173.4203200000002</v>
      </c>
      <c r="T15" s="11">
        <f t="shared" si="8"/>
        <v>6801.9626853972086</v>
      </c>
      <c r="U15" s="14"/>
    </row>
    <row r="16" spans="1:21">
      <c r="A16" s="13" t="s">
        <v>16</v>
      </c>
      <c r="B16" s="7">
        <f>'[22]Forecast Summ by RC kWh'!C19</f>
        <v>11856926</v>
      </c>
      <c r="C16" s="7">
        <f>'[22]E-8 Parity Analysis Final'!$C$27*1000</f>
        <v>822548.82356177154</v>
      </c>
      <c r="D16" s="8">
        <f t="shared" si="0"/>
        <v>349956.32721749716</v>
      </c>
      <c r="E16" s="8">
        <f>'[23]2017 Capacity Calc'!T15</f>
        <v>189998</v>
      </c>
      <c r="F16" s="8">
        <f t="shared" si="1"/>
        <v>46272.872192987197</v>
      </c>
      <c r="G16" s="8">
        <f>'[24]FORMS 42-6P, 42-7P '!W24</f>
        <v>129261</v>
      </c>
      <c r="H16" s="61">
        <f t="shared" si="2"/>
        <v>20462.159416895713</v>
      </c>
      <c r="I16" s="50">
        <f t="shared" si="3"/>
        <v>46233.415540967573</v>
      </c>
      <c r="J16" s="50">
        <f t="shared" si="4"/>
        <v>87272.181985599789</v>
      </c>
      <c r="K16" s="8"/>
      <c r="L16" s="21">
        <f t="shared" si="5"/>
        <v>869455.95635394752</v>
      </c>
      <c r="M16" s="81">
        <f t="shared" si="6"/>
        <v>1692004.7799157191</v>
      </c>
      <c r="N16" s="81"/>
      <c r="O16" s="2"/>
      <c r="P16" s="13" t="s">
        <v>16</v>
      </c>
      <c r="Q16" s="58">
        <v>1.82E-3</v>
      </c>
      <c r="R16" s="7">
        <f>'[22]Forecast Summ by RC kWh'!C19</f>
        <v>11856926</v>
      </c>
      <c r="S16" s="10">
        <f t="shared" si="7"/>
        <v>21579.605319999999</v>
      </c>
      <c r="T16" s="11">
        <f t="shared" si="8"/>
        <v>20462.159416895713</v>
      </c>
      <c r="U16" s="12"/>
    </row>
    <row r="17" spans="1:21">
      <c r="A17" s="13" t="s">
        <v>17</v>
      </c>
      <c r="B17" s="7">
        <f>'[22]Forecast Summ by RC kWh'!C4+'[22]Forecast Summ by RC kWh'!C5</f>
        <v>2789043893</v>
      </c>
      <c r="C17" s="7">
        <f>('[22]E-8 Parity Analysis Final'!$C$12+'[22]E-8 Parity Analysis Final'!$C$13)*1000</f>
        <v>93601980.856970176</v>
      </c>
      <c r="D17" s="8">
        <f t="shared" si="0"/>
        <v>82318432.049139053</v>
      </c>
      <c r="E17" s="8">
        <f>'[23]2017 Capacity Calc'!T16</f>
        <v>6978663</v>
      </c>
      <c r="F17" s="8">
        <f t="shared" si="1"/>
        <v>1617747.4922120145</v>
      </c>
      <c r="G17" s="8">
        <f>'[24]FORMS 42-6P, 42-7P '!W25</f>
        <v>4553052</v>
      </c>
      <c r="H17" s="61">
        <f>T17+T18</f>
        <v>1352182.0811575046</v>
      </c>
      <c r="I17" s="50">
        <f t="shared" si="3"/>
        <v>6082370.6130520366</v>
      </c>
      <c r="J17" s="50">
        <f t="shared" si="4"/>
        <v>11481344.149790939</v>
      </c>
      <c r="K17" s="8"/>
      <c r="L17" s="21">
        <f t="shared" si="5"/>
        <v>114383791.38535155</v>
      </c>
      <c r="M17" s="81">
        <f t="shared" si="6"/>
        <v>207985772.24232173</v>
      </c>
      <c r="N17" s="81"/>
      <c r="O17" s="2"/>
      <c r="P17" s="13" t="s">
        <v>32</v>
      </c>
      <c r="Q17" s="58">
        <v>8.1000000000000006E-4</v>
      </c>
      <c r="R17" s="7">
        <f>'[22]Forecast Summ by RC kWh'!C5</f>
        <v>101623502</v>
      </c>
      <c r="S17" s="10">
        <f t="shared" si="7"/>
        <v>82315.036620000013</v>
      </c>
      <c r="T17" s="11">
        <f t="shared" si="8"/>
        <v>78052.558271999442</v>
      </c>
      <c r="U17" s="12"/>
    </row>
    <row r="18" spans="1:21">
      <c r="A18" s="6" t="s">
        <v>18</v>
      </c>
      <c r="B18" s="7">
        <f>'[22]Forecast Summ by RC kWh'!$C$6</f>
        <v>1508335314</v>
      </c>
      <c r="C18" s="7">
        <f>'[22]E-8 Parity Analysis Final'!$C$14*1000</f>
        <v>36307353.897984095</v>
      </c>
      <c r="D18" s="8">
        <f t="shared" si="0"/>
        <v>44518409.468009688</v>
      </c>
      <c r="E18" s="8">
        <f>'[23]2017 Capacity Calc'!T17</f>
        <v>3560693</v>
      </c>
      <c r="F18" s="8">
        <f t="shared" si="1"/>
        <v>835161.19459582097</v>
      </c>
      <c r="G18" s="8">
        <f>'[24]FORMS 42-6P, 42-7P '!W26</f>
        <v>2332101</v>
      </c>
      <c r="H18" s="61">
        <f>T19</f>
        <v>114418.39530066609</v>
      </c>
      <c r="I18" s="50">
        <f t="shared" si="3"/>
        <v>3226555.1570749772</v>
      </c>
      <c r="J18" s="50">
        <f t="shared" si="4"/>
        <v>6090584.1707780929</v>
      </c>
      <c r="K18" s="8"/>
      <c r="L18" s="21">
        <f t="shared" si="5"/>
        <v>60677922.385759249</v>
      </c>
      <c r="M18" s="81">
        <f t="shared" si="6"/>
        <v>96985276.283743352</v>
      </c>
      <c r="N18" s="81"/>
      <c r="O18" s="2"/>
      <c r="P18" s="13" t="s">
        <v>33</v>
      </c>
      <c r="Q18" s="58">
        <v>5.0000000000000001E-4</v>
      </c>
      <c r="R18" s="7">
        <f>'[22]Forecast Summ by RC kWh'!C4</f>
        <v>2687420391</v>
      </c>
      <c r="S18" s="10">
        <f t="shared" si="7"/>
        <v>1343710.1954999999</v>
      </c>
      <c r="T18" s="11">
        <f t="shared" si="8"/>
        <v>1274129.5228855051</v>
      </c>
      <c r="U18" s="12"/>
    </row>
    <row r="19" spans="1:21">
      <c r="A19" s="13" t="s">
        <v>19</v>
      </c>
      <c r="B19" s="7">
        <f>'[22]Forecast Summ by RC kWh'!C13</f>
        <v>91208296</v>
      </c>
      <c r="C19" s="7">
        <f>'[22]E-8 Parity Analysis Final'!$C$21*1000</f>
        <v>4161010.871383768</v>
      </c>
      <c r="D19" s="8">
        <f t="shared" si="0"/>
        <v>2692006.3665680578</v>
      </c>
      <c r="E19" s="8">
        <f>'[23]2017 Capacity Calc'!T18</f>
        <v>258369</v>
      </c>
      <c r="F19" s="8">
        <f t="shared" si="1"/>
        <v>57365.08052589187</v>
      </c>
      <c r="G19" s="8">
        <f>'[24]FORMS 42-6P, 42-7P '!W27</f>
        <v>166661</v>
      </c>
      <c r="H19" s="61">
        <f>T20</f>
        <v>77836.772206817681</v>
      </c>
      <c r="I19" s="50">
        <f t="shared" si="3"/>
        <v>204310.08590134649</v>
      </c>
      <c r="J19" s="50">
        <f t="shared" si="4"/>
        <v>385664.49806149618</v>
      </c>
      <c r="K19" s="8"/>
      <c r="L19" s="21">
        <f t="shared" si="5"/>
        <v>3842212.8032636102</v>
      </c>
      <c r="M19" s="81">
        <f t="shared" si="6"/>
        <v>8003223.6746473778</v>
      </c>
      <c r="N19" s="81"/>
      <c r="O19" s="2"/>
      <c r="P19" s="6" t="s">
        <v>18</v>
      </c>
      <c r="Q19" s="58">
        <v>8.0000000000000007E-5</v>
      </c>
      <c r="R19" s="7">
        <f>'[22]Forecast Summ by RC kWh'!$C$6</f>
        <v>1508335314</v>
      </c>
      <c r="S19" s="10">
        <f t="shared" si="7"/>
        <v>120666.82512000001</v>
      </c>
      <c r="T19" s="11">
        <f t="shared" si="8"/>
        <v>114418.39530066609</v>
      </c>
      <c r="U19" s="12"/>
    </row>
    <row r="20" spans="1:21">
      <c r="A20" s="13" t="s">
        <v>20</v>
      </c>
      <c r="B20" s="7">
        <f>'[22]Forecast Summ by RC kWh'!C14+'[22]Forecast Summ by RC kWh'!C17</f>
        <v>658706942</v>
      </c>
      <c r="C20" s="7">
        <f>('[22]E-8 Parity Analysis Final'!$C$22+'[22]E-8 Parity Analysis Final'!$C$25)*1000</f>
        <v>107255997.55420877</v>
      </c>
      <c r="D20" s="8">
        <f t="shared" si="0"/>
        <v>19441688.523230128</v>
      </c>
      <c r="E20" s="8">
        <f>'[23]2017 Capacity Calc'!T19</f>
        <v>683363</v>
      </c>
      <c r="F20" s="8">
        <f t="shared" si="1"/>
        <v>232799.37445215814</v>
      </c>
      <c r="G20" s="8">
        <f>'[24]FORMS 42-6P, 42-7P '!W28</f>
        <v>524435</v>
      </c>
      <c r="H20" s="61">
        <f>T21+T22</f>
        <v>5274639.5518361377</v>
      </c>
      <c r="I20" s="50">
        <f t="shared" si="3"/>
        <v>1643214.0960003887</v>
      </c>
      <c r="J20" s="50">
        <f t="shared" si="4"/>
        <v>3101801.5422281642</v>
      </c>
      <c r="K20" s="8"/>
      <c r="L20" s="21">
        <f t="shared" si="5"/>
        <v>30901941.087746978</v>
      </c>
      <c r="M20" s="81">
        <f t="shared" si="6"/>
        <v>138157938.64195573</v>
      </c>
      <c r="N20" s="81"/>
      <c r="O20" s="2"/>
      <c r="P20" s="13" t="s">
        <v>19</v>
      </c>
      <c r="Q20" s="58">
        <v>8.9999999999999998E-4</v>
      </c>
      <c r="R20" s="7">
        <f>'[22]Forecast Summ by RC kWh'!C13</f>
        <v>91208296</v>
      </c>
      <c r="S20" s="10">
        <f t="shared" si="7"/>
        <v>82087.466400000005</v>
      </c>
      <c r="T20" s="11">
        <f t="shared" si="8"/>
        <v>77836.772206817681</v>
      </c>
      <c r="U20" s="12"/>
    </row>
    <row r="21" spans="1:21">
      <c r="A21" s="13" t="s">
        <v>21</v>
      </c>
      <c r="B21" s="7">
        <f>'[22]Forecast Summ by RC kWh'!C18+'[22]Forecast Summ by RC kWh'!C8</f>
        <v>103004444</v>
      </c>
      <c r="C21" s="7">
        <f>('[22]E-8 Parity Analysis Final'!$C$26+'[22]E-8 Parity Analysis Final'!$C$16)*1000</f>
        <v>5823662.0579830827</v>
      </c>
      <c r="D21" s="8">
        <f t="shared" si="0"/>
        <v>3040168.8354401775</v>
      </c>
      <c r="E21" s="8">
        <f>'[23]2017 Capacity Calc'!T20</f>
        <v>245374</v>
      </c>
      <c r="F21" s="8">
        <f t="shared" si="1"/>
        <v>57974.86723798365</v>
      </c>
      <c r="G21" s="8">
        <f>'[24]FORMS 42-6P, 42-7P '!W29</f>
        <v>160940</v>
      </c>
      <c r="H21" s="61">
        <f>T23</f>
        <v>48835.308211668154</v>
      </c>
      <c r="I21" s="50">
        <f t="shared" si="3"/>
        <v>223222.76270513778</v>
      </c>
      <c r="J21" s="50">
        <f t="shared" si="4"/>
        <v>421364.87953975296</v>
      </c>
      <c r="K21" s="8"/>
      <c r="L21" s="21">
        <f>SUM(D21:J21)</f>
        <v>4197880.6531347204</v>
      </c>
      <c r="M21" s="81">
        <f t="shared" si="6"/>
        <v>10021542.711117804</v>
      </c>
      <c r="N21" s="81"/>
      <c r="O21" s="2"/>
      <c r="P21" s="13" t="s">
        <v>34</v>
      </c>
      <c r="Q21" s="58">
        <v>8.43E-3</v>
      </c>
      <c r="R21" s="7">
        <f>'[22]Forecast Summ by RC kWh'!C17</f>
        <v>560806958</v>
      </c>
      <c r="S21" s="10">
        <f t="shared" si="7"/>
        <v>4727602.65594</v>
      </c>
      <c r="T21" s="11">
        <f t="shared" si="8"/>
        <v>4482795.5734634288</v>
      </c>
      <c r="U21" s="12"/>
    </row>
    <row r="22" spans="1:21">
      <c r="B22" s="15"/>
      <c r="C22" s="15"/>
      <c r="D22" s="16"/>
      <c r="E22" s="17"/>
      <c r="F22" s="49"/>
      <c r="G22" s="17"/>
      <c r="H22" s="17"/>
      <c r="I22" s="50"/>
      <c r="J22" s="17"/>
      <c r="K22" s="17"/>
      <c r="L22" s="69"/>
      <c r="M22" s="78"/>
      <c r="N22" s="78"/>
      <c r="O22" s="2"/>
      <c r="P22" s="13" t="s">
        <v>35</v>
      </c>
      <c r="Q22" s="58">
        <v>8.5299999999999994E-3</v>
      </c>
      <c r="R22" s="7">
        <f>'[22]Forecast Summ by RC kWh'!C14</f>
        <v>97899984</v>
      </c>
      <c r="S22" s="10">
        <f t="shared" si="7"/>
        <v>835086.8635199999</v>
      </c>
      <c r="T22" s="11">
        <f t="shared" si="8"/>
        <v>791843.97837270889</v>
      </c>
    </row>
    <row r="23" spans="1:21">
      <c r="A23" s="1" t="s">
        <v>22</v>
      </c>
      <c r="B23" s="19">
        <f>SUM(B8:B21)</f>
        <v>107246477186</v>
      </c>
      <c r="C23" s="19">
        <f>SUM(C8:C21)</f>
        <v>5922205062.0830841</v>
      </c>
      <c r="D23" s="20">
        <f>B33</f>
        <v>3165372143.0856242</v>
      </c>
      <c r="E23" s="20">
        <f>B34</f>
        <v>333125619.24357873</v>
      </c>
      <c r="F23" s="20">
        <f>B36+B37</f>
        <v>72432979.400157839</v>
      </c>
      <c r="G23" s="20">
        <f>B35</f>
        <v>213512478.91206494</v>
      </c>
      <c r="H23" s="20">
        <f>B38</f>
        <v>116244681.80487876</v>
      </c>
      <c r="I23" s="20">
        <f>B40</f>
        <v>245046588.23929924</v>
      </c>
      <c r="J23" s="20">
        <f>B39</f>
        <v>462560470.46362996</v>
      </c>
      <c r="K23" s="20"/>
      <c r="L23" s="21">
        <f>B41</f>
        <v>4608294961.1492338</v>
      </c>
      <c r="M23" s="82">
        <f>SUM(M8:M21)</f>
        <v>10530500020.089836</v>
      </c>
      <c r="N23" s="82"/>
      <c r="O23" s="2"/>
      <c r="P23" s="13" t="s">
        <v>21</v>
      </c>
      <c r="Q23" s="58">
        <v>5.0000000000000001E-4</v>
      </c>
      <c r="R23" s="55">
        <f>'[22]Forecast Summ by RC kWh'!$C$18+'[22]Forecast Summ by RC kWh'!$C$8</f>
        <v>103004444</v>
      </c>
      <c r="S23" s="57">
        <f t="shared" si="7"/>
        <v>51502.222000000002</v>
      </c>
      <c r="T23" s="60">
        <f t="shared" si="8"/>
        <v>48835.308211668154</v>
      </c>
    </row>
    <row r="24" spans="1:21" ht="12.75">
      <c r="D24" s="22">
        <f t="shared" ref="D24:J24" si="9">SUM(D8:D21)</f>
        <v>3165372143.0856242</v>
      </c>
      <c r="E24" s="22">
        <f t="shared" si="9"/>
        <v>333125617</v>
      </c>
      <c r="F24" s="22">
        <f>SUM(F8:F21)</f>
        <v>72432978.413320556</v>
      </c>
      <c r="G24" s="22">
        <f>SUM(G8:G21)</f>
        <v>213512479</v>
      </c>
      <c r="H24" s="22">
        <f t="shared" si="9"/>
        <v>116244681.80487876</v>
      </c>
      <c r="I24" s="22">
        <f t="shared" si="9"/>
        <v>245046588.23929927</v>
      </c>
      <c r="J24" s="22">
        <f t="shared" si="9"/>
        <v>462560470.4636299</v>
      </c>
      <c r="K24" s="22"/>
      <c r="L24" s="84">
        <f>SUM(L8:L21)</f>
        <v>4608294958.006752</v>
      </c>
      <c r="M24" s="21"/>
      <c r="O24" s="2"/>
      <c r="P24" s="18"/>
      <c r="Q24" s="2"/>
      <c r="R24" s="10">
        <f>SUM(R8:R23)</f>
        <v>107246477186</v>
      </c>
      <c r="S24" s="59">
        <f>SUM(S8:S23)</f>
        <v>122592845.78864999</v>
      </c>
      <c r="T24" s="59">
        <f>SUM(T8:T23)</f>
        <v>116244681.80487876</v>
      </c>
    </row>
    <row r="25" spans="1:21">
      <c r="B25" s="23"/>
      <c r="C25" s="23"/>
      <c r="D25" s="15"/>
      <c r="L25" s="22"/>
      <c r="O25" s="2"/>
      <c r="P25" s="2"/>
      <c r="Q25" s="2"/>
      <c r="R25" s="2"/>
      <c r="S25" s="10"/>
      <c r="T25" s="59">
        <f>B38</f>
        <v>116244681.80487876</v>
      </c>
    </row>
    <row r="26" spans="1:21">
      <c r="A26" s="24"/>
      <c r="B26" s="23"/>
      <c r="C26" s="23"/>
      <c r="D26" s="25"/>
      <c r="E26" s="25"/>
      <c r="F26" s="25"/>
      <c r="G26" s="25"/>
      <c r="H26" s="25"/>
      <c r="I26" s="25"/>
      <c r="J26" s="25"/>
      <c r="L26" s="22"/>
      <c r="O26" s="2"/>
      <c r="P26" s="2"/>
      <c r="Q26" s="2"/>
      <c r="R26" s="2"/>
      <c r="S26" s="2"/>
      <c r="T26" s="2"/>
    </row>
    <row r="27" spans="1:21" ht="9" customHeight="1">
      <c r="A27" s="24"/>
      <c r="B27" s="23"/>
      <c r="C27" s="23"/>
      <c r="D27" s="15"/>
      <c r="L27" s="26"/>
      <c r="M27" s="27"/>
      <c r="N27" s="28"/>
      <c r="O27" s="29"/>
      <c r="P27" s="69" t="s">
        <v>87</v>
      </c>
      <c r="Q27" s="53"/>
      <c r="R27" s="70"/>
      <c r="S27" s="54"/>
      <c r="T27" s="2"/>
    </row>
    <row r="28" spans="1:21" ht="33" customHeight="1">
      <c r="A28" s="24"/>
      <c r="B28" s="30"/>
      <c r="C28" s="30"/>
      <c r="F28" s="31"/>
      <c r="L28" s="26"/>
      <c r="M28" s="27"/>
      <c r="N28" s="28"/>
      <c r="O28" s="32"/>
      <c r="P28" s="52"/>
      <c r="Q28" s="53"/>
      <c r="R28" s="71" t="s">
        <v>4</v>
      </c>
      <c r="S28" s="73" t="s">
        <v>46</v>
      </c>
      <c r="T28" s="71" t="s">
        <v>47</v>
      </c>
    </row>
    <row r="29" spans="1:21" ht="15">
      <c r="A29" s="93" t="s">
        <v>38</v>
      </c>
      <c r="B29" s="94"/>
      <c r="C29" s="94"/>
      <c r="D29" s="9"/>
      <c r="F29" s="31"/>
      <c r="L29" s="26"/>
      <c r="M29" s="27"/>
      <c r="N29"/>
      <c r="O29" s="32"/>
      <c r="P29" s="6" t="s">
        <v>8</v>
      </c>
      <c r="Q29" s="53"/>
      <c r="R29" s="9">
        <f>'[25]page 2&amp; 3'!W11</f>
        <v>75851455</v>
      </c>
      <c r="S29" s="54">
        <f>$S$45*(R29/$R$44)</f>
        <v>-35099728.698830582</v>
      </c>
      <c r="T29" s="22">
        <f>R29+S29</f>
        <v>40751726.301169418</v>
      </c>
    </row>
    <row r="30" spans="1:21" ht="15">
      <c r="A30" s="95"/>
      <c r="B30" s="96"/>
      <c r="C30" s="96"/>
      <c r="F30" s="31"/>
      <c r="L30" s="26"/>
      <c r="M30" s="27"/>
      <c r="N30"/>
      <c r="O30" s="32"/>
      <c r="P30" s="13" t="s">
        <v>9</v>
      </c>
      <c r="Q30" s="53"/>
      <c r="R30" s="9">
        <f>'[25]page 2&amp; 3'!W12</f>
        <v>7539822</v>
      </c>
      <c r="S30" s="54">
        <f t="shared" ref="S30:S42" si="10">$S$45*(R30/$R$44)</f>
        <v>-3488999.7382050771</v>
      </c>
      <c r="T30" s="22">
        <f t="shared" ref="T30:T42" si="11">R30+S30</f>
        <v>4050822.2617949229</v>
      </c>
    </row>
    <row r="31" spans="1:21" ht="15">
      <c r="A31" s="95"/>
      <c r="B31" s="96"/>
      <c r="C31" s="96"/>
      <c r="F31" s="31"/>
      <c r="L31" s="26"/>
      <c r="M31" s="27"/>
      <c r="N31" s="28"/>
      <c r="O31" s="32"/>
      <c r="P31" s="6" t="s">
        <v>10</v>
      </c>
      <c r="Q31" s="53"/>
      <c r="R31" s="9">
        <f>'[25]page 2&amp; 3'!W13</f>
        <v>30750519</v>
      </c>
      <c r="S31" s="54">
        <f t="shared" si="10"/>
        <v>-14229586.950550061</v>
      </c>
      <c r="T31" s="22">
        <f t="shared" si="11"/>
        <v>16520932.049449939</v>
      </c>
    </row>
    <row r="32" spans="1:21" ht="45.75" thickBot="1">
      <c r="A32" s="97"/>
      <c r="B32" s="62" t="s">
        <v>39</v>
      </c>
      <c r="C32" s="62"/>
      <c r="D32" s="62"/>
      <c r="E32" s="62"/>
      <c r="F32" s="63"/>
      <c r="G32" s="64"/>
      <c r="L32" s="26"/>
      <c r="M32" s="27"/>
      <c r="N32"/>
      <c r="O32" s="32"/>
      <c r="P32" s="13" t="s">
        <v>11</v>
      </c>
      <c r="Q32" s="53"/>
      <c r="R32" s="9">
        <f>'[25]page 2&amp; 3'!W14</f>
        <v>11299</v>
      </c>
      <c r="S32" s="54">
        <f t="shared" si="10"/>
        <v>-5228.5329868502422</v>
      </c>
      <c r="T32" s="22">
        <f t="shared" si="11"/>
        <v>6070.4670131497578</v>
      </c>
    </row>
    <row r="33" spans="1:20" ht="21">
      <c r="A33" s="98" t="s">
        <v>23</v>
      </c>
      <c r="B33" s="99">
        <f>'[26]Summary of Clause Balances'!$B$2</f>
        <v>3165372143.0856242</v>
      </c>
      <c r="C33" s="99"/>
      <c r="D33" s="64"/>
      <c r="E33" s="65"/>
      <c r="F33" s="66"/>
      <c r="G33" s="64"/>
      <c r="L33" s="26"/>
      <c r="M33" s="27"/>
      <c r="N33"/>
      <c r="O33" s="32"/>
      <c r="P33" s="13" t="s">
        <v>12</v>
      </c>
      <c r="Q33" s="53"/>
      <c r="R33" s="9">
        <f>'[25]page 2&amp; 3'!W15</f>
        <v>12457292</v>
      </c>
      <c r="S33" s="54">
        <f t="shared" si="10"/>
        <v>-5764524.4843637161</v>
      </c>
      <c r="T33" s="22">
        <f t="shared" si="11"/>
        <v>6692767.5156362839</v>
      </c>
    </row>
    <row r="34" spans="1:20" ht="15">
      <c r="A34" s="98" t="s">
        <v>24</v>
      </c>
      <c r="B34" s="99">
        <f>'[26]Summary of Clause Balances'!$B$3</f>
        <v>333125619.24357873</v>
      </c>
      <c r="C34" s="99"/>
      <c r="D34" s="64"/>
      <c r="E34" s="65"/>
      <c r="F34" s="67"/>
      <c r="G34" s="64"/>
      <c r="L34" s="26"/>
      <c r="M34" s="27"/>
      <c r="N34"/>
      <c r="O34" s="32"/>
      <c r="P34" s="13" t="s">
        <v>13</v>
      </c>
      <c r="Q34" s="53"/>
      <c r="R34" s="9">
        <f>'[25]page 2&amp; 3'!W16</f>
        <v>2713467</v>
      </c>
      <c r="S34" s="54">
        <f t="shared" si="10"/>
        <v>-1255637.8191193526</v>
      </c>
      <c r="T34" s="22">
        <f t="shared" si="11"/>
        <v>1457829.1808806474</v>
      </c>
    </row>
    <row r="35" spans="1:20" ht="15">
      <c r="A35" s="98" t="s">
        <v>25</v>
      </c>
      <c r="B35" s="99">
        <f>'[26]Summary of Clause Balances'!$B$6</f>
        <v>213512478.91206494</v>
      </c>
      <c r="C35" s="99"/>
      <c r="D35" s="64"/>
      <c r="E35" s="65"/>
      <c r="F35" s="67"/>
      <c r="G35" s="64"/>
      <c r="L35" s="26"/>
      <c r="M35" s="27"/>
      <c r="N35"/>
      <c r="O35" s="32"/>
      <c r="P35" s="13" t="s">
        <v>14</v>
      </c>
      <c r="Q35" s="53"/>
      <c r="R35" s="9">
        <f>'[25]page 2&amp; 3'!W17</f>
        <v>183108</v>
      </c>
      <c r="S35" s="54">
        <f t="shared" si="10"/>
        <v>-84731.942486607135</v>
      </c>
      <c r="T35" s="22">
        <f t="shared" si="11"/>
        <v>98376.057513392865</v>
      </c>
    </row>
    <row r="36" spans="1:20" ht="15">
      <c r="A36" s="98" t="s">
        <v>26</v>
      </c>
      <c r="B36" s="99">
        <f>'[26]Summary of Clause Balances'!$B$4</f>
        <v>134819977.98683727</v>
      </c>
      <c r="C36" s="99"/>
      <c r="D36" s="64"/>
      <c r="E36" s="64"/>
      <c r="F36" s="64"/>
      <c r="G36" s="64"/>
      <c r="L36" s="26"/>
      <c r="M36" s="27"/>
      <c r="N36"/>
      <c r="O36" s="32"/>
      <c r="P36" s="13" t="s">
        <v>15</v>
      </c>
      <c r="Q36" s="53"/>
      <c r="R36" s="9">
        <f>'[25]page 2&amp; 3'!W18</f>
        <v>13278</v>
      </c>
      <c r="S36" s="54">
        <f t="shared" si="10"/>
        <v>-6144.3013540488109</v>
      </c>
      <c r="T36" s="22">
        <f t="shared" si="11"/>
        <v>7133.6986459511891</v>
      </c>
    </row>
    <row r="37" spans="1:20" ht="15">
      <c r="A37" s="98" t="s">
        <v>29</v>
      </c>
      <c r="B37" s="99">
        <f>'[26]Summary of Clause Balances'!$B$5</f>
        <v>-62386998.586679436</v>
      </c>
      <c r="C37" s="99"/>
      <c r="D37" s="64"/>
      <c r="E37" s="68"/>
      <c r="F37" s="64"/>
      <c r="G37" s="64"/>
      <c r="L37" s="26"/>
      <c r="M37" s="27"/>
      <c r="N37"/>
      <c r="O37" s="32"/>
      <c r="P37" s="13" t="s">
        <v>16</v>
      </c>
      <c r="Q37" s="53"/>
      <c r="R37" s="9">
        <f>'[25]page 2&amp; 3'!W19</f>
        <v>86128</v>
      </c>
      <c r="S37" s="54">
        <f t="shared" si="10"/>
        <v>-39855.127807012803</v>
      </c>
      <c r="T37" s="22">
        <f t="shared" si="11"/>
        <v>46272.872192987197</v>
      </c>
    </row>
    <row r="38" spans="1:20" ht="12.75">
      <c r="A38" s="100" t="s">
        <v>27</v>
      </c>
      <c r="B38" s="99">
        <f>'[26]Summary of Clause Balances'!$B$9</f>
        <v>116244681.80487876</v>
      </c>
      <c r="C38" s="99"/>
      <c r="D38" s="64"/>
      <c r="E38" s="65"/>
      <c r="F38" s="67"/>
      <c r="G38" s="64"/>
      <c r="L38" s="26"/>
      <c r="M38" s="27"/>
      <c r="N38" s="28"/>
      <c r="O38" s="32"/>
      <c r="P38" s="13" t="s">
        <v>17</v>
      </c>
      <c r="Q38" s="53"/>
      <c r="R38" s="9">
        <f>'[25]page 2&amp; 3'!W20</f>
        <v>3011124</v>
      </c>
      <c r="S38" s="54">
        <f t="shared" si="10"/>
        <v>-1393376.5077879855</v>
      </c>
      <c r="T38" s="22">
        <f t="shared" si="11"/>
        <v>1617747.4922120145</v>
      </c>
    </row>
    <row r="39" spans="1:20" ht="12.75">
      <c r="A39" s="64" t="s">
        <v>28</v>
      </c>
      <c r="B39" s="99">
        <f>'[26]Summary of Clause Balances'!$B$8</f>
        <v>462560470.46362996</v>
      </c>
      <c r="C39" s="99"/>
      <c r="D39" s="64"/>
      <c r="E39" s="64"/>
      <c r="F39" s="64"/>
      <c r="G39" s="64"/>
      <c r="L39" s="26"/>
      <c r="M39" s="27"/>
      <c r="N39" s="28"/>
      <c r="O39" s="32"/>
      <c r="P39" s="13" t="s">
        <v>18</v>
      </c>
      <c r="Q39" s="53"/>
      <c r="R39" s="9">
        <f>'[25]page 2&amp; 3'!W21</f>
        <v>1554491</v>
      </c>
      <c r="S39" s="54">
        <f t="shared" si="10"/>
        <v>-719329.80540417903</v>
      </c>
      <c r="T39" s="22">
        <f t="shared" si="11"/>
        <v>835161.19459582097</v>
      </c>
    </row>
    <row r="40" spans="1:20" ht="12.75">
      <c r="A40" s="64" t="s">
        <v>76</v>
      </c>
      <c r="B40" s="101">
        <f>'[26]Summary of Clause Balances'!$B$7</f>
        <v>245046588.23929924</v>
      </c>
      <c r="C40" s="102"/>
      <c r="L40" s="26"/>
      <c r="M40" s="27"/>
      <c r="N40" s="28"/>
      <c r="O40" s="32"/>
      <c r="P40" s="6" t="s">
        <v>19</v>
      </c>
      <c r="Q40" s="53"/>
      <c r="R40" s="9">
        <f>'[25]page 2&amp; 3'!W22</f>
        <v>106774</v>
      </c>
      <c r="S40" s="54">
        <f t="shared" si="10"/>
        <v>-49408.91947410813</v>
      </c>
      <c r="T40" s="22">
        <f t="shared" si="11"/>
        <v>57365.08052589187</v>
      </c>
    </row>
    <row r="41" spans="1:20" ht="12.75">
      <c r="A41" s="64"/>
      <c r="B41" s="99">
        <f>SUM(B33:B40)</f>
        <v>4608294961.1492338</v>
      </c>
      <c r="C41" s="99"/>
      <c r="L41" s="26"/>
      <c r="M41" s="27"/>
      <c r="O41" s="32"/>
      <c r="P41" s="13" t="s">
        <v>20</v>
      </c>
      <c r="Q41" s="53"/>
      <c r="R41" s="9">
        <f>'[25]page 2&amp; 3'!W23</f>
        <v>433311</v>
      </c>
      <c r="S41" s="54">
        <f t="shared" si="10"/>
        <v>-200511.62554784186</v>
      </c>
      <c r="T41" s="22">
        <f t="shared" si="11"/>
        <v>232799.37445215814</v>
      </c>
    </row>
    <row r="42" spans="1:20" ht="15">
      <c r="A42" s="64"/>
      <c r="B42" s="103"/>
      <c r="C42" s="103"/>
      <c r="L42" s="26"/>
      <c r="M42" s="41"/>
      <c r="O42" s="32"/>
      <c r="P42" s="13" t="s">
        <v>21</v>
      </c>
      <c r="Q42"/>
      <c r="R42" s="74">
        <f>'[25]page 2&amp; 3'!W24</f>
        <v>107909</v>
      </c>
      <c r="S42" s="72">
        <f t="shared" si="10"/>
        <v>-49934.13276201635</v>
      </c>
      <c r="T42" s="75">
        <f t="shared" si="11"/>
        <v>57974.86723798365</v>
      </c>
    </row>
    <row r="43" spans="1:20" ht="15">
      <c r="B43" s="40"/>
      <c r="C43" s="40"/>
      <c r="L43" s="26"/>
      <c r="M43" s="26"/>
    </row>
    <row r="44" spans="1:20" ht="15">
      <c r="B44" s="40"/>
      <c r="C44" s="40"/>
      <c r="E44" s="30"/>
      <c r="F44" s="35"/>
      <c r="L44" s="26"/>
      <c r="M44" s="26"/>
      <c r="P44" s="1" t="s">
        <v>22</v>
      </c>
      <c r="R44" s="22">
        <f>SUM(R29:R42)</f>
        <v>134819977</v>
      </c>
      <c r="S44" s="22">
        <f>SUM(S29:S42)</f>
        <v>-62386998.586679436</v>
      </c>
      <c r="T44" s="22">
        <f>SUM(T29:T42)</f>
        <v>72432978.413320556</v>
      </c>
    </row>
    <row r="45" spans="1:20" ht="12.75">
      <c r="E45" s="30"/>
      <c r="F45" s="35"/>
      <c r="L45" s="26"/>
      <c r="M45" s="26"/>
      <c r="S45" s="48">
        <f>B37</f>
        <v>-62386998.586679436</v>
      </c>
    </row>
    <row r="46" spans="1:20" ht="12.75">
      <c r="E46" s="30"/>
      <c r="F46" s="35"/>
      <c r="L46" s="26"/>
      <c r="M46" s="26"/>
    </row>
    <row r="47" spans="1:20" ht="12.75">
      <c r="E47" s="30"/>
      <c r="F47" s="35"/>
    </row>
    <row r="48" spans="1:20" ht="12.75">
      <c r="E48" s="30"/>
      <c r="F48" s="35"/>
    </row>
    <row r="49" spans="5:6" ht="15">
      <c r="E49" s="42"/>
      <c r="F49" s="35"/>
    </row>
    <row r="50" spans="5:6" ht="15">
      <c r="E50" s="31"/>
      <c r="F50" s="35"/>
    </row>
    <row r="51" spans="5:6" ht="15">
      <c r="E51" s="31"/>
      <c r="F51" s="35"/>
    </row>
    <row r="52" spans="5:6" ht="12.75">
      <c r="E52" s="36"/>
      <c r="F52" s="43"/>
    </row>
    <row r="53" spans="5:6" ht="12.75">
      <c r="E53" s="36"/>
      <c r="F53" s="43"/>
    </row>
    <row r="54" spans="5:6">
      <c r="E54" s="44"/>
      <c r="F54" s="43"/>
    </row>
    <row r="55" spans="5:6" ht="12.75">
      <c r="E55" s="36"/>
      <c r="F55" s="43"/>
    </row>
    <row r="56" spans="5:6" ht="12.75">
      <c r="E56" s="36"/>
      <c r="F56" s="43"/>
    </row>
    <row r="57" spans="5:6" ht="12.75">
      <c r="E57" s="36"/>
      <c r="F57" s="36"/>
    </row>
    <row r="58" spans="5:6">
      <c r="E58" s="44"/>
      <c r="F58" s="45"/>
    </row>
    <row r="59" spans="5:6">
      <c r="E59" s="44"/>
      <c r="F59" s="45"/>
    </row>
    <row r="60" spans="5:6">
      <c r="E60" s="44"/>
      <c r="F60" s="45"/>
    </row>
    <row r="61" spans="5:6">
      <c r="E61" s="44"/>
      <c r="F61" s="45"/>
    </row>
    <row r="62" spans="5:6">
      <c r="E62" s="44"/>
      <c r="F62" s="45"/>
    </row>
    <row r="63" spans="5:6">
      <c r="E63" s="44"/>
      <c r="F63" s="45"/>
    </row>
    <row r="64" spans="5:6">
      <c r="E64" s="44"/>
      <c r="F64" s="45"/>
    </row>
    <row r="65" spans="5:6">
      <c r="E65" s="44"/>
      <c r="F65" s="45"/>
    </row>
    <row r="66" spans="5:6">
      <c r="E66" s="44"/>
      <c r="F66" s="45"/>
    </row>
    <row r="67" spans="5:6">
      <c r="E67" s="44"/>
      <c r="F67" s="45"/>
    </row>
    <row r="68" spans="5:6">
      <c r="E68" s="44"/>
      <c r="F68" s="45"/>
    </row>
    <row r="69" spans="5:6">
      <c r="E69" s="44"/>
      <c r="F69" s="45"/>
    </row>
    <row r="70" spans="5:6">
      <c r="E70" s="44"/>
      <c r="F70" s="45"/>
    </row>
    <row r="71" spans="5:6">
      <c r="E71" s="44"/>
      <c r="F71" s="45"/>
    </row>
    <row r="72" spans="5:6">
      <c r="E72" s="44"/>
      <c r="F72" s="45"/>
    </row>
    <row r="73" spans="5:6">
      <c r="E73" s="44"/>
      <c r="F73" s="45"/>
    </row>
    <row r="74" spans="5:6" ht="12.75">
      <c r="E74" s="36"/>
      <c r="F74" s="36"/>
    </row>
    <row r="75" spans="5:6">
      <c r="E75" s="44"/>
      <c r="F75" s="45"/>
    </row>
  </sheetData>
  <pageMargins left="0.7" right="0.7" top="0.75" bottom="0.75" header="0.3" footer="0.3"/>
  <pageSetup orientation="landscape" horizontalDpi="1200" verticalDpi="1200" r:id="rId1"/>
  <headerFooter>
    <oddHeader>&amp;RDocket No. 160021-EI, &amp;"Arial,Italic"et al.&amp;"Arial,Regular"
FPL POD No. 10
Attachment 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110" zoomScaleNormal="11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1.25"/>
  <cols>
    <col min="1" max="1" width="46.28515625" style="1" customWidth="1"/>
    <col min="2" max="2" width="20.7109375" style="1" customWidth="1"/>
    <col min="3" max="3" width="14.7109375" style="1" customWidth="1"/>
    <col min="4" max="7" width="20.7109375" style="1" customWidth="1"/>
    <col min="8" max="8" width="12.85546875" style="1" customWidth="1"/>
    <col min="9" max="9" width="16.7109375" style="1" bestFit="1" customWidth="1"/>
    <col min="10" max="10" width="14.7109375" style="1" customWidth="1"/>
    <col min="11" max="11" width="8.42578125" style="1" customWidth="1"/>
    <col min="12" max="12" width="18.85546875" style="1" customWidth="1"/>
    <col min="13" max="13" width="14.7109375" style="1" customWidth="1"/>
    <col min="14" max="14" width="23.7109375" style="1" customWidth="1"/>
    <col min="15" max="15" width="4.85546875" style="1" customWidth="1"/>
    <col min="16" max="16" width="49.5703125" style="1" customWidth="1"/>
    <col min="17" max="17" width="11.42578125" style="1" bestFit="1" customWidth="1"/>
    <col min="18" max="18" width="19" style="1" customWidth="1"/>
    <col min="19" max="19" width="16.5703125" style="1" customWidth="1"/>
    <col min="20" max="20" width="15.42578125" style="1" customWidth="1"/>
    <col min="21" max="21" width="12.85546875" style="1" bestFit="1" customWidth="1"/>
    <col min="22" max="16384" width="9.140625" style="1"/>
  </cols>
  <sheetData>
    <row r="1" spans="1:21" ht="12.75">
      <c r="A1" s="87" t="s">
        <v>94</v>
      </c>
    </row>
    <row r="2" spans="1:21" ht="12.75">
      <c r="A2" s="87" t="s">
        <v>92</v>
      </c>
    </row>
    <row r="4" spans="1:21">
      <c r="M4" s="79" t="s">
        <v>54</v>
      </c>
      <c r="N4" s="64"/>
    </row>
    <row r="5" spans="1:21">
      <c r="M5" s="79" t="s">
        <v>55</v>
      </c>
      <c r="N5" s="64"/>
      <c r="P5" s="69" t="s">
        <v>41</v>
      </c>
    </row>
    <row r="6" spans="1:21" ht="34.5" customHeight="1">
      <c r="D6" s="46" t="s">
        <v>48</v>
      </c>
      <c r="E6" s="76" t="s">
        <v>49</v>
      </c>
      <c r="F6" s="76" t="s">
        <v>88</v>
      </c>
      <c r="G6" s="76" t="s">
        <v>49</v>
      </c>
      <c r="H6" s="76" t="s">
        <v>50</v>
      </c>
      <c r="I6" s="76" t="s">
        <v>51</v>
      </c>
      <c r="J6" s="76" t="s">
        <v>52</v>
      </c>
      <c r="K6" s="46"/>
      <c r="M6" s="79" t="s">
        <v>0</v>
      </c>
      <c r="N6" s="64"/>
      <c r="O6" s="2"/>
      <c r="P6" s="2"/>
      <c r="Q6" s="2"/>
      <c r="R6" s="3"/>
      <c r="S6" s="2"/>
      <c r="T6" s="2"/>
    </row>
    <row r="7" spans="1:21" ht="56.25">
      <c r="B7" s="4" t="s">
        <v>74</v>
      </c>
      <c r="C7" s="4" t="s">
        <v>89</v>
      </c>
      <c r="D7" s="5" t="s">
        <v>77</v>
      </c>
      <c r="E7" s="5" t="s">
        <v>80</v>
      </c>
      <c r="F7" s="5" t="s">
        <v>79</v>
      </c>
      <c r="G7" s="5" t="s">
        <v>78</v>
      </c>
      <c r="H7" s="5" t="s">
        <v>81</v>
      </c>
      <c r="I7" s="5" t="s">
        <v>84</v>
      </c>
      <c r="J7" s="5" t="s">
        <v>85</v>
      </c>
      <c r="K7" s="5"/>
      <c r="L7" s="83" t="s">
        <v>7</v>
      </c>
      <c r="M7" s="80" t="s">
        <v>53</v>
      </c>
      <c r="N7" s="64"/>
      <c r="O7" s="2"/>
      <c r="P7" s="2" t="s">
        <v>43</v>
      </c>
      <c r="Q7" s="51" t="s">
        <v>44</v>
      </c>
      <c r="R7" s="3" t="s">
        <v>82</v>
      </c>
      <c r="S7" s="56" t="s">
        <v>83</v>
      </c>
      <c r="T7" s="56" t="s">
        <v>37</v>
      </c>
    </row>
    <row r="8" spans="1:21">
      <c r="A8" s="6" t="s">
        <v>8</v>
      </c>
      <c r="B8" s="7">
        <f>'[27]Forecast Summ by RC kWh'!C16</f>
        <v>57361215879</v>
      </c>
      <c r="C8" s="7">
        <f>'[27]E-8 Parity Analysis (2)'!$C$24*1000</f>
        <v>3680682306.9210405</v>
      </c>
      <c r="D8" s="8">
        <f>$B8/$B$23*D$23</f>
        <v>1807556254.6870692</v>
      </c>
      <c r="E8" s="8">
        <f>'[23]2018 Capacity Calc'!T7</f>
        <v>178160183</v>
      </c>
      <c r="F8" s="8">
        <f>T29</f>
        <v>40308892.661848873</v>
      </c>
      <c r="G8" s="8">
        <f>'[28]FORMS 42-6P, 42-7P '!W16</f>
        <v>109596102</v>
      </c>
      <c r="H8" s="61">
        <f>T8</f>
        <v>74235913.861675113</v>
      </c>
      <c r="I8" s="50">
        <f>(SUM(D8:H8)/SUM($C$24:$H$24))*$I$23</f>
        <v>135432589.70572329</v>
      </c>
      <c r="J8" s="50">
        <f>(SUM(D8:I8)/SUM($C$24:$I$24))*$J$23</f>
        <v>257128853.82898745</v>
      </c>
      <c r="K8" s="8"/>
      <c r="L8" s="21">
        <f>SUM(D8:J8)</f>
        <v>2602418789.7453041</v>
      </c>
      <c r="M8" s="81">
        <f>C8+L8</f>
        <v>6283101096.6663446</v>
      </c>
      <c r="N8" s="81"/>
      <c r="O8" s="2"/>
      <c r="P8" s="6" t="s">
        <v>8</v>
      </c>
      <c r="Q8" s="58">
        <v>1.34E-3</v>
      </c>
      <c r="R8" s="7">
        <f>'[27]Forecast Summ by RC kWh'!C16</f>
        <v>57361215879</v>
      </c>
      <c r="S8" s="10">
        <f>Q8*R8</f>
        <v>76864029.277860001</v>
      </c>
      <c r="T8" s="11">
        <f>$T$25*(S8/$S$24)</f>
        <v>74235913.861675113</v>
      </c>
      <c r="U8" s="12"/>
    </row>
    <row r="9" spans="1:21">
      <c r="A9" s="13" t="s">
        <v>9</v>
      </c>
      <c r="B9" s="7">
        <f>'[27]Forecast Summ by RC kWh'!C7</f>
        <v>6001791085</v>
      </c>
      <c r="C9" s="7">
        <f>'[27]E-8 Parity Analysis (2)'!$C$15*1000</f>
        <v>384085668.32176769</v>
      </c>
      <c r="D9" s="8">
        <f t="shared" ref="D9:D21" si="0">B9/$B$23*$D$23</f>
        <v>189127354.58574051</v>
      </c>
      <c r="E9" s="8">
        <f>'[23]2018 Capacity Calc'!T8</f>
        <v>17345517</v>
      </c>
      <c r="F9" s="8">
        <f t="shared" ref="F9:F21" si="1">T30</f>
        <v>4003100.9047802459</v>
      </c>
      <c r="G9" s="8">
        <f>'[28]FORMS 42-6P, 42-7P '!W17</f>
        <v>10735647</v>
      </c>
      <c r="H9" s="61">
        <f t="shared" ref="H9:H16" si="2">T9</f>
        <v>6955895.2376726232</v>
      </c>
      <c r="I9" s="50">
        <f t="shared" ref="I9:I21" si="3">(SUM(D9:H9)/SUM($D$24:$H$24))*$I$23</f>
        <v>13983399.181556573</v>
      </c>
      <c r="J9" s="50">
        <f t="shared" ref="J9:J21" si="4">(SUM(D9:I9)/SUM($D$24:$I$24))*$J$23</f>
        <v>26548524.339669313</v>
      </c>
      <c r="K9" s="8"/>
      <c r="L9" s="21">
        <f t="shared" ref="L9:L20" si="5">SUM(D9:J9)</f>
        <v>268699438.24941927</v>
      </c>
      <c r="M9" s="81">
        <f t="shared" ref="M9:M21" si="6">C9+L9</f>
        <v>652785106.57118702</v>
      </c>
      <c r="N9" s="81"/>
      <c r="O9" s="2"/>
      <c r="P9" s="13" t="s">
        <v>9</v>
      </c>
      <c r="Q9" s="58">
        <v>1.1999999999999999E-3</v>
      </c>
      <c r="R9" s="7">
        <f>'[27]Forecast Summ by RC kWh'!C7</f>
        <v>6001791085</v>
      </c>
      <c r="S9" s="10">
        <f t="shared" ref="S9:S23" si="7">Q9*R9</f>
        <v>7202149.3019999992</v>
      </c>
      <c r="T9" s="11">
        <f t="shared" ref="T9:T23" si="8">$T$25*(S9/$S$24)</f>
        <v>6955895.2376726232</v>
      </c>
      <c r="U9" s="12"/>
    </row>
    <row r="10" spans="1:21">
      <c r="A10" s="6" t="s">
        <v>10</v>
      </c>
      <c r="B10" s="7">
        <f>'[27]Forecast Summ by RC kWh'!C9</f>
        <v>25949742256</v>
      </c>
      <c r="C10" s="7">
        <f>'[27]E-8 Parity Analysis (2)'!$C$17*1000</f>
        <v>1166608342.2865608</v>
      </c>
      <c r="D10" s="8">
        <f t="shared" si="0"/>
        <v>817723582.10283923</v>
      </c>
      <c r="E10" s="8">
        <f>'[23]2018 Capacity Calc'!T9</f>
        <v>68997149</v>
      </c>
      <c r="F10" s="8">
        <f t="shared" si="1"/>
        <v>16314689.640319124</v>
      </c>
      <c r="G10" s="8">
        <f>'[28]FORMS 42-6P, 42-7P '!W18</f>
        <v>42975042</v>
      </c>
      <c r="H10" s="61">
        <f t="shared" si="2"/>
        <v>21303103.956500165</v>
      </c>
      <c r="I10" s="50">
        <f t="shared" si="3"/>
        <v>59282460.752618268</v>
      </c>
      <c r="J10" s="50">
        <f t="shared" si="4"/>
        <v>112552165.01880491</v>
      </c>
      <c r="K10" s="8"/>
      <c r="L10" s="21">
        <f t="shared" si="5"/>
        <v>1139148192.4710817</v>
      </c>
      <c r="M10" s="81">
        <f t="shared" si="6"/>
        <v>2305756534.7576427</v>
      </c>
      <c r="N10" s="81"/>
      <c r="O10" s="2"/>
      <c r="P10" s="6" t="s">
        <v>10</v>
      </c>
      <c r="Q10" s="58">
        <v>8.5000000000000006E-4</v>
      </c>
      <c r="R10" s="7">
        <f>'[27]Forecast Summ by RC kWh'!C9</f>
        <v>25949742256</v>
      </c>
      <c r="S10" s="10">
        <f t="shared" si="7"/>
        <v>22057280.917600002</v>
      </c>
      <c r="T10" s="11">
        <f t="shared" si="8"/>
        <v>21303103.956500165</v>
      </c>
      <c r="U10" s="12"/>
    </row>
    <row r="11" spans="1:21">
      <c r="A11" s="13" t="s">
        <v>11</v>
      </c>
      <c r="B11" s="7">
        <f>'[27]Forecast Summ by RC kWh'!C15</f>
        <v>10819466</v>
      </c>
      <c r="C11" s="7">
        <f>'[27]E-8 Parity Analysis (2)'!$C$23*1000</f>
        <v>1028127.0117544744</v>
      </c>
      <c r="D11" s="8">
        <f t="shared" si="0"/>
        <v>340941.05470023432</v>
      </c>
      <c r="E11" s="8">
        <f>'[23]2018 Capacity Calc'!T10</f>
        <v>24052</v>
      </c>
      <c r="F11" s="8">
        <f t="shared" si="1"/>
        <v>5978.7465560694327</v>
      </c>
      <c r="G11" s="8">
        <f>'[28]FORMS 42-6P, 42-7P '!W19</f>
        <v>16014</v>
      </c>
      <c r="H11" s="61">
        <f t="shared" si="2"/>
        <v>51098.199546212731</v>
      </c>
      <c r="I11" s="50">
        <f t="shared" si="3"/>
        <v>26848.271830336918</v>
      </c>
      <c r="J11" s="50">
        <f t="shared" si="4"/>
        <v>50973.442788208653</v>
      </c>
      <c r="K11" s="8"/>
      <c r="L11" s="21">
        <f t="shared" si="5"/>
        <v>515905.71542106202</v>
      </c>
      <c r="M11" s="81">
        <f t="shared" si="6"/>
        <v>1544032.7271755363</v>
      </c>
      <c r="N11" s="81"/>
      <c r="O11" s="2"/>
      <c r="P11" s="13" t="s">
        <v>11</v>
      </c>
      <c r="Q11" s="58">
        <v>4.8900000000000002E-3</v>
      </c>
      <c r="R11" s="7">
        <f>'[27]Forecast Summ by RC kWh'!C15</f>
        <v>10819466</v>
      </c>
      <c r="S11" s="10">
        <f t="shared" si="7"/>
        <v>52907.188740000005</v>
      </c>
      <c r="T11" s="11">
        <f t="shared" si="8"/>
        <v>51098.199546212731</v>
      </c>
      <c r="U11" s="12"/>
    </row>
    <row r="12" spans="1:21">
      <c r="A12" s="13" t="s">
        <v>12</v>
      </c>
      <c r="B12" s="7">
        <f>'[29]Forecast Summ by RC kWh'!C10</f>
        <v>10561627481</v>
      </c>
      <c r="C12" s="7">
        <f>'[27]E-8 Parity Analysis (2)'!$C$18*1000</f>
        <v>391311626.60109001</v>
      </c>
      <c r="D12" s="8">
        <f t="shared" si="0"/>
        <v>332816093.94799328</v>
      </c>
      <c r="E12" s="8">
        <f>'[23]2018 Capacity Calc'!T11</f>
        <v>27917512</v>
      </c>
      <c r="F12" s="8">
        <f t="shared" si="1"/>
        <v>6611408.2891220134</v>
      </c>
      <c r="G12" s="8">
        <f>'[28]FORMS 42-6P, 42-7P '!W20</f>
        <v>17401833</v>
      </c>
      <c r="H12" s="61">
        <f t="shared" si="2"/>
        <v>8262410.6617971612</v>
      </c>
      <c r="I12" s="50">
        <f t="shared" si="3"/>
        <v>24085835.977985289</v>
      </c>
      <c r="J12" s="50">
        <f t="shared" si="4"/>
        <v>45728752.673113994</v>
      </c>
      <c r="K12" s="8"/>
      <c r="L12" s="21">
        <f t="shared" si="5"/>
        <v>462823846.55001169</v>
      </c>
      <c r="M12" s="81">
        <f t="shared" si="6"/>
        <v>854135473.15110171</v>
      </c>
      <c r="N12" s="81"/>
      <c r="O12" s="2"/>
      <c r="P12" s="13" t="s">
        <v>12</v>
      </c>
      <c r="Q12" s="58">
        <v>8.1000000000000006E-4</v>
      </c>
      <c r="R12" s="7">
        <f>'[27]Forecast Summ by RC kWh'!C10</f>
        <v>10561627481</v>
      </c>
      <c r="S12" s="10">
        <f t="shared" si="7"/>
        <v>8554918.259610001</v>
      </c>
      <c r="T12" s="11">
        <f t="shared" si="8"/>
        <v>8262410.6617971612</v>
      </c>
      <c r="U12" s="12"/>
    </row>
    <row r="13" spans="1:21">
      <c r="A13" s="13" t="s">
        <v>13</v>
      </c>
      <c r="B13" s="7">
        <f>'[29]Forecast Summ by RC kWh'!C11</f>
        <v>2511431587</v>
      </c>
      <c r="C13" s="7">
        <f>'[27]E-8 Parity Analysis (2)'!$C$19*1000</f>
        <v>79877247.028740644</v>
      </c>
      <c r="D13" s="8">
        <f t="shared" si="0"/>
        <v>79139777.700605854</v>
      </c>
      <c r="E13" s="8">
        <f>'[23]2018 Capacity Calc'!T12</f>
        <v>5800800</v>
      </c>
      <c r="F13" s="8">
        <f t="shared" si="1"/>
        <v>1430433.1858531702</v>
      </c>
      <c r="G13" s="8">
        <f>'[28]FORMS 42-6P, 42-7P '!W21</f>
        <v>3656881</v>
      </c>
      <c r="H13" s="61">
        <f t="shared" si="2"/>
        <v>1212780.6772141461</v>
      </c>
      <c r="I13" s="50">
        <f t="shared" si="3"/>
        <v>5591745.8169775484</v>
      </c>
      <c r="J13" s="50">
        <f t="shared" si="4"/>
        <v>10616345.710782135</v>
      </c>
      <c r="K13" s="8"/>
      <c r="L13" s="21">
        <f t="shared" si="5"/>
        <v>107448764.09143285</v>
      </c>
      <c r="M13" s="81">
        <f t="shared" si="6"/>
        <v>187326011.12017351</v>
      </c>
      <c r="N13" s="81"/>
      <c r="O13" s="2"/>
      <c r="P13" s="13" t="s">
        <v>13</v>
      </c>
      <c r="Q13" s="58">
        <v>5.0000000000000001E-4</v>
      </c>
      <c r="R13" s="7">
        <f>'[27]Forecast Summ by RC kWh'!C11</f>
        <v>2511431587</v>
      </c>
      <c r="S13" s="10">
        <f t="shared" si="7"/>
        <v>1255715.7934999999</v>
      </c>
      <c r="T13" s="11">
        <f t="shared" si="8"/>
        <v>1212780.6772141461</v>
      </c>
      <c r="U13" s="12"/>
    </row>
    <row r="14" spans="1:21">
      <c r="A14" s="13" t="s">
        <v>14</v>
      </c>
      <c r="B14" s="7">
        <f>'[29]Forecast Summ by RC kWh'!C12</f>
        <v>175782528</v>
      </c>
      <c r="C14" s="7">
        <f>'[27]E-8 Parity Analysis (2)'!$C$20*1000</f>
        <v>4689899.1636103261</v>
      </c>
      <c r="D14" s="8">
        <f t="shared" si="0"/>
        <v>5539227.2127102641</v>
      </c>
      <c r="E14" s="8">
        <f>'[23]2018 Capacity Calc'!T13</f>
        <v>399236</v>
      </c>
      <c r="F14" s="8">
        <f t="shared" si="1"/>
        <v>98236.844195103869</v>
      </c>
      <c r="G14" s="8">
        <f>'[28]FORMS 42-6P, 42-7P '!W22</f>
        <v>252034</v>
      </c>
      <c r="H14" s="61">
        <f t="shared" si="2"/>
        <v>13581.777306857113</v>
      </c>
      <c r="I14" s="50">
        <f t="shared" si="3"/>
        <v>386241.65312497399</v>
      </c>
      <c r="J14" s="50">
        <f t="shared" si="4"/>
        <v>733308.5321991815</v>
      </c>
      <c r="K14" s="8"/>
      <c r="L14" s="21">
        <f t="shared" si="5"/>
        <v>7421866.0195363816</v>
      </c>
      <c r="M14" s="81">
        <f t="shared" si="6"/>
        <v>12111765.183146708</v>
      </c>
      <c r="N14" s="81"/>
      <c r="O14" s="2"/>
      <c r="P14" s="13" t="s">
        <v>14</v>
      </c>
      <c r="Q14" s="58">
        <v>8.0000000000000007E-5</v>
      </c>
      <c r="R14" s="7">
        <f>'[27]Forecast Summ by RC kWh'!C12</f>
        <v>175782528</v>
      </c>
      <c r="S14" s="10">
        <f t="shared" si="7"/>
        <v>14062.602240000002</v>
      </c>
      <c r="T14" s="11">
        <f t="shared" si="8"/>
        <v>13581.777306857113</v>
      </c>
      <c r="U14" s="12"/>
    </row>
    <row r="15" spans="1:21">
      <c r="A15" s="13" t="s">
        <v>15</v>
      </c>
      <c r="B15" s="7">
        <f>'[27]Forecast Summ by RC kWh'!C20</f>
        <v>89667754</v>
      </c>
      <c r="C15" s="7">
        <f>'[27]E-8 Parity Analysis (2)'!$C$28*1000</f>
        <v>4435542.8136063758</v>
      </c>
      <c r="D15" s="8">
        <f t="shared" si="0"/>
        <v>2825594.037761305</v>
      </c>
      <c r="E15" s="8">
        <f>'[23]2018 Capacity Calc'!T14</f>
        <v>29128</v>
      </c>
      <c r="F15" s="8">
        <f t="shared" si="1"/>
        <v>7010.9945834420178</v>
      </c>
      <c r="G15" s="8">
        <f>'[28]FORMS 42-6P, 42-7P '!W23</f>
        <v>18437</v>
      </c>
      <c r="H15" s="61">
        <f t="shared" si="2"/>
        <v>6928.1485497469121</v>
      </c>
      <c r="I15" s="50">
        <f t="shared" si="3"/>
        <v>176937.74851291336</v>
      </c>
      <c r="J15" s="50">
        <f t="shared" si="4"/>
        <v>335929.48767400271</v>
      </c>
      <c r="K15" s="8"/>
      <c r="L15" s="21">
        <f t="shared" si="5"/>
        <v>3399965.4170814096</v>
      </c>
      <c r="M15" s="81">
        <f t="shared" si="6"/>
        <v>7835508.2306877859</v>
      </c>
      <c r="N15" s="81"/>
      <c r="O15" s="2"/>
      <c r="P15" s="13" t="s">
        <v>15</v>
      </c>
      <c r="Q15" s="58">
        <v>8.0000000000000007E-5</v>
      </c>
      <c r="R15" s="7">
        <f>'[27]Forecast Summ by RC kWh'!C20</f>
        <v>89667754</v>
      </c>
      <c r="S15" s="10">
        <f t="shared" si="7"/>
        <v>7173.4203200000002</v>
      </c>
      <c r="T15" s="11">
        <f t="shared" si="8"/>
        <v>6928.1485497469121</v>
      </c>
      <c r="U15" s="14"/>
    </row>
    <row r="16" spans="1:21">
      <c r="A16" s="13" t="s">
        <v>16</v>
      </c>
      <c r="B16" s="7">
        <f>'[27]Forecast Summ by RC kWh'!C19</f>
        <v>11856926</v>
      </c>
      <c r="C16" s="7">
        <f>'[27]E-8 Parity Analysis (2)'!$C$27*1000</f>
        <v>823480.36261404271</v>
      </c>
      <c r="D16" s="8">
        <f t="shared" si="0"/>
        <v>373633.30648135784</v>
      </c>
      <c r="E16" s="8">
        <f>'[23]2018 Capacity Calc'!T15</f>
        <v>175631</v>
      </c>
      <c r="F16" s="8">
        <f t="shared" si="1"/>
        <v>45472.067067801196</v>
      </c>
      <c r="G16" s="8">
        <f>'[28]FORMS 42-6P, 42-7P '!W24</f>
        <v>115376</v>
      </c>
      <c r="H16" s="61">
        <f t="shared" si="2"/>
        <v>20841.76092191803</v>
      </c>
      <c r="I16" s="50">
        <f t="shared" si="3"/>
        <v>44797.014412390738</v>
      </c>
      <c r="J16" s="50">
        <f t="shared" si="4"/>
        <v>85050.466773522043</v>
      </c>
      <c r="K16" s="8"/>
      <c r="L16" s="21">
        <f t="shared" si="5"/>
        <v>860801.61565699009</v>
      </c>
      <c r="M16" s="81">
        <f t="shared" si="6"/>
        <v>1684281.9782710327</v>
      </c>
      <c r="N16" s="81"/>
      <c r="O16" s="2"/>
      <c r="P16" s="13" t="s">
        <v>16</v>
      </c>
      <c r="Q16" s="58">
        <v>1.82E-3</v>
      </c>
      <c r="R16" s="7">
        <f>'[27]Forecast Summ by RC kWh'!C19</f>
        <v>11856926</v>
      </c>
      <c r="S16" s="10">
        <f t="shared" si="7"/>
        <v>21579.605319999999</v>
      </c>
      <c r="T16" s="11">
        <f t="shared" si="8"/>
        <v>20841.76092191803</v>
      </c>
      <c r="U16" s="12"/>
    </row>
    <row r="17" spans="1:21">
      <c r="A17" s="13" t="s">
        <v>17</v>
      </c>
      <c r="B17" s="7">
        <f>'[27]Forecast Summ by RC kWh'!C4+'[27]Forecast Summ by RC kWh'!C5</f>
        <v>2788466160</v>
      </c>
      <c r="C17" s="7">
        <f>('[27]E-8 Parity Analysis (2)'!$C$12+'[27]E-8 Parity Analysis (2)'!$C$13)*1000</f>
        <v>93581209.405946359</v>
      </c>
      <c r="D17" s="8">
        <f t="shared" si="0"/>
        <v>87869641.032774836</v>
      </c>
      <c r="E17" s="8">
        <f>'[23]2018 Capacity Calc'!T16</f>
        <v>6450294</v>
      </c>
      <c r="F17" s="8">
        <f t="shared" si="1"/>
        <v>1589513.6628748744</v>
      </c>
      <c r="G17" s="8">
        <f>'[28]FORMS 42-6P, 42-7P '!W25</f>
        <v>4063836</v>
      </c>
      <c r="H17" s="61">
        <f>T17+T18</f>
        <v>1376953.5278215506</v>
      </c>
      <c r="I17" s="50">
        <f t="shared" si="3"/>
        <v>6211317.3293443155</v>
      </c>
      <c r="J17" s="50">
        <f t="shared" si="4"/>
        <v>11792648.350982085</v>
      </c>
      <c r="K17" s="8"/>
      <c r="L17" s="21">
        <f t="shared" si="5"/>
        <v>119354203.90379767</v>
      </c>
      <c r="M17" s="81">
        <f t="shared" si="6"/>
        <v>212935413.30974403</v>
      </c>
      <c r="N17" s="81"/>
      <c r="O17" s="2"/>
      <c r="P17" s="13" t="s">
        <v>32</v>
      </c>
      <c r="Q17" s="58">
        <v>8.1000000000000006E-4</v>
      </c>
      <c r="R17" s="7">
        <f>'[27]Forecast Summ by RC kWh'!C5</f>
        <v>101508535</v>
      </c>
      <c r="S17" s="10">
        <f t="shared" si="7"/>
        <v>82221.913350000003</v>
      </c>
      <c r="T17" s="11">
        <f t="shared" si="8"/>
        <v>79410.602518997344</v>
      </c>
      <c r="U17" s="12"/>
    </row>
    <row r="18" spans="1:21">
      <c r="A18" s="6" t="s">
        <v>18</v>
      </c>
      <c r="B18" s="7">
        <f>'[27]Forecast Summ by RC kWh'!$C$6</f>
        <v>1532421391</v>
      </c>
      <c r="C18" s="7">
        <f>'[27]E-8 Parity Analysis (2)'!$C$14*1000</f>
        <v>36661168.141376041</v>
      </c>
      <c r="D18" s="8">
        <f t="shared" si="0"/>
        <v>48289385.566047363</v>
      </c>
      <c r="E18" s="8">
        <f>'[23]2018 Capacity Calc'!T17</f>
        <v>3344144</v>
      </c>
      <c r="F18" s="8">
        <f t="shared" si="1"/>
        <v>833831.56527483545</v>
      </c>
      <c r="G18" s="8">
        <f>'[28]FORMS 42-6P, 42-7P '!W26</f>
        <v>2115056</v>
      </c>
      <c r="H18" s="61">
        <f>T19</f>
        <v>118402.01816204513</v>
      </c>
      <c r="I18" s="50">
        <f t="shared" si="3"/>
        <v>3352376.3916899827</v>
      </c>
      <c r="J18" s="50">
        <f t="shared" si="4"/>
        <v>6364736.1471237885</v>
      </c>
      <c r="K18" s="8"/>
      <c r="L18" s="21">
        <f t="shared" si="5"/>
        <v>64417931.688298017</v>
      </c>
      <c r="M18" s="81">
        <f t="shared" si="6"/>
        <v>101079099.82967407</v>
      </c>
      <c r="N18" s="81"/>
      <c r="O18" s="2"/>
      <c r="P18" s="13" t="s">
        <v>33</v>
      </c>
      <c r="Q18" s="58">
        <v>5.0000000000000001E-4</v>
      </c>
      <c r="R18" s="7">
        <f>'[27]Forecast Summ by RC kWh'!C4</f>
        <v>2686957625</v>
      </c>
      <c r="S18" s="10">
        <f t="shared" si="7"/>
        <v>1343478.8125</v>
      </c>
      <c r="T18" s="11">
        <f t="shared" si="8"/>
        <v>1297542.9253025532</v>
      </c>
      <c r="U18" s="12"/>
    </row>
    <row r="19" spans="1:21">
      <c r="A19" s="13" t="s">
        <v>19</v>
      </c>
      <c r="B19" s="7">
        <f>'[27]Forecast Summ by RC kWh'!C13</f>
        <v>91241144</v>
      </c>
      <c r="C19" s="7">
        <f>'[27]E-8 Parity Analysis (2)'!$C$21*1000</f>
        <v>4161445.8909158427</v>
      </c>
      <c r="D19" s="8">
        <f t="shared" si="0"/>
        <v>2875174.4187204759</v>
      </c>
      <c r="E19" s="8">
        <f>'[23]2018 Capacity Calc'!T18</f>
        <v>238927</v>
      </c>
      <c r="F19" s="8">
        <f t="shared" si="1"/>
        <v>56391.465227592656</v>
      </c>
      <c r="G19" s="8">
        <f>'[28]FORMS 42-6P, 42-7P '!W27</f>
        <v>148821</v>
      </c>
      <c r="H19" s="61">
        <f>T20</f>
        <v>79309.304927605888</v>
      </c>
      <c r="I19" s="50">
        <f t="shared" si="3"/>
        <v>208286.90172813187</v>
      </c>
      <c r="J19" s="50">
        <f t="shared" si="4"/>
        <v>395448.18883930874</v>
      </c>
      <c r="K19" s="8"/>
      <c r="L19" s="21">
        <f t="shared" si="5"/>
        <v>4002358.279443115</v>
      </c>
      <c r="M19" s="81">
        <f t="shared" si="6"/>
        <v>8163804.1703589577</v>
      </c>
      <c r="N19" s="81"/>
      <c r="O19" s="2"/>
      <c r="P19" s="6" t="s">
        <v>18</v>
      </c>
      <c r="Q19" s="58">
        <v>8.0000000000000007E-5</v>
      </c>
      <c r="R19" s="7">
        <f>'[27]Forecast Summ by RC kWh'!$C$6</f>
        <v>1532421391</v>
      </c>
      <c r="S19" s="10">
        <f t="shared" si="7"/>
        <v>122593.71128</v>
      </c>
      <c r="T19" s="11">
        <f t="shared" si="8"/>
        <v>118402.01816204513</v>
      </c>
      <c r="U19" s="12"/>
    </row>
    <row r="20" spans="1:21">
      <c r="A20" s="13" t="s">
        <v>20</v>
      </c>
      <c r="B20" s="7">
        <f>'[27]Forecast Summ by RC kWh'!C14+'[27]Forecast Summ by RC kWh'!C17</f>
        <v>668275032</v>
      </c>
      <c r="C20" s="7">
        <f>('[27]E-8 Parity Analysis (2)'!$C$22+'[27]E-8 Parity Analysis (2)'!$C$25)*1000</f>
        <v>113673252.03852355</v>
      </c>
      <c r="D20" s="8">
        <f t="shared" si="0"/>
        <v>21058561.877260193</v>
      </c>
      <c r="E20" s="8">
        <f>'[23]2018 Capacity Calc'!T19</f>
        <v>641040</v>
      </c>
      <c r="F20" s="8">
        <f t="shared" si="1"/>
        <v>232131.42611845824</v>
      </c>
      <c r="G20" s="8">
        <f>'[28]FORMS 42-6P, 42-7P '!W28</f>
        <v>475002</v>
      </c>
      <c r="H20" s="61">
        <f>T21+T22</f>
        <v>5450336.0546797588</v>
      </c>
      <c r="I20" s="50">
        <f t="shared" si="3"/>
        <v>1707239.3030746554</v>
      </c>
      <c r="J20" s="50">
        <f t="shared" si="4"/>
        <v>3241320.9122356051</v>
      </c>
      <c r="K20" s="8"/>
      <c r="L20" s="21">
        <f t="shared" si="5"/>
        <v>32805631.573368672</v>
      </c>
      <c r="M20" s="81">
        <f t="shared" si="6"/>
        <v>146478883.61189222</v>
      </c>
      <c r="N20" s="81"/>
      <c r="O20" s="2"/>
      <c r="P20" s="13" t="s">
        <v>19</v>
      </c>
      <c r="Q20" s="58">
        <v>8.9999999999999998E-4</v>
      </c>
      <c r="R20" s="7">
        <f>'[27]Forecast Summ by RC kWh'!C13</f>
        <v>91241144</v>
      </c>
      <c r="S20" s="10">
        <f t="shared" si="7"/>
        <v>82117.029599999994</v>
      </c>
      <c r="T20" s="11">
        <f t="shared" si="8"/>
        <v>79309.304927605888</v>
      </c>
      <c r="U20" s="12"/>
    </row>
    <row r="21" spans="1:21">
      <c r="A21" s="13" t="s">
        <v>21</v>
      </c>
      <c r="B21" s="7">
        <f>'[27]Forecast Summ by RC kWh'!C18+'[27]Forecast Summ by RC kWh'!C8</f>
        <v>104537486</v>
      </c>
      <c r="C21" s="7">
        <f>('[27]E-8 Parity Analysis (2)'!$C$26+'[27]E-8 Parity Analysis (2)'!$C$16)*1000</f>
        <v>5909606.37901113</v>
      </c>
      <c r="D21" s="8">
        <f t="shared" si="0"/>
        <v>3294166.3417169554</v>
      </c>
      <c r="E21" s="8">
        <f>'[23]2018 Capacity Calc'!T20</f>
        <v>230237</v>
      </c>
      <c r="F21" s="8">
        <f t="shared" si="1"/>
        <v>57826.619539593681</v>
      </c>
      <c r="G21" s="8">
        <f>'[28]FORMS 42-6P, 42-7P '!W29</f>
        <v>145832</v>
      </c>
      <c r="H21" s="61">
        <f>T23</f>
        <v>50481.583381209712</v>
      </c>
      <c r="I21" s="50">
        <f t="shared" si="3"/>
        <v>231570.57555939074</v>
      </c>
      <c r="J21" s="50">
        <f t="shared" si="4"/>
        <v>439653.97695993999</v>
      </c>
      <c r="K21" s="8"/>
      <c r="L21" s="21">
        <f>SUM(D21:J21)</f>
        <v>4449768.097157089</v>
      </c>
      <c r="M21" s="81">
        <f t="shared" si="6"/>
        <v>10359374.476168219</v>
      </c>
      <c r="N21" s="81"/>
      <c r="O21" s="2"/>
      <c r="P21" s="13" t="s">
        <v>34</v>
      </c>
      <c r="Q21" s="58">
        <v>8.43E-3</v>
      </c>
      <c r="R21" s="7">
        <f>'[27]Forecast Summ by RC kWh'!C17</f>
        <v>570960264</v>
      </c>
      <c r="S21" s="10">
        <f t="shared" si="7"/>
        <v>4813195.0255199997</v>
      </c>
      <c r="T21" s="11">
        <f t="shared" si="8"/>
        <v>4648623.4805916734</v>
      </c>
      <c r="U21" s="12"/>
    </row>
    <row r="22" spans="1:21">
      <c r="B22" s="15"/>
      <c r="C22" s="15"/>
      <c r="D22" s="16"/>
      <c r="E22" s="17"/>
      <c r="F22" s="49"/>
      <c r="G22" s="17"/>
      <c r="H22" s="17"/>
      <c r="I22" s="50"/>
      <c r="J22" s="17"/>
      <c r="K22" s="17"/>
      <c r="L22" s="69"/>
      <c r="M22" s="78"/>
      <c r="N22" s="78"/>
      <c r="O22" s="2"/>
      <c r="P22" s="13" t="s">
        <v>35</v>
      </c>
      <c r="Q22" s="58">
        <v>8.5299999999999994E-3</v>
      </c>
      <c r="R22" s="7">
        <f>'[27]Forecast Summ by RC kWh'!C14</f>
        <v>97314768</v>
      </c>
      <c r="S22" s="10">
        <f t="shared" si="7"/>
        <v>830094.97103999997</v>
      </c>
      <c r="T22" s="11">
        <f t="shared" si="8"/>
        <v>801712.57408808579</v>
      </c>
    </row>
    <row r="23" spans="1:21">
      <c r="A23" s="1" t="s">
        <v>22</v>
      </c>
      <c r="B23" s="19">
        <f>SUM(B8:B21)</f>
        <v>107858876175</v>
      </c>
      <c r="C23" s="19">
        <f>SUM(C8:C21)</f>
        <v>5967528922.366559</v>
      </c>
      <c r="D23" s="20">
        <f>B33</f>
        <v>3398829387.8724213</v>
      </c>
      <c r="E23" s="20">
        <f>B34</f>
        <v>309753849.86643761</v>
      </c>
      <c r="F23" s="20">
        <f>B36+B37</f>
        <v>71594917.356305301</v>
      </c>
      <c r="G23" s="20">
        <f>B35</f>
        <v>191715913.41084468</v>
      </c>
      <c r="H23" s="20">
        <f>B38</f>
        <v>119138036.77015612</v>
      </c>
      <c r="I23" s="20">
        <f>B40</f>
        <v>250721646.62413806</v>
      </c>
      <c r="J23" s="20">
        <f>B39</f>
        <v>476013711.07693344</v>
      </c>
      <c r="K23" s="20"/>
      <c r="L23" s="21">
        <f>B41</f>
        <v>4817767462.9772367</v>
      </c>
      <c r="M23" s="82">
        <f>SUM(M8:M21)</f>
        <v>10785296385.783569</v>
      </c>
      <c r="N23" s="82"/>
      <c r="O23" s="2"/>
      <c r="P23" s="13" t="s">
        <v>21</v>
      </c>
      <c r="Q23" s="58">
        <v>5.0000000000000001E-4</v>
      </c>
      <c r="R23" s="55">
        <f>'[27]Forecast Summ by RC kWh'!$C$18+'[27]Forecast Summ by RC kWh'!$C$8</f>
        <v>104537486</v>
      </c>
      <c r="S23" s="57">
        <f t="shared" si="7"/>
        <v>52268.743000000002</v>
      </c>
      <c r="T23" s="60">
        <f t="shared" si="8"/>
        <v>50481.583381209712</v>
      </c>
    </row>
    <row r="24" spans="1:21" ht="12.75">
      <c r="D24" s="22">
        <f t="shared" ref="D24:J24" si="9">SUM(D8:D21)</f>
        <v>3398829387.8724208</v>
      </c>
      <c r="E24" s="22">
        <f t="shared" si="9"/>
        <v>309753850</v>
      </c>
      <c r="F24" s="22">
        <f>SUM(F8:F21)</f>
        <v>71594918.073361188</v>
      </c>
      <c r="G24" s="22">
        <f>SUM(G8:G21)</f>
        <v>191715913</v>
      </c>
      <c r="H24" s="22">
        <f t="shared" si="9"/>
        <v>119138036.77015615</v>
      </c>
      <c r="I24" s="22">
        <f t="shared" si="9"/>
        <v>250721646.62413809</v>
      </c>
      <c r="J24" s="22">
        <f t="shared" si="9"/>
        <v>476013711.07693344</v>
      </c>
      <c r="K24" s="22"/>
      <c r="L24" s="84">
        <f>SUM(L8:L21)</f>
        <v>4817767463.4170113</v>
      </c>
      <c r="M24" s="21"/>
      <c r="O24" s="2"/>
      <c r="P24" s="18"/>
      <c r="Q24" s="2"/>
      <c r="R24" s="10">
        <f>SUM(R8:R23)</f>
        <v>107858876175</v>
      </c>
      <c r="S24" s="59">
        <f>SUM(S8:S23)</f>
        <v>123355786.57348001</v>
      </c>
      <c r="T24" s="59">
        <f>SUM(T8:T23)</f>
        <v>119138036.77015612</v>
      </c>
    </row>
    <row r="25" spans="1:21">
      <c r="B25" s="23"/>
      <c r="C25" s="23"/>
      <c r="D25" s="15"/>
      <c r="L25" s="22"/>
      <c r="O25" s="2"/>
      <c r="P25" s="2"/>
      <c r="Q25" s="2"/>
      <c r="R25" s="2"/>
      <c r="S25" s="10"/>
      <c r="T25" s="59">
        <f>B38</f>
        <v>119138036.77015612</v>
      </c>
    </row>
    <row r="26" spans="1:21">
      <c r="A26" s="24"/>
      <c r="B26" s="23"/>
      <c r="C26" s="23"/>
      <c r="D26" s="25"/>
      <c r="E26" s="25"/>
      <c r="F26" s="25"/>
      <c r="G26" s="25"/>
      <c r="H26" s="25"/>
      <c r="I26" s="25"/>
      <c r="J26" s="25"/>
      <c r="L26" s="22"/>
      <c r="O26" s="2"/>
      <c r="P26" s="2"/>
      <c r="Q26" s="2"/>
      <c r="R26" s="2"/>
      <c r="S26" s="2"/>
      <c r="T26" s="2"/>
    </row>
    <row r="27" spans="1:21" ht="12.75">
      <c r="A27" s="24"/>
      <c r="B27" s="23"/>
      <c r="C27" s="23"/>
      <c r="D27" s="15"/>
      <c r="L27" s="26"/>
      <c r="M27" s="27"/>
      <c r="N27" s="28"/>
      <c r="O27" s="29"/>
      <c r="P27" s="69" t="s">
        <v>42</v>
      </c>
      <c r="Q27" s="53"/>
      <c r="R27" s="70"/>
      <c r="S27" s="54"/>
      <c r="T27" s="2"/>
    </row>
    <row r="28" spans="1:21" ht="45.75">
      <c r="A28" s="24"/>
      <c r="B28" s="30"/>
      <c r="C28" s="30"/>
      <c r="F28" s="31"/>
      <c r="L28" s="26"/>
      <c r="M28" s="27"/>
      <c r="N28" s="28"/>
      <c r="O28" s="32"/>
      <c r="P28" s="52"/>
      <c r="Q28" s="53"/>
      <c r="R28" s="71" t="s">
        <v>40</v>
      </c>
      <c r="S28" s="73" t="s">
        <v>46</v>
      </c>
      <c r="T28" s="71" t="s">
        <v>79</v>
      </c>
    </row>
    <row r="29" spans="1:21" ht="15">
      <c r="A29" s="33" t="s">
        <v>38</v>
      </c>
      <c r="B29" s="30"/>
      <c r="C29" s="30"/>
      <c r="D29" s="9"/>
      <c r="F29" s="31"/>
      <c r="L29" s="26"/>
      <c r="M29" s="27"/>
      <c r="N29"/>
      <c r="O29" s="32"/>
      <c r="P29" s="6" t="s">
        <v>8</v>
      </c>
      <c r="Q29" s="53"/>
      <c r="R29" s="9">
        <f>'[30]page 2&amp; 3'!$W11</f>
        <v>75834361</v>
      </c>
      <c r="S29" s="54">
        <f>$S$45*(R29/$R$44)</f>
        <v>-35525468.338151127</v>
      </c>
      <c r="T29" s="22">
        <f>R29+S29</f>
        <v>40308892.661848873</v>
      </c>
    </row>
    <row r="30" spans="1:21" ht="15">
      <c r="A30" s="34"/>
      <c r="B30" s="35"/>
      <c r="C30" s="35"/>
      <c r="F30" s="31"/>
      <c r="L30" s="26"/>
      <c r="M30" s="27"/>
      <c r="N30"/>
      <c r="O30" s="32"/>
      <c r="P30" s="13" t="s">
        <v>9</v>
      </c>
      <c r="Q30" s="53"/>
      <c r="R30" s="9">
        <f>'[30]page 2&amp; 3'!$W12</f>
        <v>7531157</v>
      </c>
      <c r="S30" s="54">
        <f t="shared" ref="S30:S42" si="10">$S$45*(R30/$R$44)</f>
        <v>-3528056.0952197541</v>
      </c>
      <c r="T30" s="22">
        <f t="shared" ref="T30:T42" si="11">R30+S30</f>
        <v>4003100.9047802459</v>
      </c>
    </row>
    <row r="31" spans="1:21" ht="15">
      <c r="A31" s="34"/>
      <c r="B31" s="35"/>
      <c r="C31" s="35"/>
      <c r="F31" s="31"/>
      <c r="L31" s="26"/>
      <c r="M31" s="27"/>
      <c r="N31" s="28"/>
      <c r="O31" s="32"/>
      <c r="P31" s="6" t="s">
        <v>10</v>
      </c>
      <c r="Q31" s="53"/>
      <c r="R31" s="9">
        <f>'[30]page 2&amp; 3'!$W13</f>
        <v>30693328</v>
      </c>
      <c r="S31" s="54">
        <f t="shared" si="10"/>
        <v>-14378638.359680876</v>
      </c>
      <c r="T31" s="22">
        <f t="shared" si="11"/>
        <v>16314689.640319124</v>
      </c>
    </row>
    <row r="32" spans="1:21" ht="45.75" thickBot="1">
      <c r="A32" s="36"/>
      <c r="B32" s="37" t="s">
        <v>75</v>
      </c>
      <c r="C32" s="37"/>
      <c r="D32" s="62"/>
      <c r="E32" s="62"/>
      <c r="F32" s="63"/>
      <c r="G32" s="64"/>
      <c r="L32" s="26"/>
      <c r="M32" s="27"/>
      <c r="N32"/>
      <c r="O32" s="32"/>
      <c r="P32" s="13" t="s">
        <v>11</v>
      </c>
      <c r="Q32" s="53"/>
      <c r="R32" s="9">
        <f>'[30]page 2&amp; 3'!$W14</f>
        <v>11248</v>
      </c>
      <c r="S32" s="54">
        <f t="shared" si="10"/>
        <v>-5269.2534439305673</v>
      </c>
      <c r="T32" s="22">
        <f t="shared" si="11"/>
        <v>5978.7465560694327</v>
      </c>
    </row>
    <row r="33" spans="1:20" ht="21">
      <c r="A33" s="38" t="s">
        <v>23</v>
      </c>
      <c r="B33" s="39">
        <f>'[26]Summary of Clause Balances'!$C$2</f>
        <v>3398829387.8724213</v>
      </c>
      <c r="C33" s="39"/>
      <c r="D33" s="64"/>
      <c r="E33" s="65"/>
      <c r="F33" s="66"/>
      <c r="G33" s="64"/>
      <c r="L33" s="26"/>
      <c r="M33" s="27"/>
      <c r="N33"/>
      <c r="O33" s="32"/>
      <c r="P33" s="13" t="s">
        <v>12</v>
      </c>
      <c r="Q33" s="53"/>
      <c r="R33" s="9">
        <f>'[30]page 2&amp; 3'!$W15</f>
        <v>12438246</v>
      </c>
      <c r="S33" s="54">
        <f t="shared" si="10"/>
        <v>-5826837.7108779866</v>
      </c>
      <c r="T33" s="22">
        <f t="shared" si="11"/>
        <v>6611408.2891220134</v>
      </c>
    </row>
    <row r="34" spans="1:20" ht="15">
      <c r="A34" s="38" t="s">
        <v>24</v>
      </c>
      <c r="B34" s="39">
        <f>'[26]Summary of Clause Balances'!$C$3</f>
        <v>309753849.86643761</v>
      </c>
      <c r="C34" s="39"/>
      <c r="D34" s="64"/>
      <c r="E34" s="65"/>
      <c r="F34" s="67"/>
      <c r="G34" s="64"/>
      <c r="L34" s="26"/>
      <c r="M34" s="27"/>
      <c r="N34"/>
      <c r="O34" s="32"/>
      <c r="P34" s="13" t="s">
        <v>13</v>
      </c>
      <c r="Q34" s="53"/>
      <c r="R34" s="9">
        <f>'[30]page 2&amp; 3'!$W16</f>
        <v>2691118</v>
      </c>
      <c r="S34" s="54">
        <f t="shared" si="10"/>
        <v>-1260684.8141468298</v>
      </c>
      <c r="T34" s="22">
        <f t="shared" si="11"/>
        <v>1430433.1858531702</v>
      </c>
    </row>
    <row r="35" spans="1:20" ht="15">
      <c r="A35" s="38" t="s">
        <v>25</v>
      </c>
      <c r="B35" s="39">
        <f>'[26]Summary of Clause Balances'!$C$6</f>
        <v>191715913.41084468</v>
      </c>
      <c r="C35" s="39"/>
      <c r="D35" s="64"/>
      <c r="E35" s="65"/>
      <c r="F35" s="67"/>
      <c r="G35" s="64"/>
      <c r="L35" s="26"/>
      <c r="M35" s="27"/>
      <c r="N35"/>
      <c r="O35" s="32"/>
      <c r="P35" s="13" t="s">
        <v>14</v>
      </c>
      <c r="Q35" s="53"/>
      <c r="R35" s="9">
        <f>'[30]page 2&amp; 3'!$W17</f>
        <v>184816</v>
      </c>
      <c r="S35" s="54">
        <f t="shared" si="10"/>
        <v>-86579.155804896131</v>
      </c>
      <c r="T35" s="22">
        <f t="shared" si="11"/>
        <v>98236.844195103869</v>
      </c>
    </row>
    <row r="36" spans="1:20" ht="15">
      <c r="A36" s="38" t="s">
        <v>26</v>
      </c>
      <c r="B36" s="39">
        <f>'[26]Summary of Clause Balances'!$C$4</f>
        <v>134693723.28294411</v>
      </c>
      <c r="C36" s="39"/>
      <c r="D36" s="64"/>
      <c r="E36" s="64"/>
      <c r="F36" s="64"/>
      <c r="G36" s="64"/>
      <c r="L36" s="26"/>
      <c r="M36" s="27"/>
      <c r="N36"/>
      <c r="O36" s="32"/>
      <c r="P36" s="13" t="s">
        <v>15</v>
      </c>
      <c r="Q36" s="53"/>
      <c r="R36" s="9">
        <f>'[30]page 2&amp; 3'!$W18</f>
        <v>13190</v>
      </c>
      <c r="S36" s="54">
        <f t="shared" si="10"/>
        <v>-6179.0054165579822</v>
      </c>
      <c r="T36" s="22">
        <f t="shared" si="11"/>
        <v>7010.9945834420178</v>
      </c>
    </row>
    <row r="37" spans="1:20" ht="15">
      <c r="A37" s="38" t="s">
        <v>29</v>
      </c>
      <c r="B37" s="39">
        <f>'[26]Summary of Clause Balances'!$C$5</f>
        <v>-63098805.926638804</v>
      </c>
      <c r="C37" s="39"/>
      <c r="D37" s="64"/>
      <c r="E37" s="68"/>
      <c r="F37" s="64"/>
      <c r="G37" s="64"/>
      <c r="L37" s="26"/>
      <c r="M37" s="27"/>
      <c r="N37"/>
      <c r="O37" s="32"/>
      <c r="P37" s="13" t="s">
        <v>16</v>
      </c>
      <c r="Q37" s="53"/>
      <c r="R37" s="9">
        <f>'[30]page 2&amp; 3'!$W19</f>
        <v>85548</v>
      </c>
      <c r="S37" s="54">
        <f t="shared" si="10"/>
        <v>-40075.932932198804</v>
      </c>
      <c r="T37" s="22">
        <f t="shared" si="11"/>
        <v>45472.067067801196</v>
      </c>
    </row>
    <row r="38" spans="1:20" ht="12.75">
      <c r="A38" s="24" t="s">
        <v>27</v>
      </c>
      <c r="B38" s="39">
        <f>'[26]Summary of Clause Balances'!$C$9</f>
        <v>119138036.77015612</v>
      </c>
      <c r="C38" s="39"/>
      <c r="D38" s="64"/>
      <c r="E38" s="65"/>
      <c r="F38" s="67"/>
      <c r="G38" s="64"/>
      <c r="L38" s="26"/>
      <c r="M38" s="27"/>
      <c r="N38" s="28"/>
      <c r="O38" s="32"/>
      <c r="P38" s="13" t="s">
        <v>17</v>
      </c>
      <c r="Q38" s="53"/>
      <c r="R38" s="9">
        <f>'[30]page 2&amp; 3'!$W20</f>
        <v>2990401</v>
      </c>
      <c r="S38" s="54">
        <f t="shared" si="10"/>
        <v>-1400887.3371251256</v>
      </c>
      <c r="T38" s="22">
        <f t="shared" si="11"/>
        <v>1589513.6628748744</v>
      </c>
    </row>
    <row r="39" spans="1:20" ht="12.75">
      <c r="A39" s="1" t="s">
        <v>28</v>
      </c>
      <c r="B39" s="39">
        <f>'[26]Summary of Clause Balances'!$C$8</f>
        <v>476013711.07693344</v>
      </c>
      <c r="C39" s="39"/>
      <c r="D39" s="64"/>
      <c r="E39" s="64"/>
      <c r="F39" s="64"/>
      <c r="G39" s="64"/>
      <c r="L39" s="26"/>
      <c r="M39" s="27"/>
      <c r="N39" s="28"/>
      <c r="O39" s="32"/>
      <c r="P39" s="13" t="s">
        <v>18</v>
      </c>
      <c r="Q39" s="53"/>
      <c r="R39" s="9">
        <f>'[30]page 2&amp; 3'!$W21</f>
        <v>1568713</v>
      </c>
      <c r="S39" s="54">
        <f t="shared" si="10"/>
        <v>-734881.43472516455</v>
      </c>
      <c r="T39" s="22">
        <f t="shared" si="11"/>
        <v>833831.56527483545</v>
      </c>
    </row>
    <row r="40" spans="1:20" ht="12.75">
      <c r="A40" s="1" t="s">
        <v>76</v>
      </c>
      <c r="B40" s="47">
        <f>'[26]Summary of Clause Balances'!$C$7</f>
        <v>250721646.62413806</v>
      </c>
      <c r="C40" s="77"/>
      <c r="L40" s="26"/>
      <c r="M40" s="27"/>
      <c r="N40" s="28"/>
      <c r="O40" s="32"/>
      <c r="P40" s="6" t="s">
        <v>19</v>
      </c>
      <c r="Q40" s="53"/>
      <c r="R40" s="9">
        <f>'[30]page 2&amp; 3'!$W22</f>
        <v>106091</v>
      </c>
      <c r="S40" s="54">
        <f t="shared" si="10"/>
        <v>-49699.534772407344</v>
      </c>
      <c r="T40" s="22">
        <f t="shared" si="11"/>
        <v>56391.465227592656</v>
      </c>
    </row>
    <row r="41" spans="1:20" ht="12.75">
      <c r="B41" s="39">
        <f>SUM(B33:B40)</f>
        <v>4817767462.9772367</v>
      </c>
      <c r="C41" s="39"/>
      <c r="L41" s="26"/>
      <c r="M41" s="27"/>
      <c r="O41" s="32"/>
      <c r="P41" s="13" t="s">
        <v>20</v>
      </c>
      <c r="Q41" s="53"/>
      <c r="R41" s="9">
        <f>'[30]page 2&amp; 3'!$W23</f>
        <v>436716</v>
      </c>
      <c r="S41" s="54">
        <f t="shared" si="10"/>
        <v>-204584.57388154176</v>
      </c>
      <c r="T41" s="22">
        <f t="shared" si="11"/>
        <v>232131.42611845824</v>
      </c>
    </row>
    <row r="42" spans="1:20" ht="15">
      <c r="B42" s="40"/>
      <c r="C42" s="40"/>
      <c r="L42" s="26"/>
      <c r="M42" s="41"/>
      <c r="O42" s="32"/>
      <c r="P42" s="13" t="s">
        <v>21</v>
      </c>
      <c r="Q42"/>
      <c r="R42" s="74">
        <f>'[30]page 2&amp; 3'!$W24</f>
        <v>108791</v>
      </c>
      <c r="S42" s="72">
        <f t="shared" si="10"/>
        <v>-50964.380460406319</v>
      </c>
      <c r="T42" s="75">
        <f t="shared" si="11"/>
        <v>57826.619539593681</v>
      </c>
    </row>
    <row r="43" spans="1:20" ht="15">
      <c r="B43" s="40"/>
      <c r="C43" s="40"/>
      <c r="L43" s="26"/>
      <c r="M43" s="26"/>
    </row>
    <row r="44" spans="1:20" ht="15">
      <c r="B44" s="40"/>
      <c r="C44" s="40"/>
      <c r="E44" s="30"/>
      <c r="F44" s="35"/>
      <c r="L44" s="26"/>
      <c r="M44" s="26"/>
      <c r="P44" s="1" t="s">
        <v>22</v>
      </c>
      <c r="R44" s="22">
        <f>SUM(R29:R42)</f>
        <v>134693724</v>
      </c>
      <c r="S44" s="22">
        <f>SUM(S29:S42)</f>
        <v>-63098805.926638804</v>
      </c>
      <c r="T44" s="22">
        <f>SUM(T29:T42)</f>
        <v>71594918.073361188</v>
      </c>
    </row>
    <row r="45" spans="1:20" ht="12.75">
      <c r="E45" s="30"/>
      <c r="F45" s="35"/>
      <c r="L45" s="26"/>
      <c r="M45" s="26"/>
      <c r="S45" s="48">
        <f>B37</f>
        <v>-63098805.926638804</v>
      </c>
    </row>
    <row r="46" spans="1:20" ht="12.75">
      <c r="E46" s="30"/>
      <c r="F46" s="35"/>
      <c r="L46" s="26"/>
      <c r="M46" s="26"/>
    </row>
    <row r="47" spans="1:20" ht="12.75">
      <c r="E47" s="30"/>
      <c r="F47" s="35"/>
    </row>
    <row r="48" spans="1:20" ht="12.75">
      <c r="E48" s="30"/>
      <c r="F48" s="35"/>
    </row>
    <row r="49" spans="5:6" ht="15">
      <c r="E49" s="42"/>
      <c r="F49" s="35"/>
    </row>
    <row r="50" spans="5:6" ht="15">
      <c r="E50" s="31"/>
      <c r="F50" s="35"/>
    </row>
    <row r="51" spans="5:6" ht="15">
      <c r="E51" s="31"/>
      <c r="F51" s="35"/>
    </row>
    <row r="52" spans="5:6" ht="12.75">
      <c r="E52" s="36"/>
      <c r="F52" s="43"/>
    </row>
    <row r="53" spans="5:6" ht="12.75">
      <c r="E53" s="36"/>
      <c r="F53" s="43"/>
    </row>
    <row r="54" spans="5:6">
      <c r="E54" s="44"/>
      <c r="F54" s="43"/>
    </row>
    <row r="55" spans="5:6" ht="12.75">
      <c r="E55" s="36"/>
      <c r="F55" s="43"/>
    </row>
    <row r="56" spans="5:6" ht="12.75">
      <c r="E56" s="36"/>
      <c r="F56" s="43"/>
    </row>
    <row r="57" spans="5:6" ht="12.75">
      <c r="E57" s="36"/>
      <c r="F57" s="36"/>
    </row>
    <row r="58" spans="5:6">
      <c r="E58" s="44"/>
      <c r="F58" s="45"/>
    </row>
    <row r="59" spans="5:6">
      <c r="E59" s="44"/>
      <c r="F59" s="45"/>
    </row>
    <row r="60" spans="5:6">
      <c r="E60" s="44"/>
      <c r="F60" s="45"/>
    </row>
    <row r="61" spans="5:6">
      <c r="E61" s="44"/>
      <c r="F61" s="45"/>
    </row>
    <row r="62" spans="5:6">
      <c r="E62" s="44"/>
      <c r="F62" s="45"/>
    </row>
    <row r="63" spans="5:6">
      <c r="E63" s="44"/>
      <c r="F63" s="45"/>
    </row>
    <row r="64" spans="5:6">
      <c r="E64" s="44"/>
      <c r="F64" s="45"/>
    </row>
    <row r="65" spans="5:6">
      <c r="E65" s="44"/>
      <c r="F65" s="45"/>
    </row>
    <row r="66" spans="5:6">
      <c r="E66" s="44"/>
      <c r="F66" s="45"/>
    </row>
    <row r="67" spans="5:6">
      <c r="E67" s="44"/>
      <c r="F67" s="45"/>
    </row>
    <row r="68" spans="5:6">
      <c r="E68" s="44"/>
      <c r="F68" s="45"/>
    </row>
    <row r="69" spans="5:6">
      <c r="E69" s="44"/>
      <c r="F69" s="45"/>
    </row>
    <row r="70" spans="5:6">
      <c r="E70" s="44"/>
      <c r="F70" s="45"/>
    </row>
    <row r="71" spans="5:6">
      <c r="E71" s="44"/>
      <c r="F71" s="45"/>
    </row>
    <row r="72" spans="5:6">
      <c r="E72" s="44"/>
      <c r="F72" s="45"/>
    </row>
    <row r="73" spans="5:6">
      <c r="E73" s="44"/>
      <c r="F73" s="45"/>
    </row>
    <row r="74" spans="5:6" ht="12.75">
      <c r="E74" s="36"/>
      <c r="F74" s="36"/>
    </row>
    <row r="75" spans="5:6">
      <c r="E75" s="44"/>
      <c r="F75" s="45"/>
    </row>
  </sheetData>
  <pageMargins left="0.7" right="0.7" top="0.75" bottom="0.75" header="0.3" footer="0.3"/>
  <pageSetup orientation="portrait" horizontalDpi="1200" verticalDpi="1200" r:id="rId1"/>
  <headerFooter>
    <oddHeader>&amp;RDocket No. 160021-EI, &amp;"Arial,Italic"et al.&amp;"Arial,Regular"
FPL POD No. 10
Attachment 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6E8E637-5895-4E0D-9F4A-F12A43F25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4C8EB1-6F9A-4F4B-AEFB-ED6C847FB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5B4414-95F4-48F9-9A7F-983B350FC4A3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c85253b9-0a55-49a1-98ad-b5b6252d707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Sheet for E-8</vt:lpstr>
      <vt:lpstr>Projected Clauses 2017</vt:lpstr>
      <vt:lpstr>Projected Clauses 2018</vt:lpstr>
      <vt:lpstr>'Projected Clauses 2017'!Print_Area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Siqveland, Kevin</cp:lastModifiedBy>
  <cp:revision>1</cp:revision>
  <dcterms:created xsi:type="dcterms:W3CDTF">2016-07-21T20:48:48Z</dcterms:created>
  <dcterms:modified xsi:type="dcterms:W3CDTF">2016-07-21T20:48:48Z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