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firstSheet="1" activeTab="1"/>
  </bookViews>
  <sheets>
    <sheet name="8201" sheetId="1" state="hidden" r:id="rId1"/>
    <sheet name="8204" sheetId="2" r:id="rId2"/>
    <sheet name="8206" sheetId="3" state="hidden" r:id="rId3"/>
    <sheet name="8210" sheetId="4" state="hidden" r:id="rId4"/>
    <sheet name="8211" sheetId="5" state="hidden" r:id="rId5"/>
    <sheet name="8212" sheetId="6" state="hidden" r:id="rId6"/>
    <sheet name="8213" sheetId="7" state="hidden" r:id="rId7"/>
    <sheet name="8214" sheetId="8" state="hidden" r:id="rId8"/>
    <sheet name="8215" sheetId="9" state="hidden" r:id="rId9"/>
    <sheet name="8216" sheetId="10" state="hidden" r:id="rId10"/>
    <sheet name="8217" sheetId="11" state="hidden" r:id="rId11"/>
    <sheet name="8218" sheetId="12" state="hidden" r:id="rId12"/>
    <sheet name="8220" sheetId="13" state="hidden" r:id="rId13"/>
    <sheet name="8222" sheetId="14" state="hidden" r:id="rId14"/>
    <sheet name="8224" sheetId="15" state="hidden" r:id="rId15"/>
    <sheet name="8240" sheetId="16" state="hidden" r:id="rId16"/>
    <sheet name="8242" sheetId="17" state="hidden" r:id="rId17"/>
    <sheet name="8244" sheetId="18" state="hidden" r:id="rId18"/>
    <sheet name="8245" sheetId="19" state="hidden" r:id="rId19"/>
    <sheet name="8249" sheetId="20" state="hidden" r:id="rId20"/>
    <sheet name="8251" sheetId="21" state="hidden" r:id="rId21"/>
    <sheet name="8252" sheetId="22" state="hidden" r:id="rId22"/>
    <sheet name="8254" sheetId="23" state="hidden" r:id="rId23"/>
    <sheet name="8255" sheetId="24" state="hidden" r:id="rId24"/>
    <sheet name="8271" sheetId="25" state="hidden" r:id="rId25"/>
    <sheet name="8274" sheetId="26" state="hidden" r:id="rId26"/>
    <sheet name="8277" sheetId="27" state="hidden" r:id="rId27"/>
    <sheet name="8279" sheetId="28" state="hidden" r:id="rId28"/>
    <sheet name="8280" sheetId="29" state="hidden" r:id="rId29"/>
    <sheet name="8284" sheetId="30" state="hidden" r:id="rId30"/>
    <sheet name="PF Stormwater Sumps" sheetId="31" state="hidden" r:id="rId31"/>
  </sheets>
  <definedNames/>
  <calcPr fullCalcOnLoad="1"/>
</workbook>
</file>

<file path=xl/sharedStrings.xml><?xml version="1.0" encoding="utf-8"?>
<sst xmlns="http://schemas.openxmlformats.org/spreadsheetml/2006/main" count="3464" uniqueCount="176">
  <si>
    <t>FERC 390</t>
  </si>
  <si>
    <t>Pensacola General Warehouse</t>
  </si>
  <si>
    <t xml:space="preserve"> </t>
  </si>
  <si>
    <t>Loc 8201</t>
  </si>
  <si>
    <t>Wholly Owned</t>
  </si>
  <si>
    <t>Vntg</t>
  </si>
  <si>
    <t>Beginning</t>
  </si>
  <si>
    <t>Addition/</t>
  </si>
  <si>
    <t>Ending</t>
  </si>
  <si>
    <t>Average</t>
  </si>
  <si>
    <t>Depr</t>
  </si>
  <si>
    <t>$</t>
  </si>
  <si>
    <t>Yr</t>
  </si>
  <si>
    <t>Balance</t>
  </si>
  <si>
    <t>Retirement</t>
  </si>
  <si>
    <t>Depr Base</t>
  </si>
  <si>
    <t>Rates</t>
  </si>
  <si>
    <t>-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</si>
  <si>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</si>
  <si>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</si>
  <si>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</si>
  <si>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</si>
  <si>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</si>
  <si>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</si>
  <si>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</si>
  <si>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</si>
  <si>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</si>
  <si>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</si>
  <si>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</si>
  <si>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</si>
  <si>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</si>
  <si>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</si>
  <si>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</si>
  <si>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</si>
  <si>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</si>
  <si>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</si>
  <si>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</si>
  <si>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</si>
  <si>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</si>
  <si>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</si>
  <si>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</si>
  <si>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</si>
  <si>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</si>
  <si>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</si>
  <si>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</si>
  <si>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</si>
  <si>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</si>
  <si>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</si>
  <si>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</si>
  <si>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</si>
  <si>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</si>
  <si>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</si>
  <si>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</si>
  <si>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</si>
  <si>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</si>
  <si>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</si>
  <si>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</si>
  <si>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</si>
  <si>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</si>
  <si>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</si>
  <si>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</si>
  <si>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</si>
  <si>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</si>
  <si>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</si>
  <si>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</si>
  <si>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</si>
  <si>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</si>
  <si>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</si>
  <si>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</si>
  <si>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</si>
  <si>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</si>
  <si>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</si>
  <si>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</si>
  <si>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</si>
  <si>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</si>
  <si>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Net Book w/o Land</t>
  </si>
  <si>
    <t>Land</t>
  </si>
  <si>
    <t>Net Book w/ Land</t>
  </si>
  <si>
    <t>9/30/05</t>
  </si>
  <si>
    <t>10/17/05  eps</t>
  </si>
  <si>
    <t>Pensacola District Office</t>
  </si>
  <si>
    <t>Loc 8204</t>
  </si>
  <si>
    <t>Net Book w/Land</t>
  </si>
  <si>
    <t>Chase Street Facility</t>
  </si>
  <si>
    <t>Loc 8211</t>
  </si>
  <si>
    <t>Panama City District Office</t>
  </si>
  <si>
    <t>Loc 8212</t>
  </si>
  <si>
    <t>10/17/05   eps</t>
  </si>
  <si>
    <t>Pine Forest Facility</t>
  </si>
  <si>
    <t>Loc 8213</t>
  </si>
  <si>
    <t>Crestview Warehouse</t>
  </si>
  <si>
    <t>Loc 8214</t>
  </si>
  <si>
    <t>Ft. Walton WRHS/SERV Building</t>
  </si>
  <si>
    <t>Loc 8215</t>
  </si>
  <si>
    <t xml:space="preserve">  Chipley District Office</t>
  </si>
  <si>
    <t>CPR 8217</t>
  </si>
  <si>
    <t>VntYr</t>
  </si>
  <si>
    <t>09/30/05</t>
  </si>
  <si>
    <t xml:space="preserve">  Crestview District Office</t>
  </si>
  <si>
    <t>CPR 8218</t>
  </si>
  <si>
    <t>Ft. Walton District Office</t>
  </si>
  <si>
    <t>Loc 8220</t>
  </si>
  <si>
    <t xml:space="preserve">  Milton District Office</t>
  </si>
  <si>
    <t>CPR 8224</t>
  </si>
  <si>
    <t>Bayfront</t>
  </si>
  <si>
    <t>Loc 8245</t>
  </si>
  <si>
    <t>Panama City Beach Line Facility</t>
  </si>
  <si>
    <t>Loc 8249</t>
  </si>
  <si>
    <t>Net Book</t>
  </si>
  <si>
    <t>Total Net Book</t>
  </si>
  <si>
    <t>12/31/02</t>
  </si>
  <si>
    <t>11/08/02  eps</t>
  </si>
  <si>
    <t>Panama City Minor Repair Facility</t>
  </si>
  <si>
    <t>Loc 8240</t>
  </si>
  <si>
    <t>12/31/00</t>
  </si>
  <si>
    <t>02/12/01   eps</t>
  </si>
  <si>
    <t>Ft. Walton Minor Repair Facility</t>
  </si>
  <si>
    <t>Loc 8271</t>
  </si>
  <si>
    <t>02/20/01   eps</t>
  </si>
  <si>
    <t xml:space="preserve">   Gulf Breeze</t>
  </si>
  <si>
    <t>Loc 8252</t>
  </si>
  <si>
    <t>11/04/02  eps</t>
  </si>
  <si>
    <t>Ray Brooks Building</t>
  </si>
  <si>
    <t>Loc 8206</t>
  </si>
  <si>
    <t xml:space="preserve">   Lineman Train Fac. (P. Forest)</t>
  </si>
  <si>
    <t>CPR 8216</t>
  </si>
  <si>
    <t>2/19/01   eps</t>
  </si>
  <si>
    <t>Ft. Walton Store Yard</t>
  </si>
  <si>
    <t>Loc 8210</t>
  </si>
  <si>
    <t>Loc 8251</t>
  </si>
  <si>
    <t>Loc 8280</t>
  </si>
  <si>
    <t>2/19/01  eps</t>
  </si>
  <si>
    <t>Chipley House</t>
  </si>
  <si>
    <t>Loc 8279</t>
  </si>
  <si>
    <t>2/20/01  eps</t>
  </si>
  <si>
    <t>Electric Operations Facility</t>
  </si>
  <si>
    <t>Loc 8277</t>
  </si>
  <si>
    <t>Pensacola General Repair Facility</t>
  </si>
  <si>
    <t>Loc 8244</t>
  </si>
  <si>
    <t>02/19/01   eps</t>
  </si>
  <si>
    <t>Pine Forest Minor Repair Facility</t>
  </si>
  <si>
    <t>Loc 8242</t>
  </si>
  <si>
    <t>12/31/01</t>
  </si>
  <si>
    <t>2/28/02   eps</t>
  </si>
  <si>
    <t xml:space="preserve">   Hut Building</t>
  </si>
  <si>
    <t>CPR 8222</t>
  </si>
  <si>
    <t>Loc 8254</t>
  </si>
  <si>
    <t>Loc 8284</t>
  </si>
  <si>
    <t>Pine Forest Meter Shop</t>
  </si>
  <si>
    <t>Loc 8274</t>
  </si>
  <si>
    <t>Destin Line Facility</t>
  </si>
  <si>
    <t>Loc 8255</t>
  </si>
  <si>
    <t>3/31/01</t>
  </si>
  <si>
    <t>Accum Depr</t>
  </si>
  <si>
    <t>Accum</t>
  </si>
  <si>
    <t>Stormwater Sumps</t>
  </si>
  <si>
    <t>2006</t>
  </si>
  <si>
    <t>2007</t>
  </si>
  <si>
    <t>6/30/07</t>
  </si>
  <si>
    <t>7/24/07 jla</t>
  </si>
  <si>
    <t>7/31/07</t>
  </si>
  <si>
    <t>8/6/07 jla</t>
  </si>
  <si>
    <t>8/13/07 jla</t>
  </si>
  <si>
    <t>2008</t>
  </si>
  <si>
    <t>9/30/08</t>
  </si>
  <si>
    <t>(A)</t>
  </si>
  <si>
    <t>ADD BACK MANUAL ADJUSTMENTS:</t>
  </si>
  <si>
    <t>June 08</t>
  </si>
  <si>
    <t>July  08</t>
  </si>
  <si>
    <t>Sept 08</t>
  </si>
  <si>
    <t>Aug 08</t>
  </si>
  <si>
    <t>11/6/08 jla</t>
  </si>
  <si>
    <t>True Total Depreciation Booked</t>
  </si>
  <si>
    <t xml:space="preserve">(A)  This is how much depreciation that PowerPlant would have booked thru September 2008 because the investment was </t>
  </si>
  <si>
    <t>still on the books.  However, based on directions from the Financial Accounting area, in June 2008 we manually reversed</t>
  </si>
  <si>
    <t xml:space="preserve">half a month of depr expense and in July thru September 2008 we reversed a full month of depreciation expense.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</si>
</sst>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000_);\(#,##0.0000\)"/>
    <numFmt numFmtId="166" formatCode="[$-409]dddd\,\ mmmm\ dd\,\ yyyy"/>
    <numFmt numFmtId="167" formatCode="mm/dd/yy;@"/>
    <numFmt numFmtId="168" formatCode="0.00000"/>
  </numFmts>
  <fonts count="43">
    <font>
      <sz val="10"/>
      <name val="Arial"/>
      <family val="0"/>
    </font>
    <font>
      <sz val="12"/>
      <name val="Arial MT"/>
      <family val="0"/>
    </font>
    <font>
      <b/>
      <sz val="10"/>
      <color indexed="8"/>
      <name val="Arial MT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9" fontId="2" fillId="0" borderId="0" xfId="55" applyNumberFormat="1" applyFont="1" applyProtection="1">
      <alignment/>
      <protection/>
    </xf>
    <xf numFmtId="0" fontId="0" fillId="0" borderId="0" xfId="0" applyFont="1" applyAlignment="1">
      <alignment/>
    </xf>
    <xf numFmtId="39" fontId="2" fillId="0" borderId="0" xfId="55" applyNumberFormat="1" applyFont="1" applyAlignment="1" applyProtection="1">
      <alignment horizontal="center"/>
      <protection/>
    </xf>
    <xf numFmtId="39" fontId="2" fillId="0" borderId="0" xfId="55" applyNumberFormat="1" applyFont="1" applyAlignment="1" applyProtection="1">
      <alignment horizontal="right"/>
      <protection/>
    </xf>
    <xf numFmtId="165" fontId="2" fillId="0" borderId="0" xfId="55" applyNumberFormat="1" applyFont="1" applyProtection="1">
      <alignment/>
      <protection/>
    </xf>
    <xf numFmtId="39" fontId="2" fillId="0" borderId="0" xfId="55" applyNumberFormat="1" applyFont="1" applyBorder="1" applyProtection="1">
      <alignment/>
      <protection/>
    </xf>
    <xf numFmtId="39" fontId="2" fillId="0" borderId="10" xfId="55" applyNumberFormat="1" applyFont="1" applyBorder="1" applyProtection="1">
      <alignment/>
      <protection/>
    </xf>
    <xf numFmtId="39" fontId="2" fillId="0" borderId="0" xfId="55" applyNumberFormat="1" applyFont="1" applyAlignment="1" applyProtection="1">
      <alignment horizontal="left"/>
      <protection/>
    </xf>
    <xf numFmtId="39" fontId="2" fillId="0" borderId="0" xfId="55" applyNumberFormat="1" applyFont="1" applyAlignment="1" applyProtection="1" quotePrefix="1">
      <alignment horizontal="right"/>
      <protection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9" fontId="5" fillId="0" borderId="0" xfId="55" applyNumberFormat="1" applyFont="1" applyProtection="1">
      <alignment/>
      <protection/>
    </xf>
    <xf numFmtId="39" fontId="5" fillId="0" borderId="0" xfId="55" applyNumberFormat="1" applyFont="1" applyAlignment="1" applyProtection="1">
      <alignment horizontal="center"/>
      <protection/>
    </xf>
    <xf numFmtId="165" fontId="5" fillId="0" borderId="0" xfId="55" applyNumberFormat="1" applyFont="1" applyProtection="1">
      <alignment/>
      <protection/>
    </xf>
    <xf numFmtId="39" fontId="5" fillId="0" borderId="0" xfId="55" applyNumberFormat="1" applyFont="1" applyAlignment="1" applyProtection="1">
      <alignment horizontal="right"/>
      <protection/>
    </xf>
    <xf numFmtId="39" fontId="5" fillId="0" borderId="0" xfId="55" applyNumberFormat="1" applyFont="1" applyBorder="1" applyProtection="1">
      <alignment/>
      <protection/>
    </xf>
    <xf numFmtId="39" fontId="5" fillId="0" borderId="10" xfId="55" applyNumberFormat="1" applyFont="1" applyBorder="1" applyProtection="1">
      <alignment/>
      <protection/>
    </xf>
    <xf numFmtId="39" fontId="5" fillId="0" borderId="0" xfId="55" applyNumberFormat="1" applyFont="1" applyAlignment="1" applyProtection="1">
      <alignment horizontal="left"/>
      <protection/>
    </xf>
    <xf numFmtId="39" fontId="5" fillId="0" borderId="0" xfId="55" applyNumberFormat="1" applyFont="1" applyAlignment="1" applyProtection="1" quotePrefix="1">
      <alignment horizontal="right"/>
      <protection/>
    </xf>
    <xf numFmtId="39" fontId="5" fillId="0" borderId="0" xfId="55" applyNumberFormat="1" applyFont="1" applyAlignment="1" applyProtection="1">
      <alignment horizontal="fill"/>
      <protection/>
    </xf>
    <xf numFmtId="39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39" fontId="5" fillId="0" borderId="0" xfId="55" applyNumberFormat="1" applyFont="1" applyFill="1" applyProtection="1">
      <alignment/>
      <protection/>
    </xf>
    <xf numFmtId="0" fontId="3" fillId="0" borderId="0" xfId="0" applyFont="1" applyAlignment="1">
      <alignment horizontal="center"/>
    </xf>
    <xf numFmtId="39" fontId="4" fillId="0" borderId="11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5" fillId="0" borderId="11" xfId="55" applyNumberFormat="1" applyFont="1" applyBorder="1" applyProtection="1">
      <alignment/>
      <protection/>
    </xf>
    <xf numFmtId="0" fontId="4" fillId="0" borderId="0" xfId="0" applyFont="1" applyAlignment="1">
      <alignment/>
    </xf>
    <xf numFmtId="39" fontId="6" fillId="0" borderId="0" xfId="55" applyNumberFormat="1" applyFont="1" applyAlignment="1" applyProtection="1">
      <alignment horizontal="center"/>
      <protection/>
    </xf>
    <xf numFmtId="39" fontId="5" fillId="0" borderId="0" xfId="55" applyNumberFormat="1" applyFont="1" applyFill="1" applyBorder="1" applyProtection="1">
      <alignment/>
      <protection/>
    </xf>
    <xf numFmtId="39" fontId="5" fillId="0" borderId="12" xfId="55" applyNumberFormat="1" applyFont="1" applyBorder="1" applyProtection="1">
      <alignment/>
      <protection/>
    </xf>
    <xf numFmtId="39" fontId="5" fillId="0" borderId="0" xfId="55" applyNumberFormat="1" applyFont="1" applyAlignment="1" applyProtection="1" quotePrefix="1">
      <alignment horizontal="left"/>
      <protection/>
    </xf>
    <xf numFmtId="165" fontId="5" fillId="0" borderId="0" xfId="55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39" fontId="5" fillId="0" borderId="0" xfId="55" applyNumberFormat="1" applyFont="1" applyProtection="1" quotePrefix="1">
      <alignment/>
      <protection/>
    </xf>
    <xf numFmtId="14" fontId="0" fillId="0" borderId="0" xfId="0" applyNumberFormat="1" applyFont="1" applyAlignment="1">
      <alignment/>
    </xf>
    <xf numFmtId="39" fontId="7" fillId="0" borderId="0" xfId="55" applyNumberFormat="1" applyFo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4" fillId="0" borderId="0" xfId="42" applyFont="1" applyFill="1" applyAlignment="1">
      <alignment/>
    </xf>
    <xf numFmtId="39" fontId="5" fillId="0" borderId="0" xfId="55" applyNumberFormat="1" applyFont="1" applyFill="1" applyAlignment="1" applyProtection="1">
      <alignment horizontal="center"/>
      <protection/>
    </xf>
    <xf numFmtId="39" fontId="5" fillId="0" borderId="10" xfId="55" applyNumberFormat="1" applyFont="1" applyFill="1" applyBorder="1" applyProtection="1">
      <alignment/>
      <protection/>
    </xf>
    <xf numFmtId="39" fontId="8" fillId="0" borderId="0" xfId="55" applyNumberFormat="1" applyFont="1" applyFill="1" applyAlignment="1" applyProtection="1">
      <alignment horizontal="center"/>
      <protection/>
    </xf>
    <xf numFmtId="39" fontId="5" fillId="0" borderId="0" xfId="55" applyNumberFormat="1" applyFont="1" applyFill="1" applyProtection="1" quotePrefix="1">
      <alignment/>
      <protection/>
    </xf>
    <xf numFmtId="39" fontId="5" fillId="0" borderId="11" xfId="55" applyNumberFormat="1" applyFont="1" applyFill="1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RC39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61">
      <selection activeCell="A1" sqref="A1"/>
    </sheetView>
  </sheetViews>
  <sheetFormatPr defaultColWidth="9.140625" defaultRowHeight="12.75"/>
  <cols>
    <col min="1" max="1" width="7.57421875" style="13" bestFit="1" customWidth="1"/>
    <col min="2" max="2" width="2.8515625" style="13" customWidth="1"/>
    <col min="3" max="3" width="15.140625" style="13" bestFit="1" customWidth="1"/>
    <col min="4" max="4" width="2.140625" style="13" customWidth="1"/>
    <col min="5" max="5" width="15.28125" style="13" customWidth="1"/>
    <col min="6" max="6" width="2.00390625" style="13" bestFit="1" customWidth="1"/>
    <col min="7" max="7" width="15.140625" style="13" bestFit="1" customWidth="1"/>
    <col min="8" max="8" width="1.8515625" style="13" customWidth="1"/>
    <col min="9" max="9" width="18.57421875" style="13" bestFit="1" customWidth="1"/>
    <col min="10" max="10" width="2.00390625" style="13" bestFit="1" customWidth="1"/>
    <col min="11" max="11" width="10.421875" style="13" bestFit="1" customWidth="1"/>
    <col min="12" max="12" width="2.00390625" style="13" bestFit="1" customWidth="1"/>
    <col min="13" max="13" width="12.5742187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3</v>
      </c>
      <c r="D2" s="14"/>
      <c r="E2" s="14" t="s">
        <v>4</v>
      </c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14"/>
      <c r="B6" s="14"/>
      <c r="C6" s="14"/>
      <c r="D6" s="14"/>
      <c r="E6" s="14" t="s">
        <v>2</v>
      </c>
      <c r="F6" s="14"/>
      <c r="G6" s="14"/>
      <c r="H6" s="14"/>
      <c r="I6" s="14"/>
      <c r="J6" s="14"/>
      <c r="K6" s="14"/>
      <c r="L6" s="14"/>
      <c r="M6" s="14"/>
    </row>
    <row r="7" spans="1:13" ht="12.75">
      <c r="A7" s="14" t="s">
        <v>18</v>
      </c>
      <c r="B7" s="14"/>
      <c r="C7" s="14">
        <v>0</v>
      </c>
      <c r="D7" s="14"/>
      <c r="E7" s="17">
        <v>218954.42</v>
      </c>
      <c r="F7" s="14"/>
      <c r="G7" s="14">
        <f aca="true" t="shared" si="0" ref="G7:G17">C7+E7</f>
        <v>218954.42</v>
      </c>
      <c r="H7" s="14"/>
      <c r="I7" s="14">
        <f aca="true" t="shared" si="1" ref="I7:I17">C7/2+G7/2</f>
        <v>109477.21</v>
      </c>
      <c r="J7" s="14"/>
      <c r="K7" s="16">
        <v>0.0323</v>
      </c>
      <c r="L7" s="14"/>
      <c r="M7" s="14">
        <f aca="true" t="shared" si="2" ref="M7:M17">ROUND((+I7*K7),2)</f>
        <v>3536.11</v>
      </c>
    </row>
    <row r="8" spans="1:13" ht="12.75">
      <c r="A8" s="14" t="s">
        <v>19</v>
      </c>
      <c r="B8" s="14"/>
      <c r="C8" s="14">
        <f aca="true" t="shared" si="3" ref="C8:C17">G7</f>
        <v>218954.42</v>
      </c>
      <c r="D8" s="14"/>
      <c r="E8" s="15"/>
      <c r="F8" s="14"/>
      <c r="G8" s="14">
        <f t="shared" si="0"/>
        <v>218954.42</v>
      </c>
      <c r="H8" s="14"/>
      <c r="I8" s="14">
        <f t="shared" si="1"/>
        <v>218954.42</v>
      </c>
      <c r="J8" s="14"/>
      <c r="K8" s="16">
        <v>0.0323</v>
      </c>
      <c r="L8" s="14"/>
      <c r="M8" s="14">
        <f t="shared" si="2"/>
        <v>7072.23</v>
      </c>
    </row>
    <row r="9" spans="1:13" ht="12.75">
      <c r="A9" s="14" t="s">
        <v>20</v>
      </c>
      <c r="B9" s="14"/>
      <c r="C9" s="14">
        <f t="shared" si="3"/>
        <v>218954.42</v>
      </c>
      <c r="D9" s="14"/>
      <c r="E9" s="17">
        <v>522</v>
      </c>
      <c r="F9" s="14"/>
      <c r="G9" s="14">
        <f t="shared" si="0"/>
        <v>219476.42</v>
      </c>
      <c r="H9" s="14"/>
      <c r="I9" s="14">
        <f t="shared" si="1"/>
        <v>219215.42</v>
      </c>
      <c r="J9" s="14"/>
      <c r="K9" s="16">
        <v>0.0323</v>
      </c>
      <c r="L9" s="14"/>
      <c r="M9" s="14">
        <f t="shared" si="2"/>
        <v>7080.66</v>
      </c>
    </row>
    <row r="10" spans="1:13" ht="12.75">
      <c r="A10" s="14" t="s">
        <v>21</v>
      </c>
      <c r="B10" s="14"/>
      <c r="C10" s="14">
        <f t="shared" si="3"/>
        <v>219476.42</v>
      </c>
      <c r="D10" s="14"/>
      <c r="E10" s="14">
        <v>1425.77</v>
      </c>
      <c r="F10" s="14"/>
      <c r="G10" s="14">
        <f t="shared" si="0"/>
        <v>220902.19</v>
      </c>
      <c r="H10" s="14"/>
      <c r="I10" s="14">
        <f t="shared" si="1"/>
        <v>220189.305</v>
      </c>
      <c r="J10" s="14"/>
      <c r="K10" s="16">
        <v>0.0346</v>
      </c>
      <c r="L10" s="14"/>
      <c r="M10" s="14">
        <f t="shared" si="2"/>
        <v>7618.55</v>
      </c>
    </row>
    <row r="11" spans="1:13" ht="12.75">
      <c r="A11" s="14" t="s">
        <v>22</v>
      </c>
      <c r="B11" s="14"/>
      <c r="C11" s="14">
        <f t="shared" si="3"/>
        <v>220902.19</v>
      </c>
      <c r="D11" s="14"/>
      <c r="E11" s="14">
        <v>30.19</v>
      </c>
      <c r="F11" s="14"/>
      <c r="G11" s="14">
        <f t="shared" si="0"/>
        <v>220932.38</v>
      </c>
      <c r="H11" s="14"/>
      <c r="I11" s="14">
        <f t="shared" si="1"/>
        <v>220917.285</v>
      </c>
      <c r="J11" s="14"/>
      <c r="K11" s="16">
        <v>0.0342</v>
      </c>
      <c r="L11" s="14"/>
      <c r="M11" s="14">
        <f t="shared" si="2"/>
        <v>7555.37</v>
      </c>
    </row>
    <row r="12" spans="1:13" ht="12.75">
      <c r="A12" s="14" t="s">
        <v>23</v>
      </c>
      <c r="B12" s="14"/>
      <c r="C12" s="14">
        <f t="shared" si="3"/>
        <v>220932.38</v>
      </c>
      <c r="D12" s="14"/>
      <c r="E12" s="14"/>
      <c r="F12" s="14"/>
      <c r="G12" s="14">
        <f t="shared" si="0"/>
        <v>220932.38</v>
      </c>
      <c r="H12" s="14"/>
      <c r="I12" s="14">
        <f t="shared" si="1"/>
        <v>220932.38</v>
      </c>
      <c r="J12" s="14"/>
      <c r="K12" s="16">
        <v>0.034300000000000004</v>
      </c>
      <c r="L12" s="14"/>
      <c r="M12" s="14">
        <f t="shared" si="2"/>
        <v>7577.98</v>
      </c>
    </row>
    <row r="13" spans="1:13" ht="12.75">
      <c r="A13" s="14" t="s">
        <v>24</v>
      </c>
      <c r="B13" s="14"/>
      <c r="C13" s="14">
        <f t="shared" si="3"/>
        <v>220932.38</v>
      </c>
      <c r="D13" s="14"/>
      <c r="E13" s="14">
        <v>3383.34</v>
      </c>
      <c r="F13" s="14"/>
      <c r="G13" s="14">
        <f t="shared" si="0"/>
        <v>224315.72</v>
      </c>
      <c r="H13" s="14"/>
      <c r="I13" s="14">
        <f t="shared" si="1"/>
        <v>222624.05</v>
      </c>
      <c r="J13" s="14"/>
      <c r="K13" s="16">
        <v>0.035500000000000004</v>
      </c>
      <c r="L13" s="14"/>
      <c r="M13" s="14">
        <f t="shared" si="2"/>
        <v>7903.15</v>
      </c>
    </row>
    <row r="14" spans="1:13" ht="12.75">
      <c r="A14" s="14" t="s">
        <v>25</v>
      </c>
      <c r="B14" s="14"/>
      <c r="C14" s="14">
        <f t="shared" si="3"/>
        <v>224315.72</v>
      </c>
      <c r="D14" s="14"/>
      <c r="E14" s="14"/>
      <c r="F14" s="14"/>
      <c r="G14" s="14">
        <f t="shared" si="0"/>
        <v>224315.72</v>
      </c>
      <c r="H14" s="14"/>
      <c r="I14" s="14">
        <f t="shared" si="1"/>
        <v>224315.72</v>
      </c>
      <c r="J14" s="14"/>
      <c r="K14" s="16">
        <v>0.035500000000000004</v>
      </c>
      <c r="L14" s="14"/>
      <c r="M14" s="14">
        <f t="shared" si="2"/>
        <v>7963.21</v>
      </c>
    </row>
    <row r="15" spans="1:13" ht="12.75">
      <c r="A15" s="14" t="s">
        <v>26</v>
      </c>
      <c r="B15" s="14"/>
      <c r="C15" s="14">
        <f t="shared" si="3"/>
        <v>224315.72</v>
      </c>
      <c r="D15" s="14"/>
      <c r="E15" s="14"/>
      <c r="F15" s="14"/>
      <c r="G15" s="14">
        <f t="shared" si="0"/>
        <v>224315.72</v>
      </c>
      <c r="H15" s="14"/>
      <c r="I15" s="14">
        <f t="shared" si="1"/>
        <v>224315.72</v>
      </c>
      <c r="J15" s="14"/>
      <c r="K15" s="16">
        <v>0.035500000000000004</v>
      </c>
      <c r="L15" s="14"/>
      <c r="M15" s="14">
        <f t="shared" si="2"/>
        <v>7963.21</v>
      </c>
    </row>
    <row r="16" spans="1:13" ht="12.75">
      <c r="A16" s="14" t="s">
        <v>27</v>
      </c>
      <c r="B16" s="14"/>
      <c r="C16" s="14">
        <f t="shared" si="3"/>
        <v>224315.72</v>
      </c>
      <c r="D16" s="14"/>
      <c r="E16" s="14"/>
      <c r="F16" s="14"/>
      <c r="G16" s="14">
        <f t="shared" si="0"/>
        <v>224315.72</v>
      </c>
      <c r="H16" s="14"/>
      <c r="I16" s="14">
        <f t="shared" si="1"/>
        <v>224315.72</v>
      </c>
      <c r="J16" s="14"/>
      <c r="K16" s="16">
        <v>0.032100000000000004</v>
      </c>
      <c r="L16" s="14"/>
      <c r="M16" s="14">
        <f t="shared" si="2"/>
        <v>7200.53</v>
      </c>
    </row>
    <row r="17" spans="1:13" ht="12.75">
      <c r="A17" s="14" t="s">
        <v>28</v>
      </c>
      <c r="B17" s="14"/>
      <c r="C17" s="14">
        <f t="shared" si="3"/>
        <v>224315.72</v>
      </c>
      <c r="D17" s="14"/>
      <c r="E17" s="14"/>
      <c r="F17" s="14"/>
      <c r="G17" s="14">
        <f t="shared" si="0"/>
        <v>224315.72</v>
      </c>
      <c r="H17" s="14"/>
      <c r="I17" s="14">
        <f t="shared" si="1"/>
        <v>224315.72</v>
      </c>
      <c r="J17" s="14"/>
      <c r="K17" s="16">
        <v>0.0304</v>
      </c>
      <c r="L17" s="14"/>
      <c r="M17" s="14">
        <f t="shared" si="2"/>
        <v>6819.2</v>
      </c>
    </row>
    <row r="18" spans="1:13" ht="12.75">
      <c r="A18" s="14"/>
      <c r="B18" s="14"/>
      <c r="C18" s="14" t="s">
        <v>2</v>
      </c>
      <c r="D18" s="14"/>
      <c r="E18" s="14"/>
      <c r="F18" s="14"/>
      <c r="G18" s="14" t="s">
        <v>2</v>
      </c>
      <c r="H18" s="14"/>
      <c r="I18" s="14" t="s">
        <v>2</v>
      </c>
      <c r="J18" s="14"/>
      <c r="K18" s="16" t="s">
        <v>2</v>
      </c>
      <c r="L18" s="14"/>
      <c r="M18" s="14" t="s">
        <v>2</v>
      </c>
    </row>
    <row r="19" spans="1:13" ht="12.75">
      <c r="A19" s="14" t="s">
        <v>29</v>
      </c>
      <c r="B19" s="14"/>
      <c r="C19" s="14">
        <f>G17</f>
        <v>224315.72</v>
      </c>
      <c r="D19" s="14"/>
      <c r="E19" s="14"/>
      <c r="F19" s="14"/>
      <c r="G19" s="14">
        <f aca="true" t="shared" si="4" ref="G19:G28">C19+E19</f>
        <v>224315.72</v>
      </c>
      <c r="H19" s="14"/>
      <c r="I19" s="14">
        <f aca="true" t="shared" si="5" ref="I19:I28">C19/2+G19/2</f>
        <v>224315.72</v>
      </c>
      <c r="J19" s="14"/>
      <c r="K19" s="16">
        <v>0.0304</v>
      </c>
      <c r="L19" s="14"/>
      <c r="M19" s="14">
        <f aca="true" t="shared" si="6" ref="M19:M28">ROUND((+I19*K19),2)</f>
        <v>6819.2</v>
      </c>
    </row>
    <row r="20" spans="1:13" ht="12.75">
      <c r="A20" s="14" t="s">
        <v>30</v>
      </c>
      <c r="B20" s="14"/>
      <c r="C20" s="14">
        <f aca="true" t="shared" si="7" ref="C20:C28">G19</f>
        <v>224315.72</v>
      </c>
      <c r="D20" s="14"/>
      <c r="E20" s="14">
        <v>347.91</v>
      </c>
      <c r="F20" s="14"/>
      <c r="G20" s="14">
        <f t="shared" si="4"/>
        <v>224663.63</v>
      </c>
      <c r="H20" s="14"/>
      <c r="I20" s="14">
        <f t="shared" si="5"/>
        <v>224489.675</v>
      </c>
      <c r="J20" s="14"/>
      <c r="K20" s="16">
        <v>0.0304</v>
      </c>
      <c r="L20" s="14"/>
      <c r="M20" s="14">
        <f t="shared" si="6"/>
        <v>6824.49</v>
      </c>
    </row>
    <row r="21" spans="1:13" ht="12.75">
      <c r="A21" s="14" t="s">
        <v>31</v>
      </c>
      <c r="B21" s="14"/>
      <c r="C21" s="14">
        <f t="shared" si="7"/>
        <v>224663.63</v>
      </c>
      <c r="D21" s="14"/>
      <c r="E21" s="14"/>
      <c r="F21" s="14"/>
      <c r="G21" s="14">
        <f t="shared" si="4"/>
        <v>224663.63</v>
      </c>
      <c r="H21" s="14"/>
      <c r="I21" s="14">
        <f t="shared" si="5"/>
        <v>224663.63</v>
      </c>
      <c r="J21" s="14"/>
      <c r="K21" s="16">
        <v>0.0308</v>
      </c>
      <c r="L21" s="14"/>
      <c r="M21" s="14">
        <f t="shared" si="6"/>
        <v>6919.64</v>
      </c>
    </row>
    <row r="22" spans="1:13" ht="12.75">
      <c r="A22" s="14" t="s">
        <v>32</v>
      </c>
      <c r="B22" s="14"/>
      <c r="C22" s="14">
        <f t="shared" si="7"/>
        <v>224663.63</v>
      </c>
      <c r="D22" s="14"/>
      <c r="E22" s="14"/>
      <c r="F22" s="14"/>
      <c r="G22" s="14">
        <f t="shared" si="4"/>
        <v>224663.63</v>
      </c>
      <c r="H22" s="14"/>
      <c r="I22" s="14">
        <f t="shared" si="5"/>
        <v>224663.63</v>
      </c>
      <c r="J22" s="14"/>
      <c r="K22" s="16">
        <v>0.03</v>
      </c>
      <c r="L22" s="14"/>
      <c r="M22" s="14">
        <f t="shared" si="6"/>
        <v>6739.91</v>
      </c>
    </row>
    <row r="23" spans="1:13" ht="12.75">
      <c r="A23" s="14" t="s">
        <v>33</v>
      </c>
      <c r="B23" s="14"/>
      <c r="C23" s="14">
        <f t="shared" si="7"/>
        <v>224663.63</v>
      </c>
      <c r="D23" s="14"/>
      <c r="E23" s="14">
        <v>1892.43</v>
      </c>
      <c r="F23" s="14"/>
      <c r="G23" s="14">
        <f t="shared" si="4"/>
        <v>226556.06</v>
      </c>
      <c r="H23" s="14"/>
      <c r="I23" s="14">
        <f t="shared" si="5"/>
        <v>225609.845</v>
      </c>
      <c r="J23" s="14"/>
      <c r="K23" s="16">
        <v>0.03</v>
      </c>
      <c r="L23" s="14"/>
      <c r="M23" s="14">
        <f t="shared" si="6"/>
        <v>6768.3</v>
      </c>
    </row>
    <row r="24" spans="1:13" ht="12.75">
      <c r="A24" s="14" t="s">
        <v>34</v>
      </c>
      <c r="B24" s="14"/>
      <c r="C24" s="14">
        <f t="shared" si="7"/>
        <v>226556.06</v>
      </c>
      <c r="D24" s="14"/>
      <c r="E24" s="14">
        <v>0.54</v>
      </c>
      <c r="F24" s="14"/>
      <c r="G24" s="14">
        <f t="shared" si="4"/>
        <v>226556.6</v>
      </c>
      <c r="H24" s="14"/>
      <c r="I24" s="14">
        <f t="shared" si="5"/>
        <v>226556.33000000002</v>
      </c>
      <c r="J24" s="14"/>
      <c r="K24" s="16">
        <v>0.03</v>
      </c>
      <c r="L24" s="14"/>
      <c r="M24" s="14">
        <f t="shared" si="6"/>
        <v>6796.69</v>
      </c>
    </row>
    <row r="25" spans="1:13" ht="12.75">
      <c r="A25" s="14" t="s">
        <v>35</v>
      </c>
      <c r="B25" s="14"/>
      <c r="C25" s="14">
        <f t="shared" si="7"/>
        <v>226556.6</v>
      </c>
      <c r="D25" s="14"/>
      <c r="E25" s="14"/>
      <c r="F25" s="14"/>
      <c r="G25" s="14">
        <f t="shared" si="4"/>
        <v>226556.6</v>
      </c>
      <c r="H25" s="14"/>
      <c r="I25" s="14">
        <f t="shared" si="5"/>
        <v>226556.6</v>
      </c>
      <c r="J25" s="14"/>
      <c r="K25" s="16">
        <v>0.03</v>
      </c>
      <c r="L25" s="14"/>
      <c r="M25" s="14">
        <f t="shared" si="6"/>
        <v>6796.7</v>
      </c>
    </row>
    <row r="26" spans="1:13" ht="12.75">
      <c r="A26" s="14" t="s">
        <v>36</v>
      </c>
      <c r="B26" s="14"/>
      <c r="C26" s="14">
        <f t="shared" si="7"/>
        <v>226556.6</v>
      </c>
      <c r="D26" s="14"/>
      <c r="E26" s="14"/>
      <c r="F26" s="14"/>
      <c r="G26" s="14">
        <f t="shared" si="4"/>
        <v>226556.6</v>
      </c>
      <c r="H26" s="14"/>
      <c r="I26" s="14">
        <f t="shared" si="5"/>
        <v>226556.6</v>
      </c>
      <c r="J26" s="14"/>
      <c r="K26" s="16">
        <v>0.03</v>
      </c>
      <c r="L26" s="14"/>
      <c r="M26" s="14">
        <f t="shared" si="6"/>
        <v>6796.7</v>
      </c>
    </row>
    <row r="27" spans="1:13" ht="12.75">
      <c r="A27" s="14" t="s">
        <v>37</v>
      </c>
      <c r="B27" s="14"/>
      <c r="C27" s="14">
        <f t="shared" si="7"/>
        <v>226556.6</v>
      </c>
      <c r="D27" s="14"/>
      <c r="E27" s="14"/>
      <c r="F27" s="14"/>
      <c r="G27" s="14">
        <f t="shared" si="4"/>
        <v>226556.6</v>
      </c>
      <c r="H27" s="14"/>
      <c r="I27" s="14">
        <f t="shared" si="5"/>
        <v>226556.6</v>
      </c>
      <c r="J27" s="14"/>
      <c r="K27" s="16">
        <v>0.030500000000000003</v>
      </c>
      <c r="L27" s="14"/>
      <c r="M27" s="14">
        <f t="shared" si="6"/>
        <v>6909.98</v>
      </c>
    </row>
    <row r="28" spans="1:13" ht="12.75">
      <c r="A28" s="14" t="s">
        <v>38</v>
      </c>
      <c r="B28" s="14"/>
      <c r="C28" s="14">
        <f t="shared" si="7"/>
        <v>226556.6</v>
      </c>
      <c r="D28" s="14"/>
      <c r="E28" s="14"/>
      <c r="F28" s="14"/>
      <c r="G28" s="14">
        <f t="shared" si="4"/>
        <v>226556.6</v>
      </c>
      <c r="H28" s="14"/>
      <c r="I28" s="14">
        <f t="shared" si="5"/>
        <v>226556.6</v>
      </c>
      <c r="J28" s="14"/>
      <c r="K28" s="16">
        <v>0.030600000000000002</v>
      </c>
      <c r="L28" s="14"/>
      <c r="M28" s="14">
        <f t="shared" si="6"/>
        <v>6932.63</v>
      </c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6"/>
      <c r="L29" s="14"/>
      <c r="M29" s="14"/>
    </row>
    <row r="30" spans="1:13" ht="12.75">
      <c r="A30" s="14" t="s">
        <v>39</v>
      </c>
      <c r="B30" s="14"/>
      <c r="C30" s="14">
        <f>G28</f>
        <v>226556.6</v>
      </c>
      <c r="D30" s="14"/>
      <c r="E30" s="14">
        <v>6257.62</v>
      </c>
      <c r="F30" s="14"/>
      <c r="G30" s="14">
        <f>C30+E30</f>
        <v>232814.22</v>
      </c>
      <c r="H30" s="14"/>
      <c r="I30" s="14">
        <f>C30/2+G30/2</f>
        <v>229685.41</v>
      </c>
      <c r="J30" s="14"/>
      <c r="K30" s="16">
        <v>0.031</v>
      </c>
      <c r="L30" s="14"/>
      <c r="M30" s="14">
        <f>ROUND((+I30*K30),2)</f>
        <v>7120.25</v>
      </c>
    </row>
    <row r="31" spans="1:13" ht="12.75">
      <c r="A31" s="14" t="s">
        <v>40</v>
      </c>
      <c r="B31" s="14"/>
      <c r="C31" s="14">
        <f>G30</f>
        <v>232814.22</v>
      </c>
      <c r="D31" s="14"/>
      <c r="E31" s="14"/>
      <c r="F31" s="14"/>
      <c r="G31" s="14">
        <f>C31+E31</f>
        <v>232814.22</v>
      </c>
      <c r="H31" s="14"/>
      <c r="I31" s="14">
        <f>C31/2+G31/2</f>
        <v>232814.22</v>
      </c>
      <c r="J31" s="14"/>
      <c r="K31" s="16">
        <v>0.025</v>
      </c>
      <c r="L31" s="14"/>
      <c r="M31" s="14">
        <f>ROUND((+I31*K31),2)</f>
        <v>5820.36</v>
      </c>
    </row>
    <row r="32" spans="1:13" ht="12.75">
      <c r="A32" s="14" t="s">
        <v>41</v>
      </c>
      <c r="B32" s="14"/>
      <c r="C32" s="14">
        <f>G31</f>
        <v>232814.22</v>
      </c>
      <c r="D32" s="14"/>
      <c r="E32" s="14"/>
      <c r="F32" s="14"/>
      <c r="G32" s="14">
        <f>C32+E32</f>
        <v>232814.22</v>
      </c>
      <c r="H32" s="14"/>
      <c r="I32" s="14">
        <f>C32/2+G32/2</f>
        <v>232814.22</v>
      </c>
      <c r="J32" s="14"/>
      <c r="K32" s="16">
        <v>0.025</v>
      </c>
      <c r="L32" s="14"/>
      <c r="M32" s="14">
        <f>ROUND((+I32*K32),2)</f>
        <v>5820.36</v>
      </c>
    </row>
    <row r="33" spans="1:13" ht="12.75">
      <c r="A33" s="14" t="s">
        <v>42</v>
      </c>
      <c r="B33" s="14"/>
      <c r="C33" s="14">
        <f>G32</f>
        <v>232814.22</v>
      </c>
      <c r="D33" s="14"/>
      <c r="E33" s="14">
        <v>9553.3</v>
      </c>
      <c r="F33" s="14"/>
      <c r="G33" s="14">
        <f>C33+E33</f>
        <v>242367.52</v>
      </c>
      <c r="H33" s="14"/>
      <c r="I33" s="14">
        <f>C33/2+G33/2</f>
        <v>237590.87</v>
      </c>
      <c r="J33" s="14"/>
      <c r="K33" s="16">
        <v>0.025</v>
      </c>
      <c r="L33" s="14"/>
      <c r="M33" s="14">
        <f>ROUND((+I33*K33),2)</f>
        <v>5939.77</v>
      </c>
    </row>
    <row r="34" spans="1:13" ht="12.75">
      <c r="A34" s="14" t="s">
        <v>43</v>
      </c>
      <c r="B34" s="14"/>
      <c r="C34" s="14">
        <f>G33</f>
        <v>242367.52</v>
      </c>
      <c r="D34" s="14"/>
      <c r="E34" s="14"/>
      <c r="F34" s="14"/>
      <c r="G34" s="14">
        <f>C34+E34</f>
        <v>242367.52</v>
      </c>
      <c r="H34" s="14"/>
      <c r="I34" s="14">
        <f>C34/2+G34/2</f>
        <v>242367.52</v>
      </c>
      <c r="J34" s="14"/>
      <c r="K34" s="16">
        <v>0.0275</v>
      </c>
      <c r="L34" s="14"/>
      <c r="M34" s="14">
        <f>ROUND((+I34*K34),2)</f>
        <v>6665.11</v>
      </c>
    </row>
    <row r="35" spans="1:13" ht="12.75">
      <c r="A35" s="14"/>
      <c r="B35" s="14"/>
      <c r="C35" s="14" t="s">
        <v>2</v>
      </c>
      <c r="D35" s="14"/>
      <c r="E35" s="14"/>
      <c r="F35" s="14"/>
      <c r="G35" s="14" t="s">
        <v>2</v>
      </c>
      <c r="H35" s="14"/>
      <c r="I35" s="14" t="s">
        <v>2</v>
      </c>
      <c r="J35" s="14"/>
      <c r="K35" s="16" t="s">
        <v>2</v>
      </c>
      <c r="L35" s="14"/>
      <c r="M35" s="14" t="s">
        <v>2</v>
      </c>
    </row>
    <row r="36" spans="1:13" ht="12.75">
      <c r="A36" s="14" t="s">
        <v>44</v>
      </c>
      <c r="B36" s="14"/>
      <c r="C36" s="14">
        <f>G34</f>
        <v>242367.52</v>
      </c>
      <c r="D36" s="14"/>
      <c r="E36" s="14">
        <v>50839.14</v>
      </c>
      <c r="F36" s="14"/>
      <c r="G36" s="14">
        <f>C36+E36</f>
        <v>293206.66</v>
      </c>
      <c r="H36" s="14"/>
      <c r="I36" s="14">
        <f>C36/2+G36/2</f>
        <v>267787.08999999997</v>
      </c>
      <c r="J36" s="14"/>
      <c r="K36" s="16">
        <v>0.0275</v>
      </c>
      <c r="L36" s="14"/>
      <c r="M36" s="14">
        <f>ROUND((+I36*K36),2)</f>
        <v>7364.14</v>
      </c>
    </row>
    <row r="37" spans="1:13" ht="12.75">
      <c r="A37" s="14" t="s">
        <v>45</v>
      </c>
      <c r="B37" s="14"/>
      <c r="C37" s="14">
        <f>G36</f>
        <v>293206.66</v>
      </c>
      <c r="D37" s="14"/>
      <c r="E37" s="14">
        <v>16889.33</v>
      </c>
      <c r="F37" s="14"/>
      <c r="G37" s="14">
        <f>C37+E37</f>
        <v>310095.99</v>
      </c>
      <c r="H37" s="14"/>
      <c r="I37" s="14">
        <f>C37/2+G37/2</f>
        <v>301651.32499999995</v>
      </c>
      <c r="J37" s="14"/>
      <c r="K37" s="16">
        <v>0.024</v>
      </c>
      <c r="L37" s="14"/>
      <c r="M37" s="14">
        <f>ROUND((+I37*K37),2)</f>
        <v>7239.63</v>
      </c>
    </row>
    <row r="38" spans="1:13" ht="12.75">
      <c r="A38" s="14" t="s">
        <v>46</v>
      </c>
      <c r="B38" s="14"/>
      <c r="C38" s="14">
        <f>G37</f>
        <v>310095.99</v>
      </c>
      <c r="D38" s="14"/>
      <c r="E38" s="14"/>
      <c r="F38" s="14"/>
      <c r="G38" s="14">
        <f>C38+E38</f>
        <v>310095.99</v>
      </c>
      <c r="H38" s="14"/>
      <c r="I38" s="14">
        <f>C38/2+G38/2</f>
        <v>310095.99</v>
      </c>
      <c r="J38" s="14"/>
      <c r="K38" s="16">
        <v>0.024</v>
      </c>
      <c r="L38" s="14"/>
      <c r="M38" s="14">
        <f>ROUND((+I38*K38),2)</f>
        <v>7442.3</v>
      </c>
    </row>
    <row r="39" spans="1:13" ht="12.75">
      <c r="A39" s="14" t="s">
        <v>47</v>
      </c>
      <c r="B39" s="14"/>
      <c r="C39" s="14">
        <f>G38</f>
        <v>310095.99</v>
      </c>
      <c r="D39" s="14"/>
      <c r="E39" s="14"/>
      <c r="F39" s="14"/>
      <c r="G39" s="14">
        <f>C39+E39</f>
        <v>310095.99</v>
      </c>
      <c r="H39" s="14"/>
      <c r="I39" s="14">
        <f>C39/2+G39/2</f>
        <v>310095.99</v>
      </c>
      <c r="J39" s="14"/>
      <c r="K39" s="16">
        <v>0.024</v>
      </c>
      <c r="L39" s="14"/>
      <c r="M39" s="14">
        <f>ROUND((+I39*K39),2)</f>
        <v>7442.3</v>
      </c>
    </row>
    <row r="40" spans="1:13" ht="12.75">
      <c r="A40" s="14" t="s">
        <v>48</v>
      </c>
      <c r="B40" s="14"/>
      <c r="C40" s="14">
        <f>G39</f>
        <v>310095.99</v>
      </c>
      <c r="D40" s="14"/>
      <c r="E40" s="14"/>
      <c r="F40" s="14"/>
      <c r="G40" s="14">
        <f>C40+E40</f>
        <v>310095.99</v>
      </c>
      <c r="H40" s="14"/>
      <c r="I40" s="14">
        <f>C40/2+G40/2</f>
        <v>310095.99</v>
      </c>
      <c r="J40" s="14"/>
      <c r="K40" s="16">
        <v>0.024</v>
      </c>
      <c r="L40" s="14"/>
      <c r="M40" s="14">
        <f>ROUND((+I40*K40),2)</f>
        <v>7442.3</v>
      </c>
    </row>
    <row r="41" spans="1:13" ht="12.75">
      <c r="A41" s="14"/>
      <c r="B41" s="14"/>
      <c r="C41" s="14" t="s">
        <v>2</v>
      </c>
      <c r="D41" s="14"/>
      <c r="E41" s="14"/>
      <c r="F41" s="14"/>
      <c r="G41" s="14" t="s">
        <v>2</v>
      </c>
      <c r="H41" s="14"/>
      <c r="I41" s="14" t="s">
        <v>2</v>
      </c>
      <c r="J41" s="14"/>
      <c r="K41" s="16" t="s">
        <v>2</v>
      </c>
      <c r="L41" s="14"/>
      <c r="M41" s="14" t="s">
        <v>2</v>
      </c>
    </row>
    <row r="42" spans="1:13" ht="12.75">
      <c r="A42" s="14" t="s">
        <v>49</v>
      </c>
      <c r="B42" s="14"/>
      <c r="C42" s="14">
        <f>G40</f>
        <v>310095.99</v>
      </c>
      <c r="D42" s="14"/>
      <c r="E42" s="14">
        <v>79202.78</v>
      </c>
      <c r="F42" s="14"/>
      <c r="G42" s="14">
        <f aca="true" t="shared" si="8" ref="G42:G67">C42+E42</f>
        <v>389298.77</v>
      </c>
      <c r="H42" s="14"/>
      <c r="I42" s="14">
        <f aca="true" t="shared" si="9" ref="I42:I66">C42/2+G42/2</f>
        <v>349697.38</v>
      </c>
      <c r="J42" s="14"/>
      <c r="K42" s="16">
        <v>0.024</v>
      </c>
      <c r="L42" s="14"/>
      <c r="M42" s="14">
        <f aca="true" t="shared" si="10" ref="M42:M66">ROUND((+I42*K42),2)</f>
        <v>8392.74</v>
      </c>
    </row>
    <row r="43" spans="1:13" ht="12.75">
      <c r="A43" s="14" t="s">
        <v>50</v>
      </c>
      <c r="B43" s="14"/>
      <c r="C43" s="14">
        <f aca="true" t="shared" si="11" ref="C43:C67">G42</f>
        <v>389298.77</v>
      </c>
      <c r="D43" s="14"/>
      <c r="E43" s="14"/>
      <c r="F43" s="14"/>
      <c r="G43" s="14">
        <f t="shared" si="8"/>
        <v>389298.77</v>
      </c>
      <c r="H43" s="14"/>
      <c r="I43" s="14">
        <f t="shared" si="9"/>
        <v>389298.77</v>
      </c>
      <c r="J43" s="14"/>
      <c r="K43" s="16">
        <v>0.024</v>
      </c>
      <c r="L43" s="14"/>
      <c r="M43" s="14">
        <f t="shared" si="10"/>
        <v>9343.17</v>
      </c>
    </row>
    <row r="44" spans="1:13" ht="12.75">
      <c r="A44" s="14" t="s">
        <v>51</v>
      </c>
      <c r="B44" s="14"/>
      <c r="C44" s="14">
        <f t="shared" si="11"/>
        <v>389298.77</v>
      </c>
      <c r="D44" s="14"/>
      <c r="E44" s="14">
        <v>583361.24</v>
      </c>
      <c r="F44" s="14"/>
      <c r="G44" s="14">
        <f t="shared" si="8"/>
        <v>972660.01</v>
      </c>
      <c r="H44" s="14"/>
      <c r="I44" s="14">
        <f t="shared" si="9"/>
        <v>680979.39</v>
      </c>
      <c r="J44" s="14"/>
      <c r="K44" s="16">
        <v>0.024</v>
      </c>
      <c r="L44" s="14"/>
      <c r="M44" s="14">
        <f t="shared" si="10"/>
        <v>16343.51</v>
      </c>
    </row>
    <row r="45" spans="1:13" ht="12.75">
      <c r="A45" s="14" t="s">
        <v>52</v>
      </c>
      <c r="B45" s="14"/>
      <c r="C45" s="14">
        <f t="shared" si="11"/>
        <v>972660.01</v>
      </c>
      <c r="D45" s="14"/>
      <c r="E45" s="14">
        <v>-0.03</v>
      </c>
      <c r="F45" s="14"/>
      <c r="G45" s="14">
        <f t="shared" si="8"/>
        <v>972659.98</v>
      </c>
      <c r="H45" s="14"/>
      <c r="I45" s="14">
        <f t="shared" si="9"/>
        <v>972659.995</v>
      </c>
      <c r="J45" s="14" t="s">
        <v>2</v>
      </c>
      <c r="K45" s="16">
        <v>0.024</v>
      </c>
      <c r="L45" s="14"/>
      <c r="M45" s="14">
        <f t="shared" si="10"/>
        <v>23343.84</v>
      </c>
    </row>
    <row r="46" spans="1:13" ht="12.75">
      <c r="A46" s="14" t="s">
        <v>53</v>
      </c>
      <c r="B46" s="14"/>
      <c r="C46" s="14">
        <f t="shared" si="11"/>
        <v>972659.98</v>
      </c>
      <c r="D46" s="14"/>
      <c r="E46" s="14">
        <v>150060.5</v>
      </c>
      <c r="F46" s="14"/>
      <c r="G46" s="14">
        <f t="shared" si="8"/>
        <v>1122720.48</v>
      </c>
      <c r="H46" s="14"/>
      <c r="I46" s="14">
        <f t="shared" si="9"/>
        <v>1047690.23</v>
      </c>
      <c r="J46" s="14" t="s">
        <v>2</v>
      </c>
      <c r="K46" s="16">
        <v>0.029</v>
      </c>
      <c r="L46" s="14"/>
      <c r="M46" s="14">
        <f t="shared" si="10"/>
        <v>30383.02</v>
      </c>
    </row>
    <row r="47" spans="1:13" ht="12.75">
      <c r="A47" s="14" t="s">
        <v>54</v>
      </c>
      <c r="B47" s="14"/>
      <c r="C47" s="14">
        <f t="shared" si="11"/>
        <v>1122720.48</v>
      </c>
      <c r="D47" s="14"/>
      <c r="E47" s="14">
        <v>242691</v>
      </c>
      <c r="F47" s="14"/>
      <c r="G47" s="14">
        <f t="shared" si="8"/>
        <v>1365411.48</v>
      </c>
      <c r="H47" s="14"/>
      <c r="I47" s="14">
        <f t="shared" si="9"/>
        <v>1244065.98</v>
      </c>
      <c r="J47" s="14" t="s">
        <v>2</v>
      </c>
      <c r="K47" s="16">
        <v>0.029</v>
      </c>
      <c r="L47" s="14"/>
      <c r="M47" s="14">
        <f t="shared" si="10"/>
        <v>36077.91</v>
      </c>
    </row>
    <row r="48" spans="1:13" ht="12.75">
      <c r="A48" s="14" t="s">
        <v>55</v>
      </c>
      <c r="B48" s="14"/>
      <c r="C48" s="14">
        <f t="shared" si="11"/>
        <v>1365411.48</v>
      </c>
      <c r="D48" s="14"/>
      <c r="E48" s="14">
        <v>12686.58</v>
      </c>
      <c r="F48" s="14"/>
      <c r="G48" s="14">
        <f t="shared" si="8"/>
        <v>1378098.06</v>
      </c>
      <c r="H48" s="14"/>
      <c r="I48" s="14">
        <f t="shared" si="9"/>
        <v>1371754.77</v>
      </c>
      <c r="J48" s="14" t="s">
        <v>2</v>
      </c>
      <c r="K48" s="16">
        <v>0.029</v>
      </c>
      <c r="L48" s="14"/>
      <c r="M48" s="14">
        <f t="shared" si="10"/>
        <v>39780.89</v>
      </c>
    </row>
    <row r="49" spans="1:13" ht="12.75">
      <c r="A49" s="14" t="s">
        <v>56</v>
      </c>
      <c r="B49" s="14"/>
      <c r="C49" s="14">
        <f t="shared" si="11"/>
        <v>1378098.06</v>
      </c>
      <c r="D49" s="14"/>
      <c r="E49" s="14">
        <v>12364.48</v>
      </c>
      <c r="F49" s="14"/>
      <c r="G49" s="14">
        <f t="shared" si="8"/>
        <v>1390462.54</v>
      </c>
      <c r="H49" s="14"/>
      <c r="I49" s="14">
        <f t="shared" si="9"/>
        <v>1384280.3</v>
      </c>
      <c r="J49" s="14"/>
      <c r="K49" s="16">
        <v>0.029</v>
      </c>
      <c r="L49" s="14"/>
      <c r="M49" s="14">
        <f t="shared" si="10"/>
        <v>40144.13</v>
      </c>
    </row>
    <row r="50" spans="1:13" ht="12.75">
      <c r="A50" s="14" t="s">
        <v>57</v>
      </c>
      <c r="B50" s="14"/>
      <c r="C50" s="14">
        <f t="shared" si="11"/>
        <v>1390462.54</v>
      </c>
      <c r="D50" s="14"/>
      <c r="E50" s="14">
        <v>104408.47</v>
      </c>
      <c r="F50" s="14"/>
      <c r="G50" s="14">
        <f t="shared" si="8"/>
        <v>1494871.01</v>
      </c>
      <c r="H50" s="14"/>
      <c r="I50" s="14">
        <f t="shared" si="9"/>
        <v>1442666.775</v>
      </c>
      <c r="J50" s="14" t="s">
        <v>2</v>
      </c>
      <c r="K50" s="16">
        <v>0.026000000000000002</v>
      </c>
      <c r="L50" s="14"/>
      <c r="M50" s="14">
        <f t="shared" si="10"/>
        <v>37509.34</v>
      </c>
    </row>
    <row r="51" spans="1:13" ht="12.75">
      <c r="A51" s="14" t="s">
        <v>58</v>
      </c>
      <c r="B51" s="14"/>
      <c r="C51" s="14">
        <f t="shared" si="11"/>
        <v>1494871.01</v>
      </c>
      <c r="D51" s="14"/>
      <c r="E51" s="14">
        <v>329012.51</v>
      </c>
      <c r="F51" s="14"/>
      <c r="G51" s="14">
        <f t="shared" si="8"/>
        <v>1823883.52</v>
      </c>
      <c r="H51" s="14"/>
      <c r="I51" s="14">
        <f t="shared" si="9"/>
        <v>1659377.2650000001</v>
      </c>
      <c r="J51" s="14" t="s">
        <v>2</v>
      </c>
      <c r="K51" s="16">
        <v>0.026000000000000002</v>
      </c>
      <c r="L51" s="14"/>
      <c r="M51" s="14">
        <f t="shared" si="10"/>
        <v>43143.81</v>
      </c>
    </row>
    <row r="52" spans="1:13" ht="12.75">
      <c r="A52" s="14" t="s">
        <v>59</v>
      </c>
      <c r="B52" s="14"/>
      <c r="C52" s="14">
        <f t="shared" si="11"/>
        <v>1823883.52</v>
      </c>
      <c r="D52" s="14"/>
      <c r="E52" s="14">
        <v>-900</v>
      </c>
      <c r="F52" s="14"/>
      <c r="G52" s="14">
        <f t="shared" si="8"/>
        <v>1822983.52</v>
      </c>
      <c r="H52" s="14"/>
      <c r="I52" s="14">
        <f t="shared" si="9"/>
        <v>1823433.52</v>
      </c>
      <c r="J52" s="14" t="s">
        <v>2</v>
      </c>
      <c r="K52" s="16">
        <v>0.026000000000000002</v>
      </c>
      <c r="L52" s="14"/>
      <c r="M52" s="14">
        <f t="shared" si="10"/>
        <v>47409.27</v>
      </c>
    </row>
    <row r="53" spans="1:13" ht="12.75">
      <c r="A53" s="14" t="s">
        <v>60</v>
      </c>
      <c r="B53" s="14"/>
      <c r="C53" s="14">
        <f t="shared" si="11"/>
        <v>1822983.52</v>
      </c>
      <c r="D53" s="14"/>
      <c r="E53" s="14"/>
      <c r="F53" s="14"/>
      <c r="G53" s="14">
        <f t="shared" si="8"/>
        <v>1822983.52</v>
      </c>
      <c r="H53" s="14"/>
      <c r="I53" s="14">
        <f t="shared" si="9"/>
        <v>1822983.52</v>
      </c>
      <c r="J53" s="14"/>
      <c r="K53" s="16">
        <v>0.026000000000000002</v>
      </c>
      <c r="L53" s="14"/>
      <c r="M53" s="14">
        <f t="shared" si="10"/>
        <v>47397.57</v>
      </c>
    </row>
    <row r="54" spans="1:13" ht="12.75">
      <c r="A54" s="14" t="s">
        <v>61</v>
      </c>
      <c r="B54" s="14"/>
      <c r="C54" s="14">
        <f t="shared" si="11"/>
        <v>1822983.52</v>
      </c>
      <c r="D54" s="14"/>
      <c r="E54" s="17"/>
      <c r="F54" s="14"/>
      <c r="G54" s="14">
        <f t="shared" si="8"/>
        <v>1822983.52</v>
      </c>
      <c r="H54" s="14"/>
      <c r="I54" s="14">
        <f t="shared" si="9"/>
        <v>1822983.52</v>
      </c>
      <c r="J54" s="14"/>
      <c r="K54" s="16">
        <v>0.026000000000000002</v>
      </c>
      <c r="L54" s="14"/>
      <c r="M54" s="14">
        <f t="shared" si="10"/>
        <v>47397.57</v>
      </c>
    </row>
    <row r="55" spans="1:13" ht="12.75">
      <c r="A55" s="14" t="s">
        <v>62</v>
      </c>
      <c r="B55" s="14"/>
      <c r="C55" s="14">
        <f t="shared" si="11"/>
        <v>1822983.52</v>
      </c>
      <c r="D55" s="14"/>
      <c r="E55" s="14">
        <v>142912.7</v>
      </c>
      <c r="F55" s="14"/>
      <c r="G55" s="14">
        <f t="shared" si="8"/>
        <v>1965896.22</v>
      </c>
      <c r="H55" s="14"/>
      <c r="I55" s="14">
        <f t="shared" si="9"/>
        <v>1894439.87</v>
      </c>
      <c r="J55" s="14" t="s">
        <v>2</v>
      </c>
      <c r="K55" s="16">
        <v>0.026000000000000002</v>
      </c>
      <c r="L55" s="14"/>
      <c r="M55" s="14">
        <f t="shared" si="10"/>
        <v>49255.44</v>
      </c>
    </row>
    <row r="56" spans="1:13" ht="12.75">
      <c r="A56" s="14" t="s">
        <v>63</v>
      </c>
      <c r="B56" s="14"/>
      <c r="C56" s="14">
        <f t="shared" si="11"/>
        <v>1965896.22</v>
      </c>
      <c r="D56" s="14"/>
      <c r="E56" s="14">
        <v>14697.05</v>
      </c>
      <c r="F56" s="14"/>
      <c r="G56" s="14">
        <f t="shared" si="8"/>
        <v>1980593.27</v>
      </c>
      <c r="H56" s="14"/>
      <c r="I56" s="14">
        <f t="shared" si="9"/>
        <v>1973244.745</v>
      </c>
      <c r="J56" s="14"/>
      <c r="K56" s="16">
        <v>0.023</v>
      </c>
      <c r="L56" s="14"/>
      <c r="M56" s="14">
        <f t="shared" si="10"/>
        <v>45384.63</v>
      </c>
    </row>
    <row r="57" spans="1:13" ht="12.75">
      <c r="A57" s="14" t="s">
        <v>64</v>
      </c>
      <c r="B57" s="14"/>
      <c r="C57" s="14">
        <f t="shared" si="11"/>
        <v>1980593.27</v>
      </c>
      <c r="D57" s="14"/>
      <c r="E57" s="14">
        <v>19783.1</v>
      </c>
      <c r="F57" s="14"/>
      <c r="G57" s="14">
        <f t="shared" si="8"/>
        <v>2000376.37</v>
      </c>
      <c r="H57" s="14"/>
      <c r="I57" s="14">
        <f t="shared" si="9"/>
        <v>1990484.82</v>
      </c>
      <c r="J57" s="14"/>
      <c r="K57" s="16">
        <v>0.023</v>
      </c>
      <c r="L57" s="14"/>
      <c r="M57" s="14">
        <f t="shared" si="10"/>
        <v>45781.15</v>
      </c>
    </row>
    <row r="58" spans="1:13" ht="12.75">
      <c r="A58" s="14" t="s">
        <v>65</v>
      </c>
      <c r="B58" s="14"/>
      <c r="C58" s="14">
        <f t="shared" si="11"/>
        <v>2000376.37</v>
      </c>
      <c r="D58" s="14"/>
      <c r="E58" s="14"/>
      <c r="F58" s="14"/>
      <c r="G58" s="14">
        <f t="shared" si="8"/>
        <v>2000376.37</v>
      </c>
      <c r="H58" s="14"/>
      <c r="I58" s="14">
        <f t="shared" si="9"/>
        <v>2000376.37</v>
      </c>
      <c r="J58" s="14"/>
      <c r="K58" s="16">
        <v>0.023</v>
      </c>
      <c r="L58" s="14"/>
      <c r="M58" s="14">
        <f t="shared" si="10"/>
        <v>46008.66</v>
      </c>
    </row>
    <row r="59" spans="1:13" ht="12.75">
      <c r="A59" s="14" t="s">
        <v>66</v>
      </c>
      <c r="B59" s="14"/>
      <c r="C59" s="14">
        <f t="shared" si="11"/>
        <v>2000376.37</v>
      </c>
      <c r="D59" s="14"/>
      <c r="E59" s="14">
        <v>4520.03</v>
      </c>
      <c r="F59" s="14"/>
      <c r="G59" s="14">
        <f t="shared" si="8"/>
        <v>2004896.4000000001</v>
      </c>
      <c r="H59" s="14"/>
      <c r="I59" s="14">
        <f t="shared" si="9"/>
        <v>2002636.3850000002</v>
      </c>
      <c r="J59" s="14"/>
      <c r="K59" s="16">
        <v>0.023</v>
      </c>
      <c r="L59" s="14"/>
      <c r="M59" s="14">
        <f t="shared" si="10"/>
        <v>46060.64</v>
      </c>
    </row>
    <row r="60" spans="1:13" ht="12.75">
      <c r="A60" s="14" t="s">
        <v>67</v>
      </c>
      <c r="B60" s="14"/>
      <c r="C60" s="14">
        <f t="shared" si="11"/>
        <v>2004896.4000000001</v>
      </c>
      <c r="D60" s="14"/>
      <c r="E60" s="14">
        <v>24715.45</v>
      </c>
      <c r="F60" s="14"/>
      <c r="G60" s="14">
        <f t="shared" si="8"/>
        <v>2029611.85</v>
      </c>
      <c r="H60" s="14"/>
      <c r="I60" s="14">
        <f t="shared" si="9"/>
        <v>2017254.125</v>
      </c>
      <c r="J60" s="14"/>
      <c r="K60" s="16">
        <v>0.024</v>
      </c>
      <c r="L60" s="14"/>
      <c r="M60" s="14">
        <f t="shared" si="10"/>
        <v>48414.1</v>
      </c>
    </row>
    <row r="61" spans="1:13" ht="12.75">
      <c r="A61" s="14" t="s">
        <v>68</v>
      </c>
      <c r="B61" s="14"/>
      <c r="C61" s="14">
        <f t="shared" si="11"/>
        <v>2029611.85</v>
      </c>
      <c r="D61" s="14"/>
      <c r="E61" s="14"/>
      <c r="F61" s="14"/>
      <c r="G61" s="14">
        <f t="shared" si="8"/>
        <v>2029611.85</v>
      </c>
      <c r="H61" s="14"/>
      <c r="I61" s="14">
        <f t="shared" si="9"/>
        <v>2029611.85</v>
      </c>
      <c r="J61" s="14"/>
      <c r="K61" s="16">
        <v>0.024</v>
      </c>
      <c r="L61" s="14"/>
      <c r="M61" s="14">
        <f t="shared" si="10"/>
        <v>48710.68</v>
      </c>
    </row>
    <row r="62" spans="1:13" ht="12.75">
      <c r="A62" s="14" t="s">
        <v>69</v>
      </c>
      <c r="B62" s="14"/>
      <c r="C62" s="14">
        <f t="shared" si="11"/>
        <v>2029611.85</v>
      </c>
      <c r="D62" s="14"/>
      <c r="E62" s="14">
        <v>10443.74</v>
      </c>
      <c r="F62" s="14"/>
      <c r="G62" s="14">
        <f t="shared" si="8"/>
        <v>2040055.59</v>
      </c>
      <c r="H62" s="14"/>
      <c r="I62" s="14">
        <f t="shared" si="9"/>
        <v>2034833.7200000002</v>
      </c>
      <c r="J62" s="14"/>
      <c r="K62" s="16">
        <v>0.024</v>
      </c>
      <c r="L62" s="14"/>
      <c r="M62" s="14">
        <f t="shared" si="10"/>
        <v>48836.01</v>
      </c>
    </row>
    <row r="63" spans="1:13" ht="12.75">
      <c r="A63" s="14" t="s">
        <v>70</v>
      </c>
      <c r="B63" s="14"/>
      <c r="C63" s="14">
        <f t="shared" si="11"/>
        <v>2040055.59</v>
      </c>
      <c r="D63" s="14"/>
      <c r="E63" s="14">
        <v>10860.43</v>
      </c>
      <c r="F63" s="14"/>
      <c r="G63" s="14">
        <f t="shared" si="8"/>
        <v>2050916.02</v>
      </c>
      <c r="H63" s="14"/>
      <c r="I63" s="14">
        <f t="shared" si="9"/>
        <v>2045485.8050000002</v>
      </c>
      <c r="J63" s="14"/>
      <c r="K63" s="16">
        <v>0.024</v>
      </c>
      <c r="L63" s="14"/>
      <c r="M63" s="14">
        <f t="shared" si="10"/>
        <v>49091.66</v>
      </c>
    </row>
    <row r="64" spans="1:13" ht="12.75">
      <c r="A64" s="14" t="s">
        <v>71</v>
      </c>
      <c r="B64" s="14"/>
      <c r="C64" s="14">
        <f t="shared" si="11"/>
        <v>2050916.02</v>
      </c>
      <c r="D64" s="14"/>
      <c r="E64" s="14">
        <v>450211.17</v>
      </c>
      <c r="F64" s="14"/>
      <c r="G64" s="14">
        <f t="shared" si="8"/>
        <v>2501127.19</v>
      </c>
      <c r="H64" s="14"/>
      <c r="I64" s="14">
        <f t="shared" si="9"/>
        <v>2276021.605</v>
      </c>
      <c r="K64" s="16">
        <v>0.022</v>
      </c>
      <c r="M64" s="14">
        <f t="shared" si="10"/>
        <v>50072.48</v>
      </c>
    </row>
    <row r="65" spans="1:13" ht="12.75">
      <c r="A65" s="14" t="s">
        <v>72</v>
      </c>
      <c r="B65" s="14"/>
      <c r="C65" s="14">
        <f t="shared" si="11"/>
        <v>2501127.19</v>
      </c>
      <c r="D65" s="14"/>
      <c r="E65" s="14">
        <v>750</v>
      </c>
      <c r="F65" s="14"/>
      <c r="G65" s="14">
        <f t="shared" si="8"/>
        <v>2501877.19</v>
      </c>
      <c r="H65" s="14"/>
      <c r="I65" s="14">
        <f t="shared" si="9"/>
        <v>2501502.19</v>
      </c>
      <c r="K65" s="16">
        <v>0.022</v>
      </c>
      <c r="M65" s="14">
        <f t="shared" si="10"/>
        <v>55033.05</v>
      </c>
    </row>
    <row r="66" spans="1:13" ht="12.75">
      <c r="A66" s="14" t="s">
        <v>73</v>
      </c>
      <c r="B66" s="18"/>
      <c r="C66" s="14">
        <f t="shared" si="11"/>
        <v>2501877.19</v>
      </c>
      <c r="D66" s="14"/>
      <c r="E66" s="14">
        <v>2016.95</v>
      </c>
      <c r="F66" s="14"/>
      <c r="G66" s="14">
        <f t="shared" si="8"/>
        <v>2503894.14</v>
      </c>
      <c r="H66" s="14"/>
      <c r="I66" s="14">
        <f t="shared" si="9"/>
        <v>2502885.665</v>
      </c>
      <c r="K66" s="16">
        <v>0.022</v>
      </c>
      <c r="M66" s="14">
        <f t="shared" si="10"/>
        <v>55063.48</v>
      </c>
    </row>
    <row r="67" spans="1:13" ht="12.75">
      <c r="A67" s="14" t="s">
        <v>74</v>
      </c>
      <c r="B67" s="18"/>
      <c r="C67" s="14">
        <f t="shared" si="11"/>
        <v>2503894.14</v>
      </c>
      <c r="D67" s="14"/>
      <c r="E67" s="14"/>
      <c r="F67" s="14"/>
      <c r="G67" s="14">
        <f t="shared" si="8"/>
        <v>2503894.14</v>
      </c>
      <c r="H67" s="14"/>
      <c r="I67" s="14">
        <f>C67/2+G67/2</f>
        <v>2503894.14</v>
      </c>
      <c r="K67" s="16">
        <v>0.022</v>
      </c>
      <c r="M67" s="14">
        <f>ROUND((+I67*K67),2)</f>
        <v>55085.67</v>
      </c>
    </row>
    <row r="68" spans="1:13" ht="12.75">
      <c r="A68" s="14" t="s">
        <v>156</v>
      </c>
      <c r="B68" s="18"/>
      <c r="C68" s="14">
        <f>G67</f>
        <v>2503894.14</v>
      </c>
      <c r="D68" s="14"/>
      <c r="E68" s="14">
        <v>-76.64</v>
      </c>
      <c r="F68" s="14"/>
      <c r="G68" s="14">
        <f>C68+E68</f>
        <v>2503817.5</v>
      </c>
      <c r="H68" s="14"/>
      <c r="I68" s="14">
        <f>C68/2+G68/2</f>
        <v>2503855.8200000003</v>
      </c>
      <c r="K68" s="16">
        <v>0.023</v>
      </c>
      <c r="M68" s="14">
        <f>ROUND((+I68*K68),2)</f>
        <v>57588.68</v>
      </c>
    </row>
    <row r="69" spans="1:13" ht="12.75">
      <c r="A69" s="14" t="s">
        <v>157</v>
      </c>
      <c r="B69" s="18"/>
      <c r="C69" s="14">
        <f>G68</f>
        <v>2503817.5</v>
      </c>
      <c r="D69" s="14"/>
      <c r="E69" s="14"/>
      <c r="F69" s="14"/>
      <c r="G69" s="14">
        <f>C69+E69</f>
        <v>2503817.5</v>
      </c>
      <c r="H69" s="14"/>
      <c r="I69" s="14">
        <f>C69/2+G69/2</f>
        <v>2503817.5</v>
      </c>
      <c r="K69" s="16">
        <v>0.023</v>
      </c>
      <c r="M69" s="14">
        <f>ROUND((+I69*K69),2)/12*7</f>
        <v>33592.88333333333</v>
      </c>
    </row>
    <row r="70" spans="1:13" ht="13.5" thickBot="1">
      <c r="A70" s="14"/>
      <c r="B70" s="14"/>
      <c r="C70" s="14"/>
      <c r="D70" s="14"/>
      <c r="F70" s="14"/>
      <c r="H70" s="14"/>
      <c r="I70" s="15"/>
      <c r="J70" s="14"/>
      <c r="K70" s="14"/>
      <c r="L70" s="14"/>
      <c r="M70" s="19">
        <f>SUM(M7:M69)</f>
        <v>1375536.9433333331</v>
      </c>
    </row>
    <row r="71" spans="1:13" ht="13.5" thickTop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 t="s">
        <v>75</v>
      </c>
      <c r="J72" s="14"/>
      <c r="L72" s="14"/>
      <c r="M72" s="18">
        <f>G69-M70</f>
        <v>1128280.5566666669</v>
      </c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 t="s">
        <v>76</v>
      </c>
      <c r="J73" s="14"/>
      <c r="K73" s="14"/>
      <c r="L73" s="14"/>
      <c r="M73" s="14">
        <f>22895.34+1434.92+2179.95+65.66</f>
        <v>26575.870000000003</v>
      </c>
    </row>
    <row r="74" spans="1:13" ht="13.5" thickBot="1">
      <c r="A74" s="14"/>
      <c r="B74" s="14"/>
      <c r="C74" s="14"/>
      <c r="D74" s="14"/>
      <c r="E74" s="14"/>
      <c r="F74" s="14"/>
      <c r="G74" s="14"/>
      <c r="H74" s="14"/>
      <c r="I74" s="14" t="s">
        <v>77</v>
      </c>
      <c r="J74" s="14"/>
      <c r="K74" s="21" t="s">
        <v>160</v>
      </c>
      <c r="L74" s="14"/>
      <c r="M74" s="19">
        <f>SUM(M72:M73)</f>
        <v>1154856.426666667</v>
      </c>
    </row>
    <row r="75" spans="1:13" ht="13.5" thickTop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32" t="s">
        <v>161</v>
      </c>
    </row>
  </sheetData>
  <sheetProtection/>
  <printOptions/>
  <pageMargins left="0.75" right="0.75" top="0.4" bottom="0.75" header="0.5" footer="0.5"/>
  <pageSetup fitToHeight="1" fitToWidth="1" horizontalDpi="600" verticalDpi="600" orientation="portrait" scale="74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3" bestFit="1" customWidth="1"/>
    <col min="2" max="2" width="2.28125" style="13" customWidth="1"/>
    <col min="3" max="3" width="11.00390625" style="13" customWidth="1"/>
    <col min="4" max="4" width="2.7109375" style="13" customWidth="1"/>
    <col min="5" max="5" width="11.00390625" style="13" bestFit="1" customWidth="1"/>
    <col min="6" max="6" width="2.7109375" style="13" customWidth="1"/>
    <col min="7" max="7" width="9.7109375" style="13" bestFit="1" customWidth="1"/>
    <col min="8" max="8" width="3.00390625" style="13" customWidth="1"/>
    <col min="9" max="9" width="18.421875" style="13" bestFit="1" customWidth="1"/>
    <col min="10" max="10" width="2.57421875" style="13" customWidth="1"/>
    <col min="11" max="11" width="8.140625" style="13" bestFit="1" customWidth="1"/>
    <col min="12" max="12" width="2.140625" style="13" customWidth="1"/>
    <col min="13" max="13" width="11.8515625" style="13" bestFit="1" customWidth="1"/>
    <col min="14" max="16384" width="9.140625" style="13" customWidth="1"/>
  </cols>
  <sheetData>
    <row r="1" spans="1:13" ht="12.75">
      <c r="A1" s="14" t="s">
        <v>0</v>
      </c>
      <c r="B1" s="14"/>
      <c r="C1" s="14" t="s">
        <v>124</v>
      </c>
      <c r="D1" s="14"/>
      <c r="F1" s="14"/>
      <c r="H1" s="14"/>
      <c r="I1" s="14"/>
      <c r="J1" s="14"/>
      <c r="K1" s="14" t="s">
        <v>2</v>
      </c>
      <c r="L1" s="14" t="s">
        <v>2</v>
      </c>
      <c r="M1" s="14"/>
    </row>
    <row r="2" spans="1:13" ht="12.75">
      <c r="A2" s="14" t="s">
        <v>125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C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2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5" t="s">
        <v>96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4">
        <v>0</v>
      </c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4">
        <v>0</v>
      </c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4">
        <v>0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>
        <v>0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>
        <v>0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0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>
        <v>0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>
        <v>0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>
        <v>939.52</v>
      </c>
      <c r="F16" s="14"/>
      <c r="G16" s="14">
        <f t="shared" si="0"/>
        <v>939.52</v>
      </c>
      <c r="H16" s="14"/>
      <c r="I16" s="14">
        <f t="shared" si="1"/>
        <v>469.76</v>
      </c>
      <c r="J16" s="14"/>
      <c r="K16" s="16">
        <v>0.035500000000000004</v>
      </c>
      <c r="L16" s="14"/>
      <c r="M16" s="14">
        <f t="shared" si="2"/>
        <v>16.68</v>
      </c>
    </row>
    <row r="17" spans="1:13" ht="12.75">
      <c r="A17" s="14" t="s">
        <v>27</v>
      </c>
      <c r="B17" s="14"/>
      <c r="C17" s="14">
        <f t="shared" si="3"/>
        <v>939.52</v>
      </c>
      <c r="D17" s="14"/>
      <c r="E17" s="14">
        <v>27.56</v>
      </c>
      <c r="F17" s="14"/>
      <c r="G17" s="14">
        <f t="shared" si="0"/>
        <v>967.0799999999999</v>
      </c>
      <c r="H17" s="14"/>
      <c r="I17" s="14">
        <f t="shared" si="1"/>
        <v>953.3</v>
      </c>
      <c r="J17" s="14"/>
      <c r="K17" s="16">
        <v>0.032100000000000004</v>
      </c>
      <c r="L17" s="14"/>
      <c r="M17" s="14">
        <f t="shared" si="2"/>
        <v>30.6</v>
      </c>
    </row>
    <row r="18" spans="1:13" ht="12.75">
      <c r="A18" s="14" t="s">
        <v>28</v>
      </c>
      <c r="B18" s="14"/>
      <c r="C18" s="14">
        <f t="shared" si="3"/>
        <v>967.0799999999999</v>
      </c>
      <c r="D18" s="14"/>
      <c r="E18" s="14">
        <v>0</v>
      </c>
      <c r="F18" s="14"/>
      <c r="G18" s="14">
        <f t="shared" si="0"/>
        <v>967.0799999999999</v>
      </c>
      <c r="H18" s="14"/>
      <c r="I18" s="14">
        <f t="shared" si="1"/>
        <v>967.0799999999999</v>
      </c>
      <c r="J18" s="14"/>
      <c r="K18" s="16">
        <v>0.0304</v>
      </c>
      <c r="L18" s="14"/>
      <c r="M18" s="14">
        <f t="shared" si="2"/>
        <v>29.4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967.0799999999999</v>
      </c>
      <c r="D20" s="14"/>
      <c r="E20" s="14">
        <v>0</v>
      </c>
      <c r="F20" s="14"/>
      <c r="G20" s="14">
        <f aca="true" t="shared" si="4" ref="G20:G29">C20+E20</f>
        <v>967.0799999999999</v>
      </c>
      <c r="H20" s="14"/>
      <c r="I20" s="14">
        <f aca="true" t="shared" si="5" ref="I20:I29">C20/2+G20/2</f>
        <v>967.0799999999999</v>
      </c>
      <c r="J20" s="14"/>
      <c r="K20" s="16">
        <v>0.0304</v>
      </c>
      <c r="L20" s="14"/>
      <c r="M20" s="14">
        <f aca="true" t="shared" si="6" ref="M20:M29">ROUND((+I20*K20),2)</f>
        <v>29.4</v>
      </c>
    </row>
    <row r="21" spans="1:13" ht="12.75">
      <c r="A21" s="14" t="s">
        <v>30</v>
      </c>
      <c r="B21" s="14"/>
      <c r="C21" s="14">
        <f aca="true" t="shared" si="7" ref="C21:C29">G20</f>
        <v>967.0799999999999</v>
      </c>
      <c r="D21" s="14"/>
      <c r="E21" s="14">
        <v>0</v>
      </c>
      <c r="F21" s="14"/>
      <c r="G21" s="14">
        <f t="shared" si="4"/>
        <v>967.0799999999999</v>
      </c>
      <c r="H21" s="14"/>
      <c r="I21" s="14">
        <f t="shared" si="5"/>
        <v>967.0799999999999</v>
      </c>
      <c r="J21" s="14"/>
      <c r="K21" s="16">
        <v>0.0304</v>
      </c>
      <c r="L21" s="14"/>
      <c r="M21" s="14">
        <f t="shared" si="6"/>
        <v>29.4</v>
      </c>
    </row>
    <row r="22" spans="1:13" ht="12.75">
      <c r="A22" s="14" t="s">
        <v>31</v>
      </c>
      <c r="B22" s="14"/>
      <c r="C22" s="14">
        <f t="shared" si="7"/>
        <v>967.0799999999999</v>
      </c>
      <c r="D22" s="14"/>
      <c r="E22" s="14">
        <v>0</v>
      </c>
      <c r="F22" s="14"/>
      <c r="G22" s="14">
        <f t="shared" si="4"/>
        <v>967.0799999999999</v>
      </c>
      <c r="H22" s="14"/>
      <c r="I22" s="14">
        <f t="shared" si="5"/>
        <v>967.0799999999999</v>
      </c>
      <c r="J22" s="14"/>
      <c r="K22" s="16">
        <v>0.0308</v>
      </c>
      <c r="L22" s="14"/>
      <c r="M22" s="14">
        <f t="shared" si="6"/>
        <v>29.79</v>
      </c>
    </row>
    <row r="23" spans="1:13" ht="12.75">
      <c r="A23" s="14" t="s">
        <v>32</v>
      </c>
      <c r="B23" s="14"/>
      <c r="C23" s="14">
        <f t="shared" si="7"/>
        <v>967.0799999999999</v>
      </c>
      <c r="D23" s="14"/>
      <c r="E23" s="14">
        <v>0</v>
      </c>
      <c r="F23" s="14"/>
      <c r="G23" s="14">
        <f t="shared" si="4"/>
        <v>967.0799999999999</v>
      </c>
      <c r="H23" s="14"/>
      <c r="I23" s="14">
        <f t="shared" si="5"/>
        <v>967.0799999999999</v>
      </c>
      <c r="J23" s="14"/>
      <c r="K23" s="16">
        <v>0.03</v>
      </c>
      <c r="L23" s="14"/>
      <c r="M23" s="14">
        <f t="shared" si="6"/>
        <v>29.01</v>
      </c>
    </row>
    <row r="24" spans="1:13" ht="12.75">
      <c r="A24" s="14" t="s">
        <v>33</v>
      </c>
      <c r="B24" s="14"/>
      <c r="C24" s="14">
        <f t="shared" si="7"/>
        <v>967.0799999999999</v>
      </c>
      <c r="D24" s="14"/>
      <c r="E24" s="14">
        <v>0</v>
      </c>
      <c r="F24" s="14"/>
      <c r="G24" s="14">
        <f t="shared" si="4"/>
        <v>967.0799999999999</v>
      </c>
      <c r="H24" s="14"/>
      <c r="I24" s="14">
        <f t="shared" si="5"/>
        <v>967.0799999999999</v>
      </c>
      <c r="J24" s="14"/>
      <c r="K24" s="16">
        <v>0.03</v>
      </c>
      <c r="L24" s="14"/>
      <c r="M24" s="14">
        <f t="shared" si="6"/>
        <v>29.01</v>
      </c>
    </row>
    <row r="25" spans="1:13" ht="12.75">
      <c r="A25" s="14" t="s">
        <v>34</v>
      </c>
      <c r="B25" s="14"/>
      <c r="C25" s="14">
        <f t="shared" si="7"/>
        <v>967.0799999999999</v>
      </c>
      <c r="D25" s="14"/>
      <c r="E25" s="14">
        <v>0</v>
      </c>
      <c r="F25" s="14"/>
      <c r="G25" s="14">
        <f t="shared" si="4"/>
        <v>967.0799999999999</v>
      </c>
      <c r="H25" s="14"/>
      <c r="I25" s="14">
        <f t="shared" si="5"/>
        <v>967.0799999999999</v>
      </c>
      <c r="J25" s="14"/>
      <c r="K25" s="16">
        <v>0.03</v>
      </c>
      <c r="L25" s="14"/>
      <c r="M25" s="14">
        <f t="shared" si="6"/>
        <v>29.01</v>
      </c>
    </row>
    <row r="26" spans="1:13" ht="12.75">
      <c r="A26" s="14" t="s">
        <v>35</v>
      </c>
      <c r="B26" s="14"/>
      <c r="C26" s="14">
        <f t="shared" si="7"/>
        <v>967.0799999999999</v>
      </c>
      <c r="D26" s="14"/>
      <c r="E26" s="14">
        <v>0</v>
      </c>
      <c r="F26" s="14"/>
      <c r="G26" s="14">
        <f t="shared" si="4"/>
        <v>967.0799999999999</v>
      </c>
      <c r="H26" s="14"/>
      <c r="I26" s="14">
        <f t="shared" si="5"/>
        <v>967.0799999999999</v>
      </c>
      <c r="J26" s="14"/>
      <c r="K26" s="16">
        <v>0.03</v>
      </c>
      <c r="L26" s="14"/>
      <c r="M26" s="14">
        <f t="shared" si="6"/>
        <v>29.01</v>
      </c>
    </row>
    <row r="27" spans="1:13" ht="12.75">
      <c r="A27" s="14" t="s">
        <v>36</v>
      </c>
      <c r="B27" s="14"/>
      <c r="C27" s="14">
        <f t="shared" si="7"/>
        <v>967.0799999999999</v>
      </c>
      <c r="D27" s="14"/>
      <c r="E27" s="14">
        <v>0</v>
      </c>
      <c r="F27" s="14"/>
      <c r="G27" s="14">
        <f t="shared" si="4"/>
        <v>967.0799999999999</v>
      </c>
      <c r="H27" s="14"/>
      <c r="I27" s="14">
        <f t="shared" si="5"/>
        <v>967.0799999999999</v>
      </c>
      <c r="J27" s="14"/>
      <c r="K27" s="16">
        <v>0.03</v>
      </c>
      <c r="L27" s="14"/>
      <c r="M27" s="14">
        <f t="shared" si="6"/>
        <v>29.01</v>
      </c>
    </row>
    <row r="28" spans="1:13" ht="12.75">
      <c r="A28" s="14" t="s">
        <v>37</v>
      </c>
      <c r="B28" s="14"/>
      <c r="C28" s="14">
        <f t="shared" si="7"/>
        <v>967.0799999999999</v>
      </c>
      <c r="D28" s="14"/>
      <c r="E28" s="14">
        <v>0</v>
      </c>
      <c r="F28" s="14"/>
      <c r="G28" s="14">
        <f t="shared" si="4"/>
        <v>967.0799999999999</v>
      </c>
      <c r="H28" s="14"/>
      <c r="I28" s="14">
        <f t="shared" si="5"/>
        <v>967.0799999999999</v>
      </c>
      <c r="J28" s="14"/>
      <c r="K28" s="16">
        <v>0.030500000000000003</v>
      </c>
      <c r="L28" s="14"/>
      <c r="M28" s="14">
        <f t="shared" si="6"/>
        <v>29.5</v>
      </c>
    </row>
    <row r="29" spans="1:13" ht="12.75">
      <c r="A29" s="14" t="s">
        <v>38</v>
      </c>
      <c r="B29" s="14"/>
      <c r="C29" s="14">
        <f t="shared" si="7"/>
        <v>967.0799999999999</v>
      </c>
      <c r="D29" s="14"/>
      <c r="E29" s="14">
        <v>0</v>
      </c>
      <c r="F29" s="14"/>
      <c r="G29" s="14">
        <f t="shared" si="4"/>
        <v>967.0799999999999</v>
      </c>
      <c r="H29" s="14"/>
      <c r="I29" s="14">
        <f t="shared" si="5"/>
        <v>967.0799999999999</v>
      </c>
      <c r="J29" s="14"/>
      <c r="K29" s="16">
        <v>0.030600000000000002</v>
      </c>
      <c r="L29" s="14"/>
      <c r="M29" s="14">
        <f t="shared" si="6"/>
        <v>29.59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967.0799999999999</v>
      </c>
      <c r="D31" s="14"/>
      <c r="E31" s="14">
        <v>0</v>
      </c>
      <c r="F31" s="14"/>
      <c r="G31" s="14">
        <f>C31+E31</f>
        <v>967.0799999999999</v>
      </c>
      <c r="H31" s="14"/>
      <c r="I31" s="14">
        <f>C31/2+G31/2</f>
        <v>967.0799999999999</v>
      </c>
      <c r="J31" s="14"/>
      <c r="K31" s="16">
        <v>0.031</v>
      </c>
      <c r="L31" s="14"/>
      <c r="M31" s="14">
        <f>ROUND((+I31*K31),2)</f>
        <v>29.98</v>
      </c>
    </row>
    <row r="32" spans="1:13" ht="12.75">
      <c r="A32" s="14" t="s">
        <v>40</v>
      </c>
      <c r="B32" s="14"/>
      <c r="C32" s="14">
        <f>G31</f>
        <v>967.0799999999999</v>
      </c>
      <c r="D32" s="14"/>
      <c r="E32" s="14">
        <v>0</v>
      </c>
      <c r="F32" s="14"/>
      <c r="G32" s="14">
        <f>C32+E32</f>
        <v>967.0799999999999</v>
      </c>
      <c r="H32" s="14"/>
      <c r="I32" s="14">
        <f>C32/2+G32/2</f>
        <v>967.0799999999999</v>
      </c>
      <c r="J32" s="14"/>
      <c r="K32" s="16">
        <v>0.025</v>
      </c>
      <c r="L32" s="14"/>
      <c r="M32" s="14">
        <f>ROUND((+I32*K32),2)</f>
        <v>24.18</v>
      </c>
    </row>
    <row r="33" spans="1:13" ht="12.75">
      <c r="A33" s="14" t="s">
        <v>41</v>
      </c>
      <c r="B33" s="14"/>
      <c r="C33" s="14">
        <f>G32</f>
        <v>967.0799999999999</v>
      </c>
      <c r="D33" s="14"/>
      <c r="E33" s="14">
        <v>0</v>
      </c>
      <c r="F33" s="14"/>
      <c r="G33" s="14">
        <f>C33+E33</f>
        <v>967.0799999999999</v>
      </c>
      <c r="H33" s="14"/>
      <c r="I33" s="14">
        <f>C33/2+G33/2</f>
        <v>967.0799999999999</v>
      </c>
      <c r="J33" s="14"/>
      <c r="K33" s="16">
        <v>0.025</v>
      </c>
      <c r="L33" s="14"/>
      <c r="M33" s="14">
        <f>ROUND((+I33*K33),2)</f>
        <v>24.18</v>
      </c>
    </row>
    <row r="34" spans="1:13" ht="12.75">
      <c r="A34" s="14" t="s">
        <v>42</v>
      </c>
      <c r="B34" s="14"/>
      <c r="C34" s="14">
        <f>G33</f>
        <v>967.0799999999999</v>
      </c>
      <c r="D34" s="14"/>
      <c r="E34" s="14">
        <v>0</v>
      </c>
      <c r="F34" s="14"/>
      <c r="G34" s="14">
        <f>C34+E34</f>
        <v>967.0799999999999</v>
      </c>
      <c r="H34" s="14"/>
      <c r="I34" s="14">
        <f>C34/2+G34/2</f>
        <v>967.0799999999999</v>
      </c>
      <c r="J34" s="14"/>
      <c r="K34" s="16">
        <v>0.025</v>
      </c>
      <c r="L34" s="14"/>
      <c r="M34" s="14">
        <f>ROUND((+I34*K34),2)</f>
        <v>24.18</v>
      </c>
    </row>
    <row r="35" spans="1:13" ht="12.75">
      <c r="A35" s="14" t="s">
        <v>43</v>
      </c>
      <c r="B35" s="14"/>
      <c r="C35" s="14">
        <f>G34</f>
        <v>967.0799999999999</v>
      </c>
      <c r="D35" s="14"/>
      <c r="E35" s="14">
        <v>0</v>
      </c>
      <c r="F35" s="14"/>
      <c r="G35" s="14">
        <f>C35+E35</f>
        <v>967.0799999999999</v>
      </c>
      <c r="H35" s="14"/>
      <c r="I35" s="14">
        <f>C35/2+G35/2</f>
        <v>967.0799999999999</v>
      </c>
      <c r="J35" s="14"/>
      <c r="K35" s="16">
        <v>0.0275</v>
      </c>
      <c r="L35" s="14"/>
      <c r="M35" s="14">
        <f>ROUND((+I35*K35),2)</f>
        <v>26.59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967.0799999999999</v>
      </c>
      <c r="D37" s="14"/>
      <c r="E37" s="14">
        <v>0</v>
      </c>
      <c r="F37" s="14"/>
      <c r="G37" s="14">
        <f>C37+E37</f>
        <v>967.0799999999999</v>
      </c>
      <c r="H37" s="14"/>
      <c r="I37" s="14">
        <f>C37/2+G37/2</f>
        <v>967.0799999999999</v>
      </c>
      <c r="J37" s="14"/>
      <c r="K37" s="16">
        <v>0.0275</v>
      </c>
      <c r="L37" s="14"/>
      <c r="M37" s="14">
        <f>ROUND((+I37*K37),2)</f>
        <v>26.59</v>
      </c>
    </row>
    <row r="38" spans="1:13" ht="12.75">
      <c r="A38" s="14" t="s">
        <v>45</v>
      </c>
      <c r="B38" s="14"/>
      <c r="C38" s="14">
        <f>G37</f>
        <v>967.0799999999999</v>
      </c>
      <c r="D38" s="14"/>
      <c r="E38" s="14">
        <v>0</v>
      </c>
      <c r="F38" s="14"/>
      <c r="G38" s="14">
        <f>C38+E38</f>
        <v>967.0799999999999</v>
      </c>
      <c r="H38" s="14"/>
      <c r="I38" s="14">
        <f>C38/2+G38/2</f>
        <v>967.0799999999999</v>
      </c>
      <c r="J38" s="14"/>
      <c r="K38" s="16">
        <v>0.024</v>
      </c>
      <c r="L38" s="14"/>
      <c r="M38" s="14">
        <f>ROUND((+I38*K38),2)</f>
        <v>23.21</v>
      </c>
    </row>
    <row r="39" spans="1:13" ht="12.75">
      <c r="A39" s="14" t="s">
        <v>46</v>
      </c>
      <c r="B39" s="14"/>
      <c r="C39" s="14">
        <f>G38</f>
        <v>967.0799999999999</v>
      </c>
      <c r="D39" s="14"/>
      <c r="E39" s="14">
        <v>0</v>
      </c>
      <c r="F39" s="14"/>
      <c r="G39" s="14">
        <f>C39+E39</f>
        <v>967.0799999999999</v>
      </c>
      <c r="H39" s="14"/>
      <c r="I39" s="14">
        <f>C39/2+G39/2</f>
        <v>967.0799999999999</v>
      </c>
      <c r="J39" s="14"/>
      <c r="K39" s="16">
        <v>0.024</v>
      </c>
      <c r="L39" s="14"/>
      <c r="M39" s="14">
        <f>ROUND((+I39*K39),2)</f>
        <v>23.21</v>
      </c>
    </row>
    <row r="40" spans="1:13" ht="12.75">
      <c r="A40" s="14" t="s">
        <v>47</v>
      </c>
      <c r="B40" s="14"/>
      <c r="C40" s="14">
        <f>G39</f>
        <v>967.0799999999999</v>
      </c>
      <c r="D40" s="14"/>
      <c r="E40" s="14">
        <v>0</v>
      </c>
      <c r="F40" s="14"/>
      <c r="G40" s="14">
        <f>C40+E40</f>
        <v>967.0799999999999</v>
      </c>
      <c r="H40" s="14"/>
      <c r="I40" s="14">
        <f>C40/2+G40/2</f>
        <v>967.0799999999999</v>
      </c>
      <c r="J40" s="14"/>
      <c r="K40" s="16">
        <v>0.024</v>
      </c>
      <c r="L40" s="14"/>
      <c r="M40" s="14">
        <f>ROUND((+I40*K40),2)</f>
        <v>23.21</v>
      </c>
    </row>
    <row r="41" spans="1:13" ht="12.75">
      <c r="A41" s="14" t="s">
        <v>48</v>
      </c>
      <c r="B41" s="14"/>
      <c r="C41" s="14">
        <f>G40</f>
        <v>967.0799999999999</v>
      </c>
      <c r="D41" s="14"/>
      <c r="E41" s="14">
        <v>0</v>
      </c>
      <c r="F41" s="14"/>
      <c r="G41" s="14">
        <f>C41+E41</f>
        <v>967.0799999999999</v>
      </c>
      <c r="H41" s="14"/>
      <c r="I41" s="14">
        <f>C41/2+G41/2</f>
        <v>967.0799999999999</v>
      </c>
      <c r="J41" s="14"/>
      <c r="K41" s="16">
        <v>0.024</v>
      </c>
      <c r="L41" s="14"/>
      <c r="M41" s="14">
        <f>ROUND((+I41*K41),2)</f>
        <v>23.21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967.0799999999999</v>
      </c>
      <c r="D43" s="14"/>
      <c r="E43" s="14">
        <v>0</v>
      </c>
      <c r="F43" s="14"/>
      <c r="G43" s="14">
        <f aca="true" t="shared" si="8" ref="G43:G63">C43+E43</f>
        <v>967.0799999999999</v>
      </c>
      <c r="H43" s="14"/>
      <c r="I43" s="14">
        <f aca="true" t="shared" si="9" ref="I43:I63">C43/2+G43/2</f>
        <v>967.0799999999999</v>
      </c>
      <c r="J43" s="14"/>
      <c r="K43" s="16">
        <v>0.024</v>
      </c>
      <c r="L43" s="14"/>
      <c r="M43" s="14">
        <f aca="true" t="shared" si="10" ref="M43:M57">ROUND((+I43*K43),2)</f>
        <v>23.21</v>
      </c>
    </row>
    <row r="44" spans="1:13" ht="12.75">
      <c r="A44" s="14" t="s">
        <v>50</v>
      </c>
      <c r="B44" s="14"/>
      <c r="C44" s="14">
        <f aca="true" t="shared" si="11" ref="C44:C63">G43</f>
        <v>967.0799999999999</v>
      </c>
      <c r="D44" s="14"/>
      <c r="E44" s="14">
        <v>0</v>
      </c>
      <c r="F44" s="14"/>
      <c r="G44" s="14">
        <f t="shared" si="8"/>
        <v>967.0799999999999</v>
      </c>
      <c r="H44" s="14"/>
      <c r="I44" s="14">
        <f t="shared" si="9"/>
        <v>967.0799999999999</v>
      </c>
      <c r="J44" s="14"/>
      <c r="K44" s="16">
        <v>0.024</v>
      </c>
      <c r="L44" s="14"/>
      <c r="M44" s="14">
        <f t="shared" si="10"/>
        <v>23.21</v>
      </c>
    </row>
    <row r="45" spans="1:13" ht="12.75">
      <c r="A45" s="14" t="s">
        <v>51</v>
      </c>
      <c r="B45" s="14"/>
      <c r="C45" s="14">
        <f t="shared" si="11"/>
        <v>967.0799999999999</v>
      </c>
      <c r="D45" s="14"/>
      <c r="E45" s="14">
        <v>14121.01</v>
      </c>
      <c r="F45" s="14"/>
      <c r="G45" s="14">
        <f t="shared" si="8"/>
        <v>15088.09</v>
      </c>
      <c r="H45" s="14"/>
      <c r="I45" s="14">
        <f t="shared" si="9"/>
        <v>8027.585</v>
      </c>
      <c r="J45" s="14"/>
      <c r="K45" s="16">
        <v>0.024</v>
      </c>
      <c r="L45" s="14"/>
      <c r="M45" s="14">
        <f t="shared" si="10"/>
        <v>192.66</v>
      </c>
    </row>
    <row r="46" spans="1:13" ht="12.75">
      <c r="A46" s="14" t="s">
        <v>52</v>
      </c>
      <c r="B46" s="14"/>
      <c r="C46" s="14">
        <f t="shared" si="11"/>
        <v>15088.09</v>
      </c>
      <c r="D46" s="14"/>
      <c r="E46" s="14">
        <v>0</v>
      </c>
      <c r="F46" s="14"/>
      <c r="G46" s="14">
        <f t="shared" si="8"/>
        <v>15088.09</v>
      </c>
      <c r="H46" s="14"/>
      <c r="I46" s="14">
        <f t="shared" si="9"/>
        <v>15088.09</v>
      </c>
      <c r="J46" s="14" t="s">
        <v>2</v>
      </c>
      <c r="K46" s="16">
        <v>0.024</v>
      </c>
      <c r="L46" s="14"/>
      <c r="M46" s="14">
        <f t="shared" si="10"/>
        <v>362.11</v>
      </c>
    </row>
    <row r="47" spans="1:13" ht="12.75">
      <c r="A47" s="14" t="s">
        <v>53</v>
      </c>
      <c r="B47" s="14" t="s">
        <v>2</v>
      </c>
      <c r="C47" s="14">
        <f t="shared" si="11"/>
        <v>15088.09</v>
      </c>
      <c r="D47" s="14"/>
      <c r="E47" s="14">
        <v>0</v>
      </c>
      <c r="F47" s="14"/>
      <c r="G47" s="14">
        <f t="shared" si="8"/>
        <v>15088.09</v>
      </c>
      <c r="H47" s="14"/>
      <c r="I47" s="14">
        <f t="shared" si="9"/>
        <v>15088.09</v>
      </c>
      <c r="J47" s="14" t="s">
        <v>2</v>
      </c>
      <c r="K47" s="16">
        <v>0.029</v>
      </c>
      <c r="L47" s="14"/>
      <c r="M47" s="14">
        <f t="shared" si="10"/>
        <v>437.55</v>
      </c>
    </row>
    <row r="48" spans="1:13" ht="12.75">
      <c r="A48" s="14" t="s">
        <v>54</v>
      </c>
      <c r="B48" s="14" t="s">
        <v>2</v>
      </c>
      <c r="C48" s="14">
        <f t="shared" si="11"/>
        <v>15088.09</v>
      </c>
      <c r="D48" s="14"/>
      <c r="E48" s="14">
        <v>0</v>
      </c>
      <c r="F48" s="14"/>
      <c r="G48" s="14">
        <f t="shared" si="8"/>
        <v>15088.09</v>
      </c>
      <c r="H48" s="14"/>
      <c r="I48" s="14">
        <f t="shared" si="9"/>
        <v>15088.09</v>
      </c>
      <c r="J48" s="14" t="s">
        <v>2</v>
      </c>
      <c r="K48" s="16">
        <v>0.029</v>
      </c>
      <c r="L48" s="14"/>
      <c r="M48" s="14">
        <f t="shared" si="10"/>
        <v>437.55</v>
      </c>
    </row>
    <row r="49" spans="1:13" ht="12.75">
      <c r="A49" s="14" t="s">
        <v>55</v>
      </c>
      <c r="B49" s="14" t="s">
        <v>2</v>
      </c>
      <c r="C49" s="14">
        <f t="shared" si="11"/>
        <v>15088.09</v>
      </c>
      <c r="D49" s="14"/>
      <c r="E49" s="14">
        <v>0</v>
      </c>
      <c r="F49" s="14"/>
      <c r="G49" s="14">
        <f t="shared" si="8"/>
        <v>15088.09</v>
      </c>
      <c r="H49" s="14"/>
      <c r="I49" s="14">
        <f t="shared" si="9"/>
        <v>15088.09</v>
      </c>
      <c r="J49" s="14" t="s">
        <v>2</v>
      </c>
      <c r="K49" s="16">
        <v>0.029</v>
      </c>
      <c r="L49" s="14"/>
      <c r="M49" s="14">
        <f t="shared" si="10"/>
        <v>437.55</v>
      </c>
    </row>
    <row r="50" spans="1:13" ht="12.75">
      <c r="A50" s="14" t="s">
        <v>56</v>
      </c>
      <c r="B50" s="14" t="s">
        <v>2</v>
      </c>
      <c r="C50" s="14">
        <f t="shared" si="11"/>
        <v>15088.09</v>
      </c>
      <c r="D50" s="14"/>
      <c r="E50" s="14">
        <v>0</v>
      </c>
      <c r="F50" s="14"/>
      <c r="G50" s="14">
        <f t="shared" si="8"/>
        <v>15088.09</v>
      </c>
      <c r="H50" s="14"/>
      <c r="I50" s="14">
        <f t="shared" si="9"/>
        <v>15088.09</v>
      </c>
      <c r="J50" s="14"/>
      <c r="K50" s="16">
        <v>0.029</v>
      </c>
      <c r="L50" s="14"/>
      <c r="M50" s="14">
        <f t="shared" si="10"/>
        <v>437.55</v>
      </c>
    </row>
    <row r="51" spans="1:13" ht="12.75">
      <c r="A51" s="14" t="s">
        <v>57</v>
      </c>
      <c r="B51" s="14" t="s">
        <v>2</v>
      </c>
      <c r="C51" s="14">
        <f t="shared" si="11"/>
        <v>15088.09</v>
      </c>
      <c r="D51" s="14"/>
      <c r="E51" s="14">
        <v>0</v>
      </c>
      <c r="F51" s="14"/>
      <c r="G51" s="14">
        <f t="shared" si="8"/>
        <v>15088.09</v>
      </c>
      <c r="H51" s="14"/>
      <c r="I51" s="14">
        <f t="shared" si="9"/>
        <v>15088.09</v>
      </c>
      <c r="J51" s="14" t="s">
        <v>2</v>
      </c>
      <c r="K51" s="16">
        <v>0.026000000000000002</v>
      </c>
      <c r="L51" s="14"/>
      <c r="M51" s="14">
        <f t="shared" si="10"/>
        <v>392.29</v>
      </c>
    </row>
    <row r="52" spans="1:13" ht="12.75">
      <c r="A52" s="14" t="s">
        <v>58</v>
      </c>
      <c r="B52" s="14"/>
      <c r="C52" s="14">
        <f t="shared" si="11"/>
        <v>15088.09</v>
      </c>
      <c r="D52" s="14"/>
      <c r="E52" s="14">
        <v>0</v>
      </c>
      <c r="F52" s="14"/>
      <c r="G52" s="14">
        <f t="shared" si="8"/>
        <v>15088.09</v>
      </c>
      <c r="H52" s="14"/>
      <c r="I52" s="14">
        <f t="shared" si="9"/>
        <v>15088.09</v>
      </c>
      <c r="J52" s="14" t="s">
        <v>2</v>
      </c>
      <c r="K52" s="16">
        <v>0.026000000000000002</v>
      </c>
      <c r="L52" s="14"/>
      <c r="M52" s="14">
        <f t="shared" si="10"/>
        <v>392.29</v>
      </c>
    </row>
    <row r="53" spans="1:13" ht="12.75">
      <c r="A53" s="14" t="s">
        <v>59</v>
      </c>
      <c r="B53" s="14"/>
      <c r="C53" s="14">
        <f t="shared" si="11"/>
        <v>15088.09</v>
      </c>
      <c r="D53" s="14"/>
      <c r="E53" s="14">
        <v>0</v>
      </c>
      <c r="F53" s="14"/>
      <c r="G53" s="14">
        <f t="shared" si="8"/>
        <v>15088.09</v>
      </c>
      <c r="H53" s="14"/>
      <c r="I53" s="14">
        <f t="shared" si="9"/>
        <v>15088.09</v>
      </c>
      <c r="J53" s="14" t="s">
        <v>2</v>
      </c>
      <c r="K53" s="16">
        <v>0.026000000000000002</v>
      </c>
      <c r="L53" s="14"/>
      <c r="M53" s="14">
        <f t="shared" si="10"/>
        <v>392.29</v>
      </c>
    </row>
    <row r="54" spans="1:13" ht="12.75">
      <c r="A54" s="14" t="s">
        <v>60</v>
      </c>
      <c r="B54" s="14"/>
      <c r="C54" s="14">
        <f t="shared" si="11"/>
        <v>15088.09</v>
      </c>
      <c r="D54" s="14"/>
      <c r="E54" s="14">
        <v>0</v>
      </c>
      <c r="F54" s="14"/>
      <c r="G54" s="14">
        <f t="shared" si="8"/>
        <v>15088.09</v>
      </c>
      <c r="H54" s="14"/>
      <c r="I54" s="14">
        <f t="shared" si="9"/>
        <v>15088.09</v>
      </c>
      <c r="J54" s="14"/>
      <c r="K54" s="16">
        <v>0.026000000000000002</v>
      </c>
      <c r="L54" s="14"/>
      <c r="M54" s="14">
        <f t="shared" si="10"/>
        <v>392.29</v>
      </c>
    </row>
    <row r="55" spans="1:13" ht="12.75">
      <c r="A55" s="14" t="s">
        <v>61</v>
      </c>
      <c r="B55" s="14"/>
      <c r="C55" s="14">
        <f t="shared" si="11"/>
        <v>15088.09</v>
      </c>
      <c r="D55" s="14"/>
      <c r="E55" s="14">
        <v>0</v>
      </c>
      <c r="F55" s="14"/>
      <c r="G55" s="14">
        <f t="shared" si="8"/>
        <v>15088.09</v>
      </c>
      <c r="H55" s="14"/>
      <c r="I55" s="14">
        <f t="shared" si="9"/>
        <v>15088.09</v>
      </c>
      <c r="J55" s="14"/>
      <c r="K55" s="16">
        <v>0.026000000000000002</v>
      </c>
      <c r="L55" s="14"/>
      <c r="M55" s="14">
        <f t="shared" si="10"/>
        <v>392.29</v>
      </c>
    </row>
    <row r="56" spans="1:13" ht="12.75">
      <c r="A56" s="14" t="s">
        <v>62</v>
      </c>
      <c r="B56" s="14"/>
      <c r="C56" s="14">
        <f t="shared" si="11"/>
        <v>15088.09</v>
      </c>
      <c r="D56" s="14"/>
      <c r="E56" s="14">
        <v>0</v>
      </c>
      <c r="F56" s="14"/>
      <c r="G56" s="14">
        <f t="shared" si="8"/>
        <v>15088.09</v>
      </c>
      <c r="H56" s="14"/>
      <c r="I56" s="14">
        <f t="shared" si="9"/>
        <v>15088.09</v>
      </c>
      <c r="J56" s="14"/>
      <c r="K56" s="16">
        <v>0.026000000000000002</v>
      </c>
      <c r="L56" s="14"/>
      <c r="M56" s="14">
        <f t="shared" si="10"/>
        <v>392.29</v>
      </c>
    </row>
    <row r="57" spans="1:13" ht="12.75">
      <c r="A57" s="14" t="s">
        <v>63</v>
      </c>
      <c r="B57" s="14"/>
      <c r="C57" s="14">
        <f t="shared" si="11"/>
        <v>15088.09</v>
      </c>
      <c r="D57" s="14"/>
      <c r="E57" s="14">
        <v>0</v>
      </c>
      <c r="F57" s="14"/>
      <c r="G57" s="14">
        <f t="shared" si="8"/>
        <v>15088.09</v>
      </c>
      <c r="H57" s="14"/>
      <c r="I57" s="14">
        <f t="shared" si="9"/>
        <v>15088.09</v>
      </c>
      <c r="J57" s="14"/>
      <c r="K57" s="16">
        <v>0.023</v>
      </c>
      <c r="L57" s="14"/>
      <c r="M57" s="14">
        <f t="shared" si="10"/>
        <v>347.03</v>
      </c>
    </row>
    <row r="58" spans="1:13" ht="12.75">
      <c r="A58" s="14" t="s">
        <v>64</v>
      </c>
      <c r="B58" s="14"/>
      <c r="C58" s="14">
        <f t="shared" si="11"/>
        <v>15088.09</v>
      </c>
      <c r="D58" s="14"/>
      <c r="E58" s="14">
        <v>0</v>
      </c>
      <c r="F58" s="14"/>
      <c r="G58" s="18">
        <f t="shared" si="8"/>
        <v>15088.09</v>
      </c>
      <c r="H58" s="14"/>
      <c r="I58" s="14">
        <f t="shared" si="9"/>
        <v>15088.09</v>
      </c>
      <c r="J58" s="14"/>
      <c r="K58" s="16">
        <v>0.023</v>
      </c>
      <c r="L58" s="14"/>
      <c r="M58" s="18">
        <f aca="true" t="shared" si="12" ref="M58:M63">ROUND((((+I58*K58)/12)*5),2)</f>
        <v>144.59</v>
      </c>
    </row>
    <row r="59" spans="1:13" ht="12.75">
      <c r="A59" s="14" t="s">
        <v>65</v>
      </c>
      <c r="B59" s="14"/>
      <c r="C59" s="14">
        <f t="shared" si="11"/>
        <v>15088.09</v>
      </c>
      <c r="D59" s="14"/>
      <c r="E59" s="14">
        <v>0</v>
      </c>
      <c r="F59" s="14"/>
      <c r="G59" s="18">
        <f t="shared" si="8"/>
        <v>15088.09</v>
      </c>
      <c r="H59" s="14"/>
      <c r="I59" s="14">
        <f t="shared" si="9"/>
        <v>15088.09</v>
      </c>
      <c r="J59" s="14"/>
      <c r="K59" s="16">
        <v>0.023</v>
      </c>
      <c r="L59" s="14"/>
      <c r="M59" s="18">
        <f t="shared" si="12"/>
        <v>144.59</v>
      </c>
    </row>
    <row r="60" spans="1:13" ht="12.75">
      <c r="A60" s="14" t="s">
        <v>66</v>
      </c>
      <c r="B60" s="14"/>
      <c r="C60" s="14">
        <f t="shared" si="11"/>
        <v>15088.09</v>
      </c>
      <c r="D60" s="14"/>
      <c r="E60" s="14">
        <v>0</v>
      </c>
      <c r="F60" s="14"/>
      <c r="G60" s="18">
        <f t="shared" si="8"/>
        <v>15088.09</v>
      </c>
      <c r="H60" s="14"/>
      <c r="I60" s="14">
        <f t="shared" si="9"/>
        <v>15088.09</v>
      </c>
      <c r="J60" s="14"/>
      <c r="K60" s="16">
        <v>0.023</v>
      </c>
      <c r="L60" s="14"/>
      <c r="M60" s="18">
        <f t="shared" si="12"/>
        <v>144.59</v>
      </c>
    </row>
    <row r="61" spans="1:13" ht="12.75">
      <c r="A61" s="14" t="s">
        <v>67</v>
      </c>
      <c r="B61" s="14"/>
      <c r="C61" s="14">
        <f t="shared" si="11"/>
        <v>15088.09</v>
      </c>
      <c r="D61" s="14"/>
      <c r="E61" s="14">
        <v>0</v>
      </c>
      <c r="F61" s="14"/>
      <c r="G61" s="18">
        <f t="shared" si="8"/>
        <v>15088.09</v>
      </c>
      <c r="H61" s="14"/>
      <c r="I61" s="14">
        <f t="shared" si="9"/>
        <v>15088.09</v>
      </c>
      <c r="J61" s="14"/>
      <c r="K61" s="16">
        <v>0.024</v>
      </c>
      <c r="L61" s="14"/>
      <c r="M61" s="18">
        <f t="shared" si="12"/>
        <v>150.88</v>
      </c>
    </row>
    <row r="62" spans="1:13" ht="12.75">
      <c r="A62" s="14" t="s">
        <v>68</v>
      </c>
      <c r="B62" s="14"/>
      <c r="C62" s="14">
        <f t="shared" si="11"/>
        <v>15088.09</v>
      </c>
      <c r="D62" s="14"/>
      <c r="E62" s="14">
        <v>0</v>
      </c>
      <c r="F62" s="14"/>
      <c r="G62" s="18">
        <f t="shared" si="8"/>
        <v>15088.09</v>
      </c>
      <c r="H62" s="14"/>
      <c r="I62" s="14">
        <f t="shared" si="9"/>
        <v>15088.09</v>
      </c>
      <c r="J62" s="14"/>
      <c r="K62" s="16">
        <v>0.024</v>
      </c>
      <c r="L62" s="14"/>
      <c r="M62" s="18">
        <f t="shared" si="12"/>
        <v>150.88</v>
      </c>
    </row>
    <row r="63" spans="1:13" ht="12.75">
      <c r="A63" s="14" t="s">
        <v>69</v>
      </c>
      <c r="B63" s="14"/>
      <c r="C63" s="14">
        <f t="shared" si="11"/>
        <v>15088.09</v>
      </c>
      <c r="D63" s="14"/>
      <c r="E63" s="14">
        <v>0</v>
      </c>
      <c r="F63" s="14"/>
      <c r="G63" s="18">
        <f t="shared" si="8"/>
        <v>15088.09</v>
      </c>
      <c r="H63" s="14"/>
      <c r="I63" s="14">
        <f t="shared" si="9"/>
        <v>15088.09</v>
      </c>
      <c r="J63" s="14"/>
      <c r="K63" s="16">
        <v>0.024</v>
      </c>
      <c r="L63" s="14"/>
      <c r="M63" s="18">
        <f t="shared" si="12"/>
        <v>150.88</v>
      </c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f>SUM(M8:M63)</f>
        <v>6556.520000000001</v>
      </c>
    </row>
    <row r="65" spans="1:13" ht="12.75">
      <c r="A65" s="14"/>
      <c r="B65" s="14"/>
      <c r="C65" s="14"/>
      <c r="D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H66" s="14"/>
      <c r="I66" s="14" t="s">
        <v>75</v>
      </c>
      <c r="J66" s="14"/>
      <c r="L66" s="14"/>
      <c r="M66" s="14">
        <f>G63-M64</f>
        <v>8531.57</v>
      </c>
    </row>
    <row r="67" spans="1:13" ht="12.75">
      <c r="A67" s="14"/>
      <c r="B67" s="14"/>
      <c r="C67" s="14"/>
      <c r="D67" s="14"/>
      <c r="H67" s="14"/>
      <c r="I67" s="14" t="s">
        <v>76</v>
      </c>
      <c r="J67" s="14"/>
      <c r="M67" s="28">
        <v>0</v>
      </c>
    </row>
    <row r="68" spans="1:13" ht="13.5" thickBot="1">
      <c r="A68" s="14"/>
      <c r="B68" s="14"/>
      <c r="C68" s="14"/>
      <c r="D68" s="14"/>
      <c r="H68" s="14"/>
      <c r="I68" s="14" t="s">
        <v>77</v>
      </c>
      <c r="J68" s="14"/>
      <c r="K68" s="1" t="s">
        <v>114</v>
      </c>
      <c r="M68" s="29">
        <f>SUM(M66:M67)</f>
        <v>8531.57</v>
      </c>
    </row>
    <row r="69" ht="13.5" thickTop="1">
      <c r="M69" s="27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3" bestFit="1" customWidth="1"/>
    <col min="2" max="2" width="2.140625" style="13" customWidth="1"/>
    <col min="3" max="3" width="13.00390625" style="13" customWidth="1"/>
    <col min="4" max="4" width="2.421875" style="13" customWidth="1"/>
    <col min="5" max="5" width="12.28125" style="13" bestFit="1" customWidth="1"/>
    <col min="6" max="6" width="2.421875" style="13" customWidth="1"/>
    <col min="7" max="7" width="12.28125" style="13" bestFit="1" customWidth="1"/>
    <col min="8" max="8" width="2.57421875" style="13" customWidth="1"/>
    <col min="9" max="9" width="18.421875" style="13" bestFit="1" customWidth="1"/>
    <col min="10" max="10" width="2.8515625" style="13" customWidth="1"/>
    <col min="11" max="11" width="8.140625" style="13" bestFit="1" customWidth="1"/>
    <col min="12" max="12" width="2.28125" style="13" customWidth="1"/>
    <col min="13" max="13" width="12.28125" style="13" bestFit="1" customWidth="1"/>
    <col min="14" max="16384" width="9.140625" style="13" customWidth="1"/>
  </cols>
  <sheetData>
    <row r="1" spans="1:13" ht="12.75">
      <c r="A1" s="14" t="s">
        <v>0</v>
      </c>
      <c r="B1" s="14"/>
      <c r="C1" s="14" t="s">
        <v>94</v>
      </c>
      <c r="D1" s="14"/>
      <c r="F1" s="14"/>
      <c r="H1" s="14"/>
      <c r="I1" s="14"/>
      <c r="J1" s="14"/>
      <c r="K1" s="14" t="s">
        <v>2</v>
      </c>
      <c r="L1" s="14" t="s">
        <v>2</v>
      </c>
      <c r="M1" s="14"/>
    </row>
    <row r="2" spans="1:13" ht="12.75">
      <c r="A2" s="14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C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2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5" t="s">
        <v>96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4">
        <v>0</v>
      </c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4">
        <v>0</v>
      </c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4">
        <v>0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>
        <v>0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>
        <v>0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0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>
        <v>0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>
        <v>0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>
        <v>0</v>
      </c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>
        <v>0</v>
      </c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>
        <v>0</v>
      </c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>
        <v>0</v>
      </c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>
        <v>0</v>
      </c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>
        <v>0</v>
      </c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>
        <v>0</v>
      </c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>
        <v>0</v>
      </c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>
        <v>0</v>
      </c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>
        <v>0</v>
      </c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>
        <v>0</v>
      </c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>
        <v>0</v>
      </c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0</v>
      </c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>
        <v>0</v>
      </c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>
        <v>0</v>
      </c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>
        <v>0</v>
      </c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>
        <v>0</v>
      </c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>
        <v>0</v>
      </c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>
        <v>0</v>
      </c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>
        <v>0</v>
      </c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>
        <v>0</v>
      </c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>
        <v>0</v>
      </c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>
        <v>0</v>
      </c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>
        <v>0</v>
      </c>
      <c r="F43" s="14"/>
      <c r="G43" s="14">
        <f aca="true" t="shared" si="8" ref="G43:G68">C43+E43</f>
        <v>0</v>
      </c>
      <c r="H43" s="14"/>
      <c r="I43" s="14">
        <f aca="true" t="shared" si="9" ref="I43:I68">C43/2+G43/2</f>
        <v>0</v>
      </c>
      <c r="J43" s="14"/>
      <c r="K43" s="16">
        <v>0.024</v>
      </c>
      <c r="L43" s="14"/>
      <c r="M43" s="14">
        <f aca="true" t="shared" si="10" ref="M43:M51">ROUND((+I43*K43),2)</f>
        <v>0</v>
      </c>
    </row>
    <row r="44" spans="1:13" ht="12.75">
      <c r="A44" s="14" t="s">
        <v>50</v>
      </c>
      <c r="B44" s="14"/>
      <c r="C44" s="14">
        <f aca="true" t="shared" si="11" ref="C44:C68">G43</f>
        <v>0</v>
      </c>
      <c r="D44" s="14"/>
      <c r="E44" s="14">
        <v>0</v>
      </c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>
        <v>1044022.5</v>
      </c>
      <c r="F45" s="14"/>
      <c r="G45" s="14">
        <f t="shared" si="8"/>
        <v>1044022.5</v>
      </c>
      <c r="H45" s="14"/>
      <c r="I45" s="14">
        <f t="shared" si="9"/>
        <v>522011.25</v>
      </c>
      <c r="J45" s="14"/>
      <c r="K45" s="16">
        <v>0.024</v>
      </c>
      <c r="L45" s="14"/>
      <c r="M45" s="14">
        <f t="shared" si="10"/>
        <v>12528.27</v>
      </c>
    </row>
    <row r="46" spans="1:13" ht="12.75">
      <c r="A46" s="14" t="s">
        <v>52</v>
      </c>
      <c r="B46" s="14"/>
      <c r="C46" s="14">
        <f t="shared" si="11"/>
        <v>1044022.5</v>
      </c>
      <c r="D46" s="14"/>
      <c r="E46" s="14">
        <v>0</v>
      </c>
      <c r="F46" s="14"/>
      <c r="G46" s="14">
        <f t="shared" si="8"/>
        <v>1044022.5</v>
      </c>
      <c r="H46" s="14"/>
      <c r="I46" s="14">
        <f t="shared" si="9"/>
        <v>1044022.5</v>
      </c>
      <c r="J46" s="14" t="s">
        <v>2</v>
      </c>
      <c r="K46" s="16">
        <v>0.024</v>
      </c>
      <c r="L46" s="14"/>
      <c r="M46" s="14">
        <f t="shared" si="10"/>
        <v>25056.54</v>
      </c>
    </row>
    <row r="47" spans="1:13" ht="12.75">
      <c r="A47" s="14" t="s">
        <v>53</v>
      </c>
      <c r="B47" s="14" t="s">
        <v>2</v>
      </c>
      <c r="C47" s="14">
        <f t="shared" si="11"/>
        <v>1044022.5</v>
      </c>
      <c r="D47" s="14"/>
      <c r="E47" s="14">
        <v>0</v>
      </c>
      <c r="F47" s="14"/>
      <c r="G47" s="14">
        <f t="shared" si="8"/>
        <v>1044022.5</v>
      </c>
      <c r="H47" s="14"/>
      <c r="I47" s="14">
        <f t="shared" si="9"/>
        <v>1044022.5</v>
      </c>
      <c r="J47" s="14" t="s">
        <v>2</v>
      </c>
      <c r="K47" s="16">
        <v>0.029</v>
      </c>
      <c r="L47" s="14"/>
      <c r="M47" s="14">
        <f t="shared" si="10"/>
        <v>30276.65</v>
      </c>
    </row>
    <row r="48" spans="1:13" ht="12.75">
      <c r="A48" s="14" t="s">
        <v>54</v>
      </c>
      <c r="B48" s="14" t="s">
        <v>2</v>
      </c>
      <c r="C48" s="14">
        <f t="shared" si="11"/>
        <v>1044022.5</v>
      </c>
      <c r="D48" s="14"/>
      <c r="E48" s="14">
        <v>73670.9</v>
      </c>
      <c r="F48" s="14"/>
      <c r="G48" s="14">
        <f t="shared" si="8"/>
        <v>1117693.4</v>
      </c>
      <c r="H48" s="14"/>
      <c r="I48" s="14">
        <f t="shared" si="9"/>
        <v>1080857.95</v>
      </c>
      <c r="J48" s="14" t="s">
        <v>2</v>
      </c>
      <c r="K48" s="16">
        <v>0.029</v>
      </c>
      <c r="L48" s="14"/>
      <c r="M48" s="14">
        <f t="shared" si="10"/>
        <v>31344.88</v>
      </c>
    </row>
    <row r="49" spans="1:13" ht="12.75">
      <c r="A49" s="14" t="s">
        <v>55</v>
      </c>
      <c r="B49" s="14" t="s">
        <v>2</v>
      </c>
      <c r="C49" s="14">
        <f t="shared" si="11"/>
        <v>1117693.4</v>
      </c>
      <c r="D49" s="14"/>
      <c r="E49" s="14">
        <v>0</v>
      </c>
      <c r="F49" s="14"/>
      <c r="G49" s="14">
        <f t="shared" si="8"/>
        <v>1117693.4</v>
      </c>
      <c r="H49" s="14"/>
      <c r="I49" s="14">
        <f t="shared" si="9"/>
        <v>1117693.4</v>
      </c>
      <c r="J49" s="14" t="s">
        <v>2</v>
      </c>
      <c r="K49" s="16">
        <v>0.029</v>
      </c>
      <c r="L49" s="14"/>
      <c r="M49" s="14">
        <f t="shared" si="10"/>
        <v>32413.11</v>
      </c>
    </row>
    <row r="50" spans="1:13" ht="12.75">
      <c r="A50" s="14" t="s">
        <v>56</v>
      </c>
      <c r="B50" s="14" t="s">
        <v>2</v>
      </c>
      <c r="C50" s="14">
        <f t="shared" si="11"/>
        <v>1117693.4</v>
      </c>
      <c r="D50" s="14"/>
      <c r="E50" s="14">
        <v>0</v>
      </c>
      <c r="F50" s="14"/>
      <c r="G50" s="14">
        <f t="shared" si="8"/>
        <v>1117693.4</v>
      </c>
      <c r="H50" s="14"/>
      <c r="I50" s="14">
        <f t="shared" si="9"/>
        <v>1117693.4</v>
      </c>
      <c r="J50" s="14"/>
      <c r="K50" s="16">
        <v>0.029</v>
      </c>
      <c r="L50" s="14"/>
      <c r="M50" s="14">
        <f t="shared" si="10"/>
        <v>32413.11</v>
      </c>
    </row>
    <row r="51" spans="1:13" ht="12.75">
      <c r="A51" s="14" t="s">
        <v>57</v>
      </c>
      <c r="B51" s="14" t="s">
        <v>2</v>
      </c>
      <c r="C51" s="14">
        <f t="shared" si="11"/>
        <v>1117693.4</v>
      </c>
      <c r="D51" s="14"/>
      <c r="E51" s="14">
        <v>29145.21</v>
      </c>
      <c r="F51" s="14"/>
      <c r="G51" s="14">
        <f t="shared" si="8"/>
        <v>1146838.6099999999</v>
      </c>
      <c r="H51" s="14"/>
      <c r="I51" s="14">
        <f t="shared" si="9"/>
        <v>1132266.005</v>
      </c>
      <c r="J51" s="14" t="s">
        <v>2</v>
      </c>
      <c r="K51" s="16">
        <v>0.026000000000000002</v>
      </c>
      <c r="L51" s="14"/>
      <c r="M51" s="14">
        <f t="shared" si="10"/>
        <v>29438.92</v>
      </c>
    </row>
    <row r="52" spans="1:13" ht="12.75">
      <c r="A52" s="14" t="s">
        <v>58</v>
      </c>
      <c r="B52" s="14"/>
      <c r="C52" s="14">
        <f t="shared" si="11"/>
        <v>1146838.6099999999</v>
      </c>
      <c r="D52" s="14"/>
      <c r="E52" s="14">
        <v>9698.65</v>
      </c>
      <c r="F52" s="14"/>
      <c r="G52" s="14">
        <f t="shared" si="8"/>
        <v>1156537.2599999998</v>
      </c>
      <c r="H52" s="14"/>
      <c r="I52" s="14">
        <f t="shared" si="9"/>
        <v>1151687.9349999998</v>
      </c>
      <c r="J52" s="14" t="s">
        <v>2</v>
      </c>
      <c r="K52" s="16">
        <v>0.026000000000000002</v>
      </c>
      <c r="L52" s="14"/>
      <c r="M52" s="14">
        <v>97771.78</v>
      </c>
    </row>
    <row r="53" spans="1:13" ht="12.75">
      <c r="A53" s="14" t="s">
        <v>59</v>
      </c>
      <c r="B53" s="14"/>
      <c r="C53" s="14">
        <f t="shared" si="11"/>
        <v>1156537.2599999998</v>
      </c>
      <c r="D53" s="14"/>
      <c r="E53" s="14">
        <v>15683.97</v>
      </c>
      <c r="F53" s="14"/>
      <c r="G53" s="14">
        <f t="shared" si="8"/>
        <v>1172221.2299999997</v>
      </c>
      <c r="H53" s="14"/>
      <c r="I53" s="14">
        <f t="shared" si="9"/>
        <v>1164379.2449999996</v>
      </c>
      <c r="J53" s="14" t="s">
        <v>2</v>
      </c>
      <c r="K53" s="16">
        <v>0.026000000000000002</v>
      </c>
      <c r="L53" s="14"/>
      <c r="M53" s="14">
        <f>ROUND((+I53*K53),2)</f>
        <v>30273.86</v>
      </c>
    </row>
    <row r="54" spans="1:13" ht="12.75">
      <c r="A54" s="14" t="s">
        <v>60</v>
      </c>
      <c r="B54" s="14"/>
      <c r="C54" s="14">
        <f t="shared" si="11"/>
        <v>1172221.2299999997</v>
      </c>
      <c r="D54" s="14"/>
      <c r="E54" s="14">
        <v>0</v>
      </c>
      <c r="F54" s="14"/>
      <c r="G54" s="14">
        <f t="shared" si="8"/>
        <v>1172221.2299999997</v>
      </c>
      <c r="H54" s="14"/>
      <c r="I54" s="14">
        <f t="shared" si="9"/>
        <v>1172221.2299999997</v>
      </c>
      <c r="J54" s="14"/>
      <c r="K54" s="16">
        <v>0.026000000000000002</v>
      </c>
      <c r="L54" s="14"/>
      <c r="M54" s="14">
        <f>ROUND((+I54*K54),2)</f>
        <v>30477.75</v>
      </c>
    </row>
    <row r="55" spans="1:13" ht="12.75">
      <c r="A55" s="14" t="s">
        <v>61</v>
      </c>
      <c r="B55" s="14"/>
      <c r="C55" s="14">
        <f t="shared" si="11"/>
        <v>1172221.2299999997</v>
      </c>
      <c r="D55" s="14"/>
      <c r="E55" s="14">
        <v>0</v>
      </c>
      <c r="F55" s="14"/>
      <c r="G55" s="14">
        <f t="shared" si="8"/>
        <v>1172221.2299999997</v>
      </c>
      <c r="H55" s="14"/>
      <c r="I55" s="14">
        <f t="shared" si="9"/>
        <v>1172221.2299999997</v>
      </c>
      <c r="J55" s="14"/>
      <c r="K55" s="16">
        <v>0.026000000000000002</v>
      </c>
      <c r="L55" s="14"/>
      <c r="M55" s="14">
        <f>ROUND((+I55*K55),2)</f>
        <v>30477.75</v>
      </c>
    </row>
    <row r="56" spans="1:13" ht="12.75">
      <c r="A56" s="14" t="s">
        <v>62</v>
      </c>
      <c r="B56" s="14"/>
      <c r="C56" s="14">
        <f t="shared" si="11"/>
        <v>1172221.2299999997</v>
      </c>
      <c r="D56" s="14"/>
      <c r="E56" s="14">
        <v>0</v>
      </c>
      <c r="F56" s="14"/>
      <c r="G56" s="14">
        <f t="shared" si="8"/>
        <v>1172221.2299999997</v>
      </c>
      <c r="H56" s="14"/>
      <c r="I56" s="14">
        <f t="shared" si="9"/>
        <v>1172221.2299999997</v>
      </c>
      <c r="J56" s="14"/>
      <c r="K56" s="16">
        <v>0.026000000000000002</v>
      </c>
      <c r="L56" s="14"/>
      <c r="M56" s="14">
        <f>ROUND((+I56*K56),2)</f>
        <v>30477.75</v>
      </c>
    </row>
    <row r="57" spans="1:13" ht="12.75">
      <c r="A57" s="14" t="s">
        <v>63</v>
      </c>
      <c r="B57" s="14"/>
      <c r="C57" s="14">
        <f t="shared" si="11"/>
        <v>1172221.2299999997</v>
      </c>
      <c r="D57" s="14"/>
      <c r="E57" s="14">
        <v>90865.7</v>
      </c>
      <c r="F57" s="14"/>
      <c r="G57" s="14">
        <f t="shared" si="8"/>
        <v>1263086.9299999997</v>
      </c>
      <c r="H57" s="14"/>
      <c r="I57" s="14">
        <f t="shared" si="9"/>
        <v>1217654.0799999996</v>
      </c>
      <c r="J57" s="14"/>
      <c r="K57" s="16">
        <v>0.023</v>
      </c>
      <c r="L57" s="14"/>
      <c r="M57" s="14">
        <f>ROUND((+I57*K57),2)</f>
        <v>28006.04</v>
      </c>
    </row>
    <row r="58" spans="1:13" ht="12.75">
      <c r="A58" s="14" t="s">
        <v>64</v>
      </c>
      <c r="B58" s="14"/>
      <c r="C58" s="14">
        <f t="shared" si="11"/>
        <v>1263086.9299999997</v>
      </c>
      <c r="D58" s="14"/>
      <c r="E58" s="14">
        <v>0</v>
      </c>
      <c r="F58" s="14"/>
      <c r="G58" s="18">
        <f t="shared" si="8"/>
        <v>1263086.9299999997</v>
      </c>
      <c r="H58" s="14"/>
      <c r="I58" s="14">
        <f t="shared" si="9"/>
        <v>1263086.9299999997</v>
      </c>
      <c r="J58" s="14"/>
      <c r="K58" s="16">
        <v>0.023</v>
      </c>
      <c r="L58" s="14"/>
      <c r="M58" s="18">
        <f aca="true" t="shared" si="12" ref="M58:M67">ROUND((((+I58*K58)/12)*5),2)</f>
        <v>12104.58</v>
      </c>
    </row>
    <row r="59" spans="1:13" ht="12.75">
      <c r="A59" s="14" t="s">
        <v>65</v>
      </c>
      <c r="B59" s="14"/>
      <c r="C59" s="14">
        <f t="shared" si="11"/>
        <v>1263086.9299999997</v>
      </c>
      <c r="D59" s="14"/>
      <c r="E59" s="14">
        <v>0</v>
      </c>
      <c r="F59" s="14"/>
      <c r="G59" s="18">
        <f t="shared" si="8"/>
        <v>1263086.9299999997</v>
      </c>
      <c r="H59" s="14"/>
      <c r="I59" s="14">
        <f t="shared" si="9"/>
        <v>1263086.9299999997</v>
      </c>
      <c r="J59" s="14"/>
      <c r="K59" s="16">
        <v>0.023</v>
      </c>
      <c r="L59" s="14"/>
      <c r="M59" s="18">
        <f t="shared" si="12"/>
        <v>12104.58</v>
      </c>
    </row>
    <row r="60" spans="1:13" ht="12.75">
      <c r="A60" s="14" t="s">
        <v>66</v>
      </c>
      <c r="B60" s="14"/>
      <c r="C60" s="14">
        <f t="shared" si="11"/>
        <v>1263086.9299999997</v>
      </c>
      <c r="D60" s="14"/>
      <c r="E60" s="14">
        <v>0</v>
      </c>
      <c r="F60" s="14"/>
      <c r="G60" s="18">
        <f t="shared" si="8"/>
        <v>1263086.9299999997</v>
      </c>
      <c r="H60" s="14"/>
      <c r="I60" s="14">
        <f t="shared" si="9"/>
        <v>1263086.9299999997</v>
      </c>
      <c r="J60" s="14"/>
      <c r="K60" s="16">
        <v>0.023</v>
      </c>
      <c r="L60" s="14"/>
      <c r="M60" s="18">
        <f t="shared" si="12"/>
        <v>12104.58</v>
      </c>
    </row>
    <row r="61" spans="1:13" ht="12.75">
      <c r="A61" s="14" t="s">
        <v>67</v>
      </c>
      <c r="B61" s="14"/>
      <c r="C61" s="14">
        <f t="shared" si="11"/>
        <v>1263086.9299999997</v>
      </c>
      <c r="D61" s="14"/>
      <c r="E61" s="14">
        <v>0</v>
      </c>
      <c r="F61" s="14"/>
      <c r="G61" s="18">
        <f t="shared" si="8"/>
        <v>1263086.9299999997</v>
      </c>
      <c r="H61" s="14"/>
      <c r="I61" s="14">
        <f t="shared" si="9"/>
        <v>1263086.9299999997</v>
      </c>
      <c r="J61" s="14"/>
      <c r="K61" s="16">
        <v>0.024</v>
      </c>
      <c r="L61" s="14"/>
      <c r="M61" s="18">
        <f t="shared" si="12"/>
        <v>12630.87</v>
      </c>
    </row>
    <row r="62" spans="1:13" ht="12.75">
      <c r="A62" s="14" t="s">
        <v>68</v>
      </c>
      <c r="B62" s="14"/>
      <c r="C62" s="14">
        <f t="shared" si="11"/>
        <v>1263086.9299999997</v>
      </c>
      <c r="D62" s="14"/>
      <c r="E62" s="14">
        <v>21344.36</v>
      </c>
      <c r="F62" s="14"/>
      <c r="G62" s="18">
        <f t="shared" si="8"/>
        <v>1284431.2899999998</v>
      </c>
      <c r="H62" s="14"/>
      <c r="I62" s="14">
        <f t="shared" si="9"/>
        <v>1273759.1099999999</v>
      </c>
      <c r="J62" s="14"/>
      <c r="K62" s="16">
        <v>0.024</v>
      </c>
      <c r="L62" s="14"/>
      <c r="M62" s="18">
        <f t="shared" si="12"/>
        <v>12737.59</v>
      </c>
    </row>
    <row r="63" spans="1:13" ht="12.75">
      <c r="A63" s="14" t="s">
        <v>69</v>
      </c>
      <c r="B63" s="14"/>
      <c r="C63" s="14">
        <f t="shared" si="11"/>
        <v>1284431.2899999998</v>
      </c>
      <c r="D63" s="14"/>
      <c r="E63" s="14">
        <v>0</v>
      </c>
      <c r="F63" s="14"/>
      <c r="G63" s="18">
        <f t="shared" si="8"/>
        <v>1284431.2899999998</v>
      </c>
      <c r="H63" s="14"/>
      <c r="I63" s="14">
        <f t="shared" si="9"/>
        <v>1284431.2899999998</v>
      </c>
      <c r="J63" s="14"/>
      <c r="K63" s="16">
        <v>0.024</v>
      </c>
      <c r="L63" s="14"/>
      <c r="M63" s="18">
        <f t="shared" si="12"/>
        <v>12844.31</v>
      </c>
    </row>
    <row r="64" spans="1:13" ht="12.75">
      <c r="A64" s="14" t="s">
        <v>70</v>
      </c>
      <c r="B64" s="14"/>
      <c r="C64" s="14">
        <f t="shared" si="11"/>
        <v>1284431.2899999998</v>
      </c>
      <c r="D64" s="14"/>
      <c r="E64" s="14">
        <v>14417.33</v>
      </c>
      <c r="F64" s="14"/>
      <c r="G64" s="18">
        <f t="shared" si="8"/>
        <v>1298848.6199999999</v>
      </c>
      <c r="H64" s="14"/>
      <c r="I64" s="14">
        <f t="shared" si="9"/>
        <v>1291639.9549999998</v>
      </c>
      <c r="J64" s="14"/>
      <c r="K64" s="16">
        <v>0.024</v>
      </c>
      <c r="L64" s="14"/>
      <c r="M64" s="18">
        <f t="shared" si="12"/>
        <v>12916.4</v>
      </c>
    </row>
    <row r="65" spans="1:13" ht="12.75">
      <c r="A65" s="14" t="s">
        <v>71</v>
      </c>
      <c r="B65" s="14"/>
      <c r="C65" s="14">
        <f t="shared" si="11"/>
        <v>1298848.6199999999</v>
      </c>
      <c r="D65" s="14"/>
      <c r="G65" s="18">
        <f t="shared" si="8"/>
        <v>1298848.6199999999</v>
      </c>
      <c r="H65" s="14"/>
      <c r="I65" s="14">
        <f t="shared" si="9"/>
        <v>1298848.6199999999</v>
      </c>
      <c r="K65" s="16">
        <v>0.022</v>
      </c>
      <c r="M65" s="18">
        <f t="shared" si="12"/>
        <v>11906.11</v>
      </c>
    </row>
    <row r="66" spans="1:13" ht="12.75">
      <c r="A66" s="14" t="s">
        <v>72</v>
      </c>
      <c r="B66" s="14"/>
      <c r="C66" s="14">
        <f t="shared" si="11"/>
        <v>1298848.6199999999</v>
      </c>
      <c r="D66" s="14"/>
      <c r="E66" s="14">
        <f>3382.25+23442.8</f>
        <v>26825.05</v>
      </c>
      <c r="G66" s="18">
        <f t="shared" si="8"/>
        <v>1325673.67</v>
      </c>
      <c r="H66" s="14"/>
      <c r="I66" s="14">
        <f t="shared" si="9"/>
        <v>1312261.145</v>
      </c>
      <c r="K66" s="16">
        <v>0.022</v>
      </c>
      <c r="M66" s="18">
        <f t="shared" si="12"/>
        <v>12029.06</v>
      </c>
    </row>
    <row r="67" spans="1:13" ht="12.75">
      <c r="A67" s="14" t="s">
        <v>73</v>
      </c>
      <c r="B67" s="14"/>
      <c r="C67" s="14">
        <f t="shared" si="11"/>
        <v>1325673.67</v>
      </c>
      <c r="D67" s="14"/>
      <c r="E67" s="14"/>
      <c r="G67" s="18">
        <f t="shared" si="8"/>
        <v>1325673.67</v>
      </c>
      <c r="H67" s="14"/>
      <c r="I67" s="14">
        <f t="shared" si="9"/>
        <v>1325673.67</v>
      </c>
      <c r="K67" s="16">
        <v>0.022</v>
      </c>
      <c r="M67" s="18">
        <f t="shared" si="12"/>
        <v>12152.01</v>
      </c>
    </row>
    <row r="68" spans="1:13" ht="12.75">
      <c r="A68" s="14" t="s">
        <v>74</v>
      </c>
      <c r="B68" s="14"/>
      <c r="C68" s="14">
        <f t="shared" si="11"/>
        <v>1325673.67</v>
      </c>
      <c r="D68" s="14"/>
      <c r="E68" s="14">
        <v>10444.12</v>
      </c>
      <c r="G68" s="18">
        <f t="shared" si="8"/>
        <v>1336117.79</v>
      </c>
      <c r="H68" s="14"/>
      <c r="I68" s="14">
        <f t="shared" si="9"/>
        <v>1330895.73</v>
      </c>
      <c r="K68" s="16">
        <v>0.022</v>
      </c>
      <c r="M68" s="18">
        <f>ROUND((((+I68*K68)/12)*5),2)/12*9</f>
        <v>9149.91</v>
      </c>
    </row>
    <row r="69" spans="9:13" ht="13.5" thickBot="1">
      <c r="I69" s="14"/>
      <c r="J69" s="14"/>
      <c r="K69" s="14"/>
      <c r="L69" s="14"/>
      <c r="M69" s="19">
        <f>SUM(M8:M68)</f>
        <v>573636.4100000001</v>
      </c>
    </row>
    <row r="70" spans="1:8" ht="13.5" thickTop="1">
      <c r="A70" s="14"/>
      <c r="B70" s="14"/>
      <c r="C70" s="14"/>
      <c r="D70" s="14"/>
      <c r="E70" s="14"/>
      <c r="F70" s="14"/>
      <c r="G70" s="14"/>
      <c r="H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 t="s">
        <v>75</v>
      </c>
      <c r="J71" s="14"/>
      <c r="L71" s="14"/>
      <c r="M71" s="14">
        <f>G68-M69</f>
        <v>762481.3799999999</v>
      </c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 t="s">
        <v>76</v>
      </c>
      <c r="J72" s="14"/>
      <c r="M72" s="28">
        <v>99213.44</v>
      </c>
    </row>
    <row r="73" spans="1:13" ht="13.5" thickBot="1">
      <c r="A73" s="14"/>
      <c r="B73" s="14"/>
      <c r="C73" s="14"/>
      <c r="D73" s="14"/>
      <c r="E73" s="14"/>
      <c r="F73" s="14"/>
      <c r="G73" s="14"/>
      <c r="H73" s="14"/>
      <c r="I73" s="14" t="s">
        <v>77</v>
      </c>
      <c r="J73" s="14"/>
      <c r="K73" s="1" t="s">
        <v>97</v>
      </c>
      <c r="M73" s="29">
        <f>SUM(M71:M72)</f>
        <v>861694.8199999998</v>
      </c>
    </row>
    <row r="74" spans="1:13" ht="13.5" thickTop="1">
      <c r="A74" s="14"/>
      <c r="B74" s="14"/>
      <c r="C74" s="14"/>
      <c r="D74" s="14"/>
      <c r="E74" s="14"/>
      <c r="F74" s="14"/>
      <c r="G74" s="14"/>
      <c r="H74" s="14"/>
      <c r="M74" s="25" t="s">
        <v>79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3" bestFit="1" customWidth="1"/>
    <col min="2" max="2" width="2.421875" style="13" customWidth="1"/>
    <col min="3" max="3" width="10.8515625" style="13" customWidth="1"/>
    <col min="4" max="4" width="1.57421875" style="13" customWidth="1"/>
    <col min="5" max="5" width="11.00390625" style="13" bestFit="1" customWidth="1"/>
    <col min="6" max="6" width="2.7109375" style="13" customWidth="1"/>
    <col min="7" max="7" width="10.7109375" style="13" bestFit="1" customWidth="1"/>
    <col min="8" max="8" width="2.28125" style="13" customWidth="1"/>
    <col min="9" max="9" width="11.00390625" style="13" customWidth="1"/>
    <col min="10" max="10" width="2.421875" style="13" customWidth="1"/>
    <col min="11" max="11" width="8.140625" style="13" bestFit="1" customWidth="1"/>
    <col min="12" max="12" width="2.28125" style="13" customWidth="1"/>
    <col min="13" max="13" width="12.8515625" style="13" bestFit="1" customWidth="1"/>
    <col min="14" max="16384" width="9.140625" style="13" customWidth="1"/>
  </cols>
  <sheetData>
    <row r="1" spans="1:13" ht="12.75">
      <c r="A1" s="14" t="s">
        <v>0</v>
      </c>
      <c r="B1" s="14"/>
      <c r="C1" s="14" t="s">
        <v>98</v>
      </c>
      <c r="D1" s="14"/>
      <c r="F1" s="14"/>
      <c r="H1" s="14"/>
      <c r="I1" s="14"/>
      <c r="J1" s="14"/>
      <c r="K1" s="14" t="s">
        <v>2</v>
      </c>
      <c r="L1" s="14" t="s">
        <v>2</v>
      </c>
      <c r="M1" s="14"/>
    </row>
    <row r="2" spans="1:13" ht="12.75">
      <c r="A2" s="14" t="s">
        <v>99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C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2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5" t="s">
        <v>96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4">
        <v>0</v>
      </c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4">
        <v>0</v>
      </c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4">
        <v>0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>
        <v>0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>
        <v>0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0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>
        <v>0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>
        <v>0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>
        <v>0</v>
      </c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>
        <v>0</v>
      </c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>
        <v>0</v>
      </c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>
        <v>0</v>
      </c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>
        <v>0</v>
      </c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>
        <v>0</v>
      </c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>
        <v>0</v>
      </c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>
        <v>0</v>
      </c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>
        <v>0</v>
      </c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>
        <v>0</v>
      </c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>
        <v>0</v>
      </c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>
        <v>0</v>
      </c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0</v>
      </c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>
        <v>0</v>
      </c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>
        <v>0</v>
      </c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>
        <v>0</v>
      </c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>
        <v>0</v>
      </c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>
        <v>0</v>
      </c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>
        <v>0</v>
      </c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>
        <v>0</v>
      </c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>
        <v>0</v>
      </c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>
        <v>0</v>
      </c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>
        <v>0</v>
      </c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>
        <v>437824.57</v>
      </c>
      <c r="F43" s="14"/>
      <c r="G43" s="14">
        <f aca="true" t="shared" si="8" ref="G43:G68">C43+E43</f>
        <v>437824.57</v>
      </c>
      <c r="H43" s="14"/>
      <c r="I43" s="14">
        <f aca="true" t="shared" si="9" ref="I43:I68">C43/2+G43/2</f>
        <v>218912.285</v>
      </c>
      <c r="J43" s="14"/>
      <c r="K43" s="16">
        <v>0.024</v>
      </c>
      <c r="L43" s="14"/>
      <c r="M43" s="14">
        <f aca="true" t="shared" si="10" ref="M43:M67">ROUND((+I43*K43),2)</f>
        <v>5253.89</v>
      </c>
    </row>
    <row r="44" spans="1:13" ht="12.75">
      <c r="A44" s="14" t="s">
        <v>50</v>
      </c>
      <c r="B44" s="14"/>
      <c r="C44" s="14">
        <f aca="true" t="shared" si="11" ref="C44:C68">G43</f>
        <v>437824.57</v>
      </c>
      <c r="D44" s="14"/>
      <c r="E44" s="14">
        <v>1969.51</v>
      </c>
      <c r="F44" s="14"/>
      <c r="G44" s="14">
        <f t="shared" si="8"/>
        <v>439794.08</v>
      </c>
      <c r="H44" s="14"/>
      <c r="I44" s="14">
        <f t="shared" si="9"/>
        <v>438809.325</v>
      </c>
      <c r="J44" s="14"/>
      <c r="K44" s="16">
        <v>0.024</v>
      </c>
      <c r="L44" s="14"/>
      <c r="M44" s="14">
        <f t="shared" si="10"/>
        <v>10531.42</v>
      </c>
    </row>
    <row r="45" spans="1:13" ht="12.75">
      <c r="A45" s="14" t="s">
        <v>51</v>
      </c>
      <c r="B45" s="14"/>
      <c r="C45" s="14">
        <f t="shared" si="11"/>
        <v>439794.08</v>
      </c>
      <c r="D45" s="14"/>
      <c r="E45" s="14">
        <v>13540.19</v>
      </c>
      <c r="F45" s="14"/>
      <c r="G45" s="14">
        <f t="shared" si="8"/>
        <v>453334.27</v>
      </c>
      <c r="H45" s="14"/>
      <c r="I45" s="14">
        <f t="shared" si="9"/>
        <v>446564.17500000005</v>
      </c>
      <c r="J45" s="14"/>
      <c r="K45" s="16">
        <v>0.024</v>
      </c>
      <c r="L45" s="14"/>
      <c r="M45" s="14">
        <f t="shared" si="10"/>
        <v>10717.54</v>
      </c>
    </row>
    <row r="46" spans="1:13" ht="12.75">
      <c r="A46" s="14" t="s">
        <v>52</v>
      </c>
      <c r="B46" s="14"/>
      <c r="C46" s="14">
        <f t="shared" si="11"/>
        <v>453334.27</v>
      </c>
      <c r="D46" s="14"/>
      <c r="E46" s="14">
        <v>0</v>
      </c>
      <c r="F46" s="14"/>
      <c r="G46" s="14">
        <f t="shared" si="8"/>
        <v>453334.27</v>
      </c>
      <c r="H46" s="14"/>
      <c r="I46" s="14">
        <f t="shared" si="9"/>
        <v>453334.27</v>
      </c>
      <c r="J46" s="14" t="s">
        <v>2</v>
      </c>
      <c r="K46" s="16">
        <v>0.024</v>
      </c>
      <c r="L46" s="14"/>
      <c r="M46" s="14">
        <f t="shared" si="10"/>
        <v>10880.02</v>
      </c>
    </row>
    <row r="47" spans="1:13" ht="12.75">
      <c r="A47" s="14" t="s">
        <v>53</v>
      </c>
      <c r="B47" s="14" t="s">
        <v>2</v>
      </c>
      <c r="C47" s="14">
        <f t="shared" si="11"/>
        <v>453334.27</v>
      </c>
      <c r="D47" s="14"/>
      <c r="E47" s="14">
        <v>2428.05</v>
      </c>
      <c r="F47" s="14"/>
      <c r="G47" s="14">
        <f t="shared" si="8"/>
        <v>455762.32</v>
      </c>
      <c r="H47" s="14"/>
      <c r="I47" s="14">
        <f t="shared" si="9"/>
        <v>454548.29500000004</v>
      </c>
      <c r="J47" s="14" t="s">
        <v>2</v>
      </c>
      <c r="K47" s="16">
        <v>0.029</v>
      </c>
      <c r="L47" s="14"/>
      <c r="M47" s="14">
        <f t="shared" si="10"/>
        <v>13181.9</v>
      </c>
    </row>
    <row r="48" spans="1:13" ht="12.75">
      <c r="A48" s="14" t="s">
        <v>54</v>
      </c>
      <c r="B48" s="14" t="s">
        <v>2</v>
      </c>
      <c r="C48" s="14">
        <f t="shared" si="11"/>
        <v>455762.32</v>
      </c>
      <c r="D48" s="14"/>
      <c r="E48" s="14">
        <v>0</v>
      </c>
      <c r="F48" s="14"/>
      <c r="G48" s="14">
        <f t="shared" si="8"/>
        <v>455762.32</v>
      </c>
      <c r="H48" s="14"/>
      <c r="I48" s="14">
        <f t="shared" si="9"/>
        <v>455762.32</v>
      </c>
      <c r="J48" s="14" t="s">
        <v>2</v>
      </c>
      <c r="K48" s="16">
        <v>0.029</v>
      </c>
      <c r="L48" s="14"/>
      <c r="M48" s="14">
        <f t="shared" si="10"/>
        <v>13217.11</v>
      </c>
    </row>
    <row r="49" spans="1:13" ht="12.75">
      <c r="A49" s="14" t="s">
        <v>55</v>
      </c>
      <c r="B49" s="14" t="s">
        <v>2</v>
      </c>
      <c r="C49" s="14">
        <f t="shared" si="11"/>
        <v>455762.32</v>
      </c>
      <c r="D49" s="14"/>
      <c r="E49" s="14">
        <v>0</v>
      </c>
      <c r="F49" s="14"/>
      <c r="G49" s="14">
        <f t="shared" si="8"/>
        <v>455762.32</v>
      </c>
      <c r="H49" s="14"/>
      <c r="I49" s="14">
        <f t="shared" si="9"/>
        <v>455762.32</v>
      </c>
      <c r="J49" s="14" t="s">
        <v>2</v>
      </c>
      <c r="K49" s="16">
        <v>0.029</v>
      </c>
      <c r="L49" s="14"/>
      <c r="M49" s="14">
        <f t="shared" si="10"/>
        <v>13217.11</v>
      </c>
    </row>
    <row r="50" spans="1:13" ht="12.75">
      <c r="A50" s="14" t="s">
        <v>56</v>
      </c>
      <c r="B50" s="14" t="s">
        <v>2</v>
      </c>
      <c r="C50" s="14">
        <f t="shared" si="11"/>
        <v>455762.32</v>
      </c>
      <c r="D50" s="14"/>
      <c r="E50" s="14">
        <v>0</v>
      </c>
      <c r="F50" s="14"/>
      <c r="G50" s="14">
        <f t="shared" si="8"/>
        <v>455762.32</v>
      </c>
      <c r="H50" s="14"/>
      <c r="I50" s="14">
        <f t="shared" si="9"/>
        <v>455762.32</v>
      </c>
      <c r="J50" s="14"/>
      <c r="K50" s="16">
        <v>0.029</v>
      </c>
      <c r="L50" s="14"/>
      <c r="M50" s="14">
        <f t="shared" si="10"/>
        <v>13217.11</v>
      </c>
    </row>
    <row r="51" spans="1:13" ht="12.75">
      <c r="A51" s="14" t="s">
        <v>57</v>
      </c>
      <c r="B51" s="14" t="s">
        <v>2</v>
      </c>
      <c r="C51" s="14">
        <f t="shared" si="11"/>
        <v>455762.32</v>
      </c>
      <c r="D51" s="14"/>
      <c r="E51" s="14">
        <v>9983.36</v>
      </c>
      <c r="F51" s="14"/>
      <c r="G51" s="14">
        <f t="shared" si="8"/>
        <v>465745.68</v>
      </c>
      <c r="H51" s="14"/>
      <c r="I51" s="14">
        <f t="shared" si="9"/>
        <v>460754</v>
      </c>
      <c r="J51" s="14" t="s">
        <v>2</v>
      </c>
      <c r="K51" s="16">
        <v>0.026000000000000002</v>
      </c>
      <c r="L51" s="14"/>
      <c r="M51" s="14">
        <f t="shared" si="10"/>
        <v>11979.6</v>
      </c>
    </row>
    <row r="52" spans="1:13" ht="12.75">
      <c r="A52" s="14" t="s">
        <v>58</v>
      </c>
      <c r="B52" s="14"/>
      <c r="C52" s="14">
        <f t="shared" si="11"/>
        <v>465745.68</v>
      </c>
      <c r="D52" s="14"/>
      <c r="E52" s="14">
        <v>421749.07</v>
      </c>
      <c r="F52" s="14"/>
      <c r="G52" s="14">
        <f t="shared" si="8"/>
        <v>887494.75</v>
      </c>
      <c r="H52" s="14"/>
      <c r="I52" s="14">
        <f t="shared" si="9"/>
        <v>676620.215</v>
      </c>
      <c r="J52" s="14" t="s">
        <v>2</v>
      </c>
      <c r="K52" s="16">
        <v>0.026000000000000002</v>
      </c>
      <c r="L52" s="14"/>
      <c r="M52" s="14">
        <f t="shared" si="10"/>
        <v>17592.13</v>
      </c>
    </row>
    <row r="53" spans="1:13" ht="12.75">
      <c r="A53" s="14" t="s">
        <v>59</v>
      </c>
      <c r="B53" s="14"/>
      <c r="C53" s="14">
        <f t="shared" si="11"/>
        <v>887494.75</v>
      </c>
      <c r="D53" s="14"/>
      <c r="E53" s="14">
        <v>0</v>
      </c>
      <c r="F53" s="14"/>
      <c r="G53" s="14">
        <f t="shared" si="8"/>
        <v>887494.75</v>
      </c>
      <c r="H53" s="14"/>
      <c r="I53" s="14">
        <f t="shared" si="9"/>
        <v>887494.75</v>
      </c>
      <c r="J53" s="14" t="s">
        <v>2</v>
      </c>
      <c r="K53" s="16">
        <v>0.026000000000000002</v>
      </c>
      <c r="L53" s="14"/>
      <c r="M53" s="14">
        <f t="shared" si="10"/>
        <v>23074.86</v>
      </c>
    </row>
    <row r="54" spans="1:13" ht="12.75">
      <c r="A54" s="14" t="s">
        <v>60</v>
      </c>
      <c r="B54" s="14"/>
      <c r="C54" s="14">
        <f t="shared" si="11"/>
        <v>887494.75</v>
      </c>
      <c r="D54" s="14"/>
      <c r="E54" s="14">
        <v>0</v>
      </c>
      <c r="F54" s="14"/>
      <c r="G54" s="14">
        <f t="shared" si="8"/>
        <v>887494.75</v>
      </c>
      <c r="H54" s="14"/>
      <c r="I54" s="14">
        <f t="shared" si="9"/>
        <v>887494.75</v>
      </c>
      <c r="J54" s="14"/>
      <c r="K54" s="16">
        <v>0.026000000000000002</v>
      </c>
      <c r="L54" s="14"/>
      <c r="M54" s="14">
        <f t="shared" si="10"/>
        <v>23074.86</v>
      </c>
    </row>
    <row r="55" spans="1:13" ht="12.75">
      <c r="A55" s="14" t="s">
        <v>61</v>
      </c>
      <c r="B55" s="14"/>
      <c r="C55" s="14">
        <f t="shared" si="11"/>
        <v>887494.75</v>
      </c>
      <c r="D55" s="14"/>
      <c r="E55" s="14">
        <v>0</v>
      </c>
      <c r="F55" s="14"/>
      <c r="G55" s="14">
        <f t="shared" si="8"/>
        <v>887494.75</v>
      </c>
      <c r="H55" s="14"/>
      <c r="I55" s="14">
        <f t="shared" si="9"/>
        <v>887494.75</v>
      </c>
      <c r="J55" s="14"/>
      <c r="K55" s="16">
        <v>0.026000000000000002</v>
      </c>
      <c r="L55" s="14"/>
      <c r="M55" s="14">
        <f t="shared" si="10"/>
        <v>23074.86</v>
      </c>
    </row>
    <row r="56" spans="1:13" ht="12.75">
      <c r="A56" s="14" t="s">
        <v>62</v>
      </c>
      <c r="B56" s="14"/>
      <c r="C56" s="14">
        <f t="shared" si="11"/>
        <v>887494.75</v>
      </c>
      <c r="D56" s="14"/>
      <c r="E56" s="14">
        <v>0</v>
      </c>
      <c r="F56" s="14"/>
      <c r="G56" s="14">
        <f t="shared" si="8"/>
        <v>887494.75</v>
      </c>
      <c r="H56" s="14"/>
      <c r="I56" s="14">
        <f t="shared" si="9"/>
        <v>887494.75</v>
      </c>
      <c r="J56" s="14"/>
      <c r="K56" s="16">
        <v>0.026000000000000002</v>
      </c>
      <c r="L56" s="14"/>
      <c r="M56" s="14">
        <f t="shared" si="10"/>
        <v>23074.86</v>
      </c>
    </row>
    <row r="57" spans="1:13" ht="12.75">
      <c r="A57" s="14" t="s">
        <v>63</v>
      </c>
      <c r="B57" s="14"/>
      <c r="C57" s="14">
        <f t="shared" si="11"/>
        <v>887494.75</v>
      </c>
      <c r="D57" s="14"/>
      <c r="E57" s="14">
        <v>0</v>
      </c>
      <c r="F57" s="14"/>
      <c r="G57" s="14">
        <f t="shared" si="8"/>
        <v>887494.75</v>
      </c>
      <c r="H57" s="14"/>
      <c r="I57" s="14">
        <f t="shared" si="9"/>
        <v>887494.75</v>
      </c>
      <c r="J57" s="14"/>
      <c r="K57" s="16">
        <v>0.023</v>
      </c>
      <c r="L57" s="14"/>
      <c r="M57" s="14">
        <f t="shared" si="10"/>
        <v>20412.38</v>
      </c>
    </row>
    <row r="58" spans="1:13" ht="12.75">
      <c r="A58" s="14" t="s">
        <v>64</v>
      </c>
      <c r="B58" s="14"/>
      <c r="C58" s="14">
        <f t="shared" si="11"/>
        <v>887494.75</v>
      </c>
      <c r="D58" s="14"/>
      <c r="E58" s="14">
        <v>0</v>
      </c>
      <c r="F58" s="14"/>
      <c r="G58" s="18">
        <f t="shared" si="8"/>
        <v>887494.75</v>
      </c>
      <c r="H58" s="14"/>
      <c r="I58" s="14">
        <f t="shared" si="9"/>
        <v>887494.75</v>
      </c>
      <c r="J58" s="14"/>
      <c r="K58" s="16">
        <v>0.023</v>
      </c>
      <c r="L58" s="14"/>
      <c r="M58" s="14">
        <f t="shared" si="10"/>
        <v>20412.38</v>
      </c>
    </row>
    <row r="59" spans="1:13" ht="12.75">
      <c r="A59" s="14" t="s">
        <v>65</v>
      </c>
      <c r="B59" s="14"/>
      <c r="C59" s="14">
        <f t="shared" si="11"/>
        <v>887494.75</v>
      </c>
      <c r="D59" s="14"/>
      <c r="E59" s="14">
        <v>0</v>
      </c>
      <c r="F59" s="14"/>
      <c r="G59" s="18">
        <f t="shared" si="8"/>
        <v>887494.75</v>
      </c>
      <c r="H59" s="14"/>
      <c r="I59" s="14">
        <f t="shared" si="9"/>
        <v>887494.75</v>
      </c>
      <c r="J59" s="14"/>
      <c r="K59" s="16">
        <v>0.023</v>
      </c>
      <c r="L59" s="14"/>
      <c r="M59" s="14">
        <f t="shared" si="10"/>
        <v>20412.38</v>
      </c>
    </row>
    <row r="60" spans="1:13" ht="12.75">
      <c r="A60" s="14" t="s">
        <v>66</v>
      </c>
      <c r="B60" s="14"/>
      <c r="C60" s="14">
        <f t="shared" si="11"/>
        <v>887494.75</v>
      </c>
      <c r="D60" s="14"/>
      <c r="E60" s="14">
        <v>0</v>
      </c>
      <c r="F60" s="14"/>
      <c r="G60" s="18">
        <f t="shared" si="8"/>
        <v>887494.75</v>
      </c>
      <c r="H60" s="14"/>
      <c r="I60" s="14">
        <f t="shared" si="9"/>
        <v>887494.75</v>
      </c>
      <c r="J60" s="14"/>
      <c r="K60" s="16">
        <v>0.023</v>
      </c>
      <c r="L60" s="14"/>
      <c r="M60" s="14">
        <f t="shared" si="10"/>
        <v>20412.38</v>
      </c>
    </row>
    <row r="61" spans="1:13" ht="12.75">
      <c r="A61" s="14" t="s">
        <v>67</v>
      </c>
      <c r="B61" s="14"/>
      <c r="C61" s="14">
        <f t="shared" si="11"/>
        <v>887494.75</v>
      </c>
      <c r="D61" s="14"/>
      <c r="E61" s="14">
        <v>13798.66</v>
      </c>
      <c r="F61" s="14"/>
      <c r="G61" s="18">
        <f t="shared" si="8"/>
        <v>901293.41</v>
      </c>
      <c r="H61" s="14"/>
      <c r="I61" s="14">
        <f t="shared" si="9"/>
        <v>894394.0800000001</v>
      </c>
      <c r="J61" s="14"/>
      <c r="K61" s="16">
        <v>0.024</v>
      </c>
      <c r="L61" s="14"/>
      <c r="M61" s="14">
        <f t="shared" si="10"/>
        <v>21465.46</v>
      </c>
    </row>
    <row r="62" spans="1:13" ht="12.75">
      <c r="A62" s="14" t="s">
        <v>68</v>
      </c>
      <c r="B62" s="14"/>
      <c r="C62" s="14">
        <f t="shared" si="11"/>
        <v>901293.41</v>
      </c>
      <c r="D62" s="14"/>
      <c r="E62" s="14">
        <v>0</v>
      </c>
      <c r="F62" s="14"/>
      <c r="G62" s="18">
        <f t="shared" si="8"/>
        <v>901293.41</v>
      </c>
      <c r="H62" s="14"/>
      <c r="I62" s="14">
        <f t="shared" si="9"/>
        <v>901293.41</v>
      </c>
      <c r="J62" s="14"/>
      <c r="K62" s="16">
        <v>0.024</v>
      </c>
      <c r="L62" s="14"/>
      <c r="M62" s="14">
        <f t="shared" si="10"/>
        <v>21631.04</v>
      </c>
    </row>
    <row r="63" spans="1:13" ht="12.75">
      <c r="A63" s="14" t="s">
        <v>69</v>
      </c>
      <c r="B63" s="14"/>
      <c r="C63" s="14">
        <f t="shared" si="11"/>
        <v>901293.41</v>
      </c>
      <c r="D63" s="14"/>
      <c r="E63" s="14">
        <v>18990.8</v>
      </c>
      <c r="F63" s="14"/>
      <c r="G63" s="18">
        <f t="shared" si="8"/>
        <v>920284.2100000001</v>
      </c>
      <c r="H63" s="14"/>
      <c r="I63" s="14">
        <f t="shared" si="9"/>
        <v>910788.81</v>
      </c>
      <c r="J63" s="14"/>
      <c r="K63" s="16">
        <v>0.024</v>
      </c>
      <c r="L63" s="14"/>
      <c r="M63" s="14">
        <f t="shared" si="10"/>
        <v>21858.93</v>
      </c>
    </row>
    <row r="64" spans="1:13" ht="12.75">
      <c r="A64" s="14" t="s">
        <v>70</v>
      </c>
      <c r="B64" s="14"/>
      <c r="C64" s="14">
        <f t="shared" si="11"/>
        <v>920284.2100000001</v>
      </c>
      <c r="D64" s="14"/>
      <c r="E64" s="14">
        <v>0</v>
      </c>
      <c r="F64" s="14"/>
      <c r="G64" s="18">
        <f t="shared" si="8"/>
        <v>920284.2100000001</v>
      </c>
      <c r="H64" s="14"/>
      <c r="I64" s="14">
        <f t="shared" si="9"/>
        <v>920284.2100000001</v>
      </c>
      <c r="J64" s="14"/>
      <c r="K64" s="16">
        <v>0.024</v>
      </c>
      <c r="L64" s="14"/>
      <c r="M64" s="14">
        <f t="shared" si="10"/>
        <v>22086.82</v>
      </c>
    </row>
    <row r="65" spans="1:13" ht="12.75">
      <c r="A65" s="14" t="s">
        <v>71</v>
      </c>
      <c r="B65" s="14"/>
      <c r="C65" s="14">
        <f t="shared" si="11"/>
        <v>920284.2100000001</v>
      </c>
      <c r="D65" s="14"/>
      <c r="E65" s="14">
        <v>0</v>
      </c>
      <c r="F65" s="14"/>
      <c r="G65" s="18">
        <f t="shared" si="8"/>
        <v>920284.2100000001</v>
      </c>
      <c r="H65" s="14"/>
      <c r="I65" s="14">
        <f t="shared" si="9"/>
        <v>920284.2100000001</v>
      </c>
      <c r="J65" s="14"/>
      <c r="K65" s="16">
        <v>0.022</v>
      </c>
      <c r="L65" s="14"/>
      <c r="M65" s="14">
        <f t="shared" si="10"/>
        <v>20246.25</v>
      </c>
    </row>
    <row r="66" spans="1:13" ht="12.75">
      <c r="A66" s="14" t="s">
        <v>72</v>
      </c>
      <c r="B66" s="14"/>
      <c r="C66" s="14">
        <f t="shared" si="11"/>
        <v>920284.2100000001</v>
      </c>
      <c r="D66" s="14"/>
      <c r="E66" s="14">
        <f>26372.91+2642.81</f>
        <v>29015.72</v>
      </c>
      <c r="F66" s="14"/>
      <c r="G66" s="18">
        <f t="shared" si="8"/>
        <v>949299.93</v>
      </c>
      <c r="H66" s="14"/>
      <c r="I66" s="14">
        <f t="shared" si="9"/>
        <v>934792.0700000001</v>
      </c>
      <c r="K66" s="16">
        <v>0.022</v>
      </c>
      <c r="M66" s="14">
        <f t="shared" si="10"/>
        <v>20565.43</v>
      </c>
    </row>
    <row r="67" spans="1:13" ht="12.75">
      <c r="A67" s="14" t="s">
        <v>73</v>
      </c>
      <c r="B67" s="14"/>
      <c r="C67" s="14">
        <f t="shared" si="11"/>
        <v>949299.93</v>
      </c>
      <c r="D67" s="14"/>
      <c r="E67" s="14">
        <v>0</v>
      </c>
      <c r="G67" s="18">
        <f t="shared" si="8"/>
        <v>949299.93</v>
      </c>
      <c r="H67" s="14"/>
      <c r="I67" s="14">
        <f t="shared" si="9"/>
        <v>949299.93</v>
      </c>
      <c r="K67" s="16">
        <v>0.022</v>
      </c>
      <c r="M67" s="14">
        <f t="shared" si="10"/>
        <v>20884.6</v>
      </c>
    </row>
    <row r="68" spans="1:13" ht="12.75">
      <c r="A68" s="14" t="s">
        <v>74</v>
      </c>
      <c r="B68" s="14"/>
      <c r="C68" s="14">
        <f t="shared" si="11"/>
        <v>949299.93</v>
      </c>
      <c r="D68" s="14"/>
      <c r="E68" s="14">
        <v>0</v>
      </c>
      <c r="G68" s="18">
        <f t="shared" si="8"/>
        <v>949299.93</v>
      </c>
      <c r="H68" s="14"/>
      <c r="I68" s="14">
        <f t="shared" si="9"/>
        <v>949299.93</v>
      </c>
      <c r="K68" s="16">
        <v>0.022</v>
      </c>
      <c r="M68" s="14">
        <f>ROUND((+I68*K68),2)/12*9</f>
        <v>15663.449999999999</v>
      </c>
    </row>
    <row r="69" spans="1:13" ht="13.5" thickBot="1">
      <c r="A69" s="14"/>
      <c r="B69" s="14"/>
      <c r="C69" s="14"/>
      <c r="D69" s="14"/>
      <c r="H69" s="14"/>
      <c r="I69" s="14"/>
      <c r="J69" s="14"/>
      <c r="K69" s="14"/>
      <c r="L69" s="14"/>
      <c r="M69" s="19">
        <f>SUM(M8:M68)</f>
        <v>458138.76999999996</v>
      </c>
    </row>
    <row r="70" spans="1:13" ht="13.5" thickTop="1">
      <c r="A70" s="14"/>
      <c r="B70" s="14"/>
      <c r="C70" s="14"/>
      <c r="D70" s="14"/>
      <c r="H70" s="14"/>
      <c r="I70" s="14"/>
      <c r="J70" s="14"/>
      <c r="K70" s="14"/>
      <c r="L70" s="14"/>
      <c r="M70" s="14"/>
    </row>
    <row r="71" spans="9:13" ht="12.75">
      <c r="I71" s="14" t="s">
        <v>75</v>
      </c>
      <c r="J71" s="14"/>
      <c r="L71" s="14"/>
      <c r="M71" s="14">
        <f>G68-M69</f>
        <v>491161.1600000001</v>
      </c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 t="s">
        <v>76</v>
      </c>
      <c r="J72" s="14"/>
      <c r="M72" s="28">
        <v>0</v>
      </c>
    </row>
    <row r="73" spans="1:13" ht="13.5" thickBot="1">
      <c r="A73" s="14"/>
      <c r="B73" s="14"/>
      <c r="C73" s="14"/>
      <c r="D73" s="14"/>
      <c r="E73" s="14"/>
      <c r="F73" s="14"/>
      <c r="G73" s="14"/>
      <c r="H73" s="14"/>
      <c r="I73" s="14" t="s">
        <v>77</v>
      </c>
      <c r="J73" s="14"/>
      <c r="K73" s="1" t="s">
        <v>97</v>
      </c>
      <c r="M73" s="29">
        <f>SUM(M71:M72)</f>
        <v>491161.1600000001</v>
      </c>
    </row>
    <row r="74" spans="1:13" ht="13.5" thickTop="1">
      <c r="A74" s="14"/>
      <c r="B74" s="14"/>
      <c r="C74" s="14"/>
      <c r="D74" s="14"/>
      <c r="E74" s="14"/>
      <c r="F74" s="14"/>
      <c r="G74" s="14"/>
      <c r="H74" s="14"/>
      <c r="M74" s="27" t="s">
        <v>87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3" bestFit="1" customWidth="1"/>
    <col min="2" max="2" width="2.8515625" style="13" customWidth="1"/>
    <col min="3" max="3" width="12.28125" style="13" bestFit="1" customWidth="1"/>
    <col min="4" max="4" width="3.00390625" style="13" customWidth="1"/>
    <col min="5" max="5" width="11.28125" style="13" customWidth="1"/>
    <col min="6" max="6" width="2.421875" style="13" customWidth="1"/>
    <col min="7" max="7" width="12.28125" style="13" bestFit="1" customWidth="1"/>
    <col min="8" max="8" width="2.57421875" style="13" customWidth="1"/>
    <col min="9" max="9" width="18.421875" style="13" bestFit="1" customWidth="1"/>
    <col min="10" max="10" width="1.7109375" style="13" customWidth="1"/>
    <col min="11" max="11" width="7.140625" style="13" bestFit="1" customWidth="1"/>
    <col min="12" max="12" width="2.7109375" style="13" customWidth="1"/>
    <col min="13" max="13" width="12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100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101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>
        <v>525796.44</v>
      </c>
      <c r="F35" s="14"/>
      <c r="G35" s="14">
        <f>C35+E35</f>
        <v>525796.44</v>
      </c>
      <c r="H35" s="14"/>
      <c r="I35" s="14">
        <f>C35/2+G35/2</f>
        <v>262898.22</v>
      </c>
      <c r="J35" s="14"/>
      <c r="K35" s="16">
        <v>0.0275</v>
      </c>
      <c r="L35" s="14"/>
      <c r="M35" s="14">
        <f>ROUND((+I35*K35),2)</f>
        <v>7229.7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525796.44</v>
      </c>
      <c r="D37" s="14"/>
      <c r="E37" s="14">
        <v>66813.1</v>
      </c>
      <c r="F37" s="14"/>
      <c r="G37" s="14">
        <f>C37+E37</f>
        <v>592609.5399999999</v>
      </c>
      <c r="H37" s="14"/>
      <c r="I37" s="14">
        <f>C37/2+G37/2</f>
        <v>559202.99</v>
      </c>
      <c r="J37" s="14"/>
      <c r="K37" s="16">
        <v>0.0275</v>
      </c>
      <c r="L37" s="14"/>
      <c r="M37" s="14">
        <f>ROUND((+I37*K37),2)</f>
        <v>15378.08</v>
      </c>
    </row>
    <row r="38" spans="1:13" ht="12.75">
      <c r="A38" s="14" t="s">
        <v>45</v>
      </c>
      <c r="B38" s="14"/>
      <c r="C38" s="14">
        <f>G37</f>
        <v>592609.5399999999</v>
      </c>
      <c r="D38" s="14"/>
      <c r="E38" s="14"/>
      <c r="F38" s="14"/>
      <c r="G38" s="14">
        <f>C38+E38</f>
        <v>592609.5399999999</v>
      </c>
      <c r="H38" s="14"/>
      <c r="I38" s="14">
        <f>C38/2+G38/2</f>
        <v>592609.5399999999</v>
      </c>
      <c r="J38" s="14"/>
      <c r="K38" s="16">
        <v>0.024</v>
      </c>
      <c r="L38" s="14"/>
      <c r="M38" s="14">
        <f>ROUND((+I38*K38),2)</f>
        <v>14222.63</v>
      </c>
    </row>
    <row r="39" spans="1:13" ht="12.75">
      <c r="A39" s="14" t="s">
        <v>46</v>
      </c>
      <c r="B39" s="14"/>
      <c r="C39" s="14">
        <f>G38</f>
        <v>592609.5399999999</v>
      </c>
      <c r="D39" s="14"/>
      <c r="E39" s="14">
        <v>2509.68</v>
      </c>
      <c r="F39" s="14"/>
      <c r="G39" s="14">
        <f>C39+E39</f>
        <v>595119.22</v>
      </c>
      <c r="H39" s="14"/>
      <c r="I39" s="14">
        <f>C39/2+G39/2</f>
        <v>593864.3799999999</v>
      </c>
      <c r="J39" s="14"/>
      <c r="K39" s="16">
        <v>0.024</v>
      </c>
      <c r="L39" s="14"/>
      <c r="M39" s="14">
        <f>ROUND((+I39*K39),2)</f>
        <v>14252.75</v>
      </c>
    </row>
    <row r="40" spans="1:13" ht="12.75">
      <c r="A40" s="14" t="s">
        <v>47</v>
      </c>
      <c r="B40" s="14"/>
      <c r="C40" s="14">
        <f>G39</f>
        <v>595119.22</v>
      </c>
      <c r="D40" s="14"/>
      <c r="E40" s="14">
        <v>7983.84</v>
      </c>
      <c r="F40" s="14"/>
      <c r="G40" s="14">
        <f>C40+E40</f>
        <v>603103.0599999999</v>
      </c>
      <c r="H40" s="14"/>
      <c r="I40" s="14">
        <f>C40/2+G40/2</f>
        <v>599111.1399999999</v>
      </c>
      <c r="J40" s="14"/>
      <c r="K40" s="16">
        <v>0.024</v>
      </c>
      <c r="L40" s="14"/>
      <c r="M40" s="14">
        <f>ROUND((+I40*K40),2)</f>
        <v>14378.67</v>
      </c>
    </row>
    <row r="41" spans="1:13" ht="12.75">
      <c r="A41" s="14" t="s">
        <v>48</v>
      </c>
      <c r="B41" s="14"/>
      <c r="C41" s="14">
        <f>G40</f>
        <v>603103.0599999999</v>
      </c>
      <c r="D41" s="14"/>
      <c r="E41" s="14"/>
      <c r="F41" s="14"/>
      <c r="G41" s="14">
        <f>C41+E41</f>
        <v>603103.0599999999</v>
      </c>
      <c r="H41" s="14"/>
      <c r="I41" s="14">
        <f>C41/2+G41/2</f>
        <v>603103.0599999999</v>
      </c>
      <c r="J41" s="14"/>
      <c r="K41" s="16">
        <v>0.024</v>
      </c>
      <c r="L41" s="14"/>
      <c r="M41" s="14">
        <f>ROUND((+I41*K41),2)</f>
        <v>14474.47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603103.0599999999</v>
      </c>
      <c r="D43" s="14"/>
      <c r="E43" s="14">
        <v>410.7</v>
      </c>
      <c r="F43" s="14"/>
      <c r="G43" s="14">
        <f aca="true" t="shared" si="8" ref="G43:G68">C43+E43</f>
        <v>603513.7599999999</v>
      </c>
      <c r="H43" s="14"/>
      <c r="I43" s="14">
        <f aca="true" t="shared" si="9" ref="I43:I68">C43/2+G43/2</f>
        <v>603308.4099999999</v>
      </c>
      <c r="J43" s="14"/>
      <c r="K43" s="16">
        <v>0.024</v>
      </c>
      <c r="L43" s="14"/>
      <c r="M43" s="14">
        <f aca="true" t="shared" si="10" ref="M43:M67">ROUND((+I43*K43),2)</f>
        <v>14479.4</v>
      </c>
    </row>
    <row r="44" spans="1:13" ht="12.75">
      <c r="A44" s="14" t="s">
        <v>50</v>
      </c>
      <c r="B44" s="14"/>
      <c r="C44" s="14">
        <f aca="true" t="shared" si="11" ref="C44:C68">G43</f>
        <v>603513.7599999999</v>
      </c>
      <c r="D44" s="14"/>
      <c r="E44" s="14">
        <v>5832.31</v>
      </c>
      <c r="F44" s="14"/>
      <c r="G44" s="14">
        <f t="shared" si="8"/>
        <v>609346.07</v>
      </c>
      <c r="H44" s="14"/>
      <c r="I44" s="14">
        <f t="shared" si="9"/>
        <v>606429.9149999999</v>
      </c>
      <c r="J44" s="14"/>
      <c r="K44" s="16">
        <v>0.024</v>
      </c>
      <c r="L44" s="14"/>
      <c r="M44" s="14">
        <f t="shared" si="10"/>
        <v>14554.32</v>
      </c>
    </row>
    <row r="45" spans="1:13" ht="12.75">
      <c r="A45" s="14" t="s">
        <v>51</v>
      </c>
      <c r="B45" s="14"/>
      <c r="C45" s="14">
        <f t="shared" si="11"/>
        <v>609346.07</v>
      </c>
      <c r="D45" s="14"/>
      <c r="E45" s="14">
        <v>2638.58</v>
      </c>
      <c r="F45" s="14"/>
      <c r="G45" s="14">
        <f t="shared" si="8"/>
        <v>611984.6499999999</v>
      </c>
      <c r="H45" s="14"/>
      <c r="I45" s="14">
        <f t="shared" si="9"/>
        <v>610665.3599999999</v>
      </c>
      <c r="J45" s="14"/>
      <c r="K45" s="16">
        <v>0.024</v>
      </c>
      <c r="L45" s="14"/>
      <c r="M45" s="14">
        <f t="shared" si="10"/>
        <v>14655.97</v>
      </c>
    </row>
    <row r="46" spans="1:13" ht="12.75">
      <c r="A46" s="14" t="s">
        <v>52</v>
      </c>
      <c r="B46" s="14"/>
      <c r="C46" s="14">
        <f t="shared" si="11"/>
        <v>611984.6499999999</v>
      </c>
      <c r="D46" s="14"/>
      <c r="E46" s="14"/>
      <c r="F46" s="14"/>
      <c r="G46" s="14">
        <f t="shared" si="8"/>
        <v>611984.6499999999</v>
      </c>
      <c r="H46" s="14"/>
      <c r="I46" s="14">
        <f t="shared" si="9"/>
        <v>611984.6499999999</v>
      </c>
      <c r="J46" s="14" t="s">
        <v>2</v>
      </c>
      <c r="K46" s="16">
        <v>0.024</v>
      </c>
      <c r="L46" s="14"/>
      <c r="M46" s="14">
        <f t="shared" si="10"/>
        <v>14687.63</v>
      </c>
    </row>
    <row r="47" spans="1:13" ht="12.75">
      <c r="A47" s="14" t="s">
        <v>53</v>
      </c>
      <c r="B47" s="14"/>
      <c r="C47" s="14">
        <f t="shared" si="11"/>
        <v>611984.6499999999</v>
      </c>
      <c r="D47" s="14"/>
      <c r="E47" s="14">
        <v>530.7</v>
      </c>
      <c r="F47" s="14"/>
      <c r="G47" s="14">
        <f t="shared" si="8"/>
        <v>612515.3499999999</v>
      </c>
      <c r="H47" s="14"/>
      <c r="I47" s="14">
        <f t="shared" si="9"/>
        <v>612249.9999999999</v>
      </c>
      <c r="J47" s="14" t="s">
        <v>2</v>
      </c>
      <c r="K47" s="16">
        <v>0.029</v>
      </c>
      <c r="L47" s="14"/>
      <c r="M47" s="14">
        <f t="shared" si="10"/>
        <v>17755.25</v>
      </c>
    </row>
    <row r="48" spans="1:13" ht="12.75">
      <c r="A48" s="14" t="s">
        <v>54</v>
      </c>
      <c r="B48" s="14"/>
      <c r="C48" s="14">
        <f t="shared" si="11"/>
        <v>612515.3499999999</v>
      </c>
      <c r="D48" s="14"/>
      <c r="E48" s="14"/>
      <c r="F48" s="14"/>
      <c r="G48" s="14">
        <f t="shared" si="8"/>
        <v>612515.3499999999</v>
      </c>
      <c r="H48" s="14"/>
      <c r="I48" s="14">
        <f t="shared" si="9"/>
        <v>612515.3499999999</v>
      </c>
      <c r="J48" s="14" t="s">
        <v>2</v>
      </c>
      <c r="K48" s="16">
        <v>0.029</v>
      </c>
      <c r="L48" s="14"/>
      <c r="M48" s="14">
        <f t="shared" si="10"/>
        <v>17762.95</v>
      </c>
    </row>
    <row r="49" spans="1:13" ht="12.75">
      <c r="A49" s="14" t="s">
        <v>55</v>
      </c>
      <c r="B49" s="14"/>
      <c r="C49" s="14">
        <f t="shared" si="11"/>
        <v>612515.3499999999</v>
      </c>
      <c r="D49" s="14"/>
      <c r="E49" s="14">
        <v>765724.73</v>
      </c>
      <c r="F49" s="14"/>
      <c r="G49" s="14">
        <f t="shared" si="8"/>
        <v>1378240.0799999998</v>
      </c>
      <c r="H49" s="14"/>
      <c r="I49" s="14">
        <f t="shared" si="9"/>
        <v>995377.7149999999</v>
      </c>
      <c r="J49" s="14" t="s">
        <v>2</v>
      </c>
      <c r="K49" s="16">
        <v>0.029</v>
      </c>
      <c r="L49" s="14"/>
      <c r="M49" s="14">
        <f t="shared" si="10"/>
        <v>28865.95</v>
      </c>
    </row>
    <row r="50" spans="1:13" ht="12.75">
      <c r="A50" s="14" t="s">
        <v>56</v>
      </c>
      <c r="B50" s="14"/>
      <c r="C50" s="14">
        <f t="shared" si="11"/>
        <v>1378240.0799999998</v>
      </c>
      <c r="D50" s="14"/>
      <c r="E50" s="14">
        <v>45854</v>
      </c>
      <c r="F50" s="14"/>
      <c r="G50" s="14">
        <f t="shared" si="8"/>
        <v>1424094.0799999998</v>
      </c>
      <c r="H50" s="14"/>
      <c r="I50" s="14">
        <f t="shared" si="9"/>
        <v>1401167.0799999998</v>
      </c>
      <c r="J50" s="14"/>
      <c r="K50" s="16">
        <v>0.029</v>
      </c>
      <c r="L50" s="14"/>
      <c r="M50" s="14">
        <f t="shared" si="10"/>
        <v>40633.85</v>
      </c>
    </row>
    <row r="51" spans="1:13" ht="12.75">
      <c r="A51" s="14" t="s">
        <v>57</v>
      </c>
      <c r="B51" s="14"/>
      <c r="C51" s="14">
        <f t="shared" si="11"/>
        <v>1424094.0799999998</v>
      </c>
      <c r="D51" s="14"/>
      <c r="E51" s="14">
        <v>4189</v>
      </c>
      <c r="F51" s="14"/>
      <c r="G51" s="14">
        <f t="shared" si="8"/>
        <v>1428283.0799999998</v>
      </c>
      <c r="H51" s="14"/>
      <c r="I51" s="14">
        <f t="shared" si="9"/>
        <v>1426188.5799999998</v>
      </c>
      <c r="J51" s="14" t="s">
        <v>2</v>
      </c>
      <c r="K51" s="16">
        <v>0.026000000000000002</v>
      </c>
      <c r="L51" s="14"/>
      <c r="M51" s="14">
        <f t="shared" si="10"/>
        <v>37080.9</v>
      </c>
    </row>
    <row r="52" spans="1:13" ht="12.75">
      <c r="A52" s="14" t="s">
        <v>58</v>
      </c>
      <c r="B52" s="14"/>
      <c r="C52" s="14">
        <f t="shared" si="11"/>
        <v>1428283.0799999998</v>
      </c>
      <c r="D52" s="14"/>
      <c r="E52" s="14">
        <v>1104.42</v>
      </c>
      <c r="F52" s="14"/>
      <c r="G52" s="14">
        <f t="shared" si="8"/>
        <v>1429387.4999999998</v>
      </c>
      <c r="H52" s="14"/>
      <c r="I52" s="14">
        <f t="shared" si="9"/>
        <v>1428835.2899999998</v>
      </c>
      <c r="J52" s="14" t="s">
        <v>2</v>
      </c>
      <c r="K52" s="16">
        <v>0.026000000000000002</v>
      </c>
      <c r="L52" s="14"/>
      <c r="M52" s="14">
        <f t="shared" si="10"/>
        <v>37149.72</v>
      </c>
    </row>
    <row r="53" spans="1:13" ht="12.75">
      <c r="A53" s="14" t="s">
        <v>59</v>
      </c>
      <c r="B53" s="14"/>
      <c r="C53" s="14">
        <f t="shared" si="11"/>
        <v>1429387.4999999998</v>
      </c>
      <c r="D53" s="14"/>
      <c r="E53" s="14">
        <v>1937.45</v>
      </c>
      <c r="F53" s="14"/>
      <c r="G53" s="14">
        <f t="shared" si="8"/>
        <v>1431324.9499999997</v>
      </c>
      <c r="H53" s="14"/>
      <c r="I53" s="14">
        <f t="shared" si="9"/>
        <v>1430356.2249999996</v>
      </c>
      <c r="J53" s="14" t="s">
        <v>2</v>
      </c>
      <c r="K53" s="16">
        <v>0.026000000000000002</v>
      </c>
      <c r="L53" s="14"/>
      <c r="M53" s="14">
        <f t="shared" si="10"/>
        <v>37189.26</v>
      </c>
    </row>
    <row r="54" spans="1:13" ht="12.75">
      <c r="A54" s="14" t="s">
        <v>60</v>
      </c>
      <c r="B54" s="14"/>
      <c r="C54" s="14">
        <f t="shared" si="11"/>
        <v>1431324.9499999997</v>
      </c>
      <c r="D54" s="14"/>
      <c r="E54" s="14">
        <v>41863.96</v>
      </c>
      <c r="F54" s="14"/>
      <c r="G54" s="14">
        <f t="shared" si="8"/>
        <v>1473188.9099999997</v>
      </c>
      <c r="H54" s="14"/>
      <c r="I54" s="14">
        <f t="shared" si="9"/>
        <v>1452256.9299999997</v>
      </c>
      <c r="J54" s="14"/>
      <c r="K54" s="16">
        <v>0.026000000000000002</v>
      </c>
      <c r="L54" s="14"/>
      <c r="M54" s="14">
        <f t="shared" si="10"/>
        <v>37758.68</v>
      </c>
    </row>
    <row r="55" spans="1:13" ht="12.75">
      <c r="A55" s="14" t="s">
        <v>61</v>
      </c>
      <c r="B55" s="14"/>
      <c r="C55" s="14">
        <f t="shared" si="11"/>
        <v>1473188.9099999997</v>
      </c>
      <c r="D55" s="14"/>
      <c r="E55" s="17">
        <v>642.6</v>
      </c>
      <c r="F55" s="14"/>
      <c r="G55" s="14">
        <f t="shared" si="8"/>
        <v>1473831.5099999998</v>
      </c>
      <c r="H55" s="14"/>
      <c r="I55" s="14">
        <f t="shared" si="9"/>
        <v>1473510.2099999997</v>
      </c>
      <c r="J55" s="14"/>
      <c r="K55" s="16">
        <v>0.026000000000000002</v>
      </c>
      <c r="L55" s="14"/>
      <c r="M55" s="14">
        <f t="shared" si="10"/>
        <v>38311.27</v>
      </c>
    </row>
    <row r="56" spans="1:13" ht="12.75">
      <c r="A56" s="14" t="s">
        <v>62</v>
      </c>
      <c r="B56" s="14"/>
      <c r="C56" s="14">
        <f t="shared" si="11"/>
        <v>1473831.5099999998</v>
      </c>
      <c r="D56" s="14"/>
      <c r="E56" s="14"/>
      <c r="F56" s="14"/>
      <c r="G56" s="14">
        <f t="shared" si="8"/>
        <v>1473831.5099999998</v>
      </c>
      <c r="H56" s="14"/>
      <c r="I56" s="14">
        <f t="shared" si="9"/>
        <v>1473831.5099999998</v>
      </c>
      <c r="J56" s="14" t="s">
        <v>2</v>
      </c>
      <c r="K56" s="16">
        <v>0.026000000000000002</v>
      </c>
      <c r="L56" s="14"/>
      <c r="M56" s="14">
        <f t="shared" si="10"/>
        <v>38319.62</v>
      </c>
    </row>
    <row r="57" spans="1:13" ht="12.75">
      <c r="A57" s="14" t="s">
        <v>63</v>
      </c>
      <c r="B57" s="14"/>
      <c r="C57" s="14">
        <f t="shared" si="11"/>
        <v>1473831.5099999998</v>
      </c>
      <c r="D57" s="14"/>
      <c r="E57" s="14"/>
      <c r="F57" s="14"/>
      <c r="G57" s="14">
        <f t="shared" si="8"/>
        <v>1473831.5099999998</v>
      </c>
      <c r="H57" s="14"/>
      <c r="I57" s="14">
        <f t="shared" si="9"/>
        <v>1473831.5099999998</v>
      </c>
      <c r="J57" s="14"/>
      <c r="K57" s="16">
        <v>0.023</v>
      </c>
      <c r="L57" s="14"/>
      <c r="M57" s="14">
        <f t="shared" si="10"/>
        <v>33898.12</v>
      </c>
    </row>
    <row r="58" spans="1:13" ht="12.75">
      <c r="A58" s="14" t="s">
        <v>64</v>
      </c>
      <c r="B58" s="14"/>
      <c r="C58" s="14">
        <f t="shared" si="11"/>
        <v>1473831.5099999998</v>
      </c>
      <c r="D58" s="14"/>
      <c r="E58" s="14"/>
      <c r="F58" s="14"/>
      <c r="G58" s="14">
        <f t="shared" si="8"/>
        <v>1473831.5099999998</v>
      </c>
      <c r="H58" s="14"/>
      <c r="I58" s="14">
        <f t="shared" si="9"/>
        <v>1473831.5099999998</v>
      </c>
      <c r="J58" s="14"/>
      <c r="K58" s="16">
        <v>0.023</v>
      </c>
      <c r="L58" s="14"/>
      <c r="M58" s="14">
        <f t="shared" si="10"/>
        <v>33898.12</v>
      </c>
    </row>
    <row r="59" spans="1:13" ht="12.75">
      <c r="A59" s="14" t="s">
        <v>65</v>
      </c>
      <c r="B59" s="14"/>
      <c r="C59" s="14">
        <f t="shared" si="11"/>
        <v>1473831.5099999998</v>
      </c>
      <c r="D59" s="14"/>
      <c r="E59" s="14"/>
      <c r="F59" s="14"/>
      <c r="G59" s="14">
        <f t="shared" si="8"/>
        <v>1473831.5099999998</v>
      </c>
      <c r="H59" s="14"/>
      <c r="I59" s="14">
        <f t="shared" si="9"/>
        <v>1473831.5099999998</v>
      </c>
      <c r="J59" s="14"/>
      <c r="K59" s="16">
        <v>0.023</v>
      </c>
      <c r="L59" s="14"/>
      <c r="M59" s="14">
        <f t="shared" si="10"/>
        <v>33898.12</v>
      </c>
    </row>
    <row r="60" spans="1:13" ht="12.75">
      <c r="A60" s="14" t="s">
        <v>66</v>
      </c>
      <c r="B60" s="14"/>
      <c r="C60" s="14">
        <f t="shared" si="11"/>
        <v>1473831.5099999998</v>
      </c>
      <c r="D60" s="14"/>
      <c r="E60" s="14"/>
      <c r="F60" s="14"/>
      <c r="G60" s="14">
        <f t="shared" si="8"/>
        <v>1473831.5099999998</v>
      </c>
      <c r="H60" s="14"/>
      <c r="I60" s="14">
        <f t="shared" si="9"/>
        <v>1473831.5099999998</v>
      </c>
      <c r="J60" s="14"/>
      <c r="K60" s="16">
        <v>0.023</v>
      </c>
      <c r="L60" s="14"/>
      <c r="M60" s="14">
        <f t="shared" si="10"/>
        <v>33898.12</v>
      </c>
    </row>
    <row r="61" spans="1:13" ht="12.75">
      <c r="A61" s="14" t="s">
        <v>67</v>
      </c>
      <c r="B61" s="14"/>
      <c r="C61" s="14">
        <f t="shared" si="11"/>
        <v>1473831.5099999998</v>
      </c>
      <c r="D61" s="14"/>
      <c r="E61" s="14"/>
      <c r="F61" s="14"/>
      <c r="G61" s="14">
        <f t="shared" si="8"/>
        <v>1473831.5099999998</v>
      </c>
      <c r="H61" s="14"/>
      <c r="I61" s="14">
        <f t="shared" si="9"/>
        <v>1473831.5099999998</v>
      </c>
      <c r="J61" s="14"/>
      <c r="K61" s="16">
        <v>0.024</v>
      </c>
      <c r="L61" s="14"/>
      <c r="M61" s="14">
        <f t="shared" si="10"/>
        <v>35371.96</v>
      </c>
    </row>
    <row r="62" spans="1:13" ht="12.75">
      <c r="A62" s="14" t="s">
        <v>68</v>
      </c>
      <c r="B62" s="14"/>
      <c r="C62" s="14">
        <f t="shared" si="11"/>
        <v>1473831.5099999998</v>
      </c>
      <c r="D62" s="14"/>
      <c r="E62" s="14">
        <v>68022.84</v>
      </c>
      <c r="F62" s="14"/>
      <c r="G62" s="14">
        <f t="shared" si="8"/>
        <v>1541854.3499999999</v>
      </c>
      <c r="H62" s="14"/>
      <c r="I62" s="14">
        <f t="shared" si="9"/>
        <v>1507842.9299999997</v>
      </c>
      <c r="J62" s="14"/>
      <c r="K62" s="16">
        <v>0.024</v>
      </c>
      <c r="L62" s="14"/>
      <c r="M62" s="14">
        <f t="shared" si="10"/>
        <v>36188.23</v>
      </c>
    </row>
    <row r="63" spans="1:13" ht="12.75">
      <c r="A63" s="14" t="s">
        <v>69</v>
      </c>
      <c r="B63" s="14"/>
      <c r="C63" s="14">
        <f t="shared" si="11"/>
        <v>1541854.3499999999</v>
      </c>
      <c r="D63" s="14"/>
      <c r="E63" s="14"/>
      <c r="F63" s="14"/>
      <c r="G63" s="14">
        <f t="shared" si="8"/>
        <v>1541854.3499999999</v>
      </c>
      <c r="H63" s="14"/>
      <c r="I63" s="14">
        <f t="shared" si="9"/>
        <v>1541854.3499999999</v>
      </c>
      <c r="J63" s="14"/>
      <c r="K63" s="16">
        <v>0.024</v>
      </c>
      <c r="L63" s="14"/>
      <c r="M63" s="14">
        <f t="shared" si="10"/>
        <v>37004.5</v>
      </c>
    </row>
    <row r="64" spans="1:13" ht="12.75">
      <c r="A64" s="14" t="s">
        <v>70</v>
      </c>
      <c r="B64" s="14"/>
      <c r="C64" s="14">
        <f t="shared" si="11"/>
        <v>1541854.3499999999</v>
      </c>
      <c r="D64" s="14"/>
      <c r="E64" s="14">
        <f>130276.17+6842+142614.28</f>
        <v>279732.44999999995</v>
      </c>
      <c r="F64" s="14"/>
      <c r="G64" s="14">
        <f t="shared" si="8"/>
        <v>1821586.7999999998</v>
      </c>
      <c r="H64" s="14"/>
      <c r="I64" s="14">
        <f t="shared" si="9"/>
        <v>1681720.5749999997</v>
      </c>
      <c r="J64" s="14"/>
      <c r="K64" s="16">
        <v>0.024</v>
      </c>
      <c r="L64" s="14"/>
      <c r="M64" s="14">
        <f t="shared" si="10"/>
        <v>40361.29</v>
      </c>
    </row>
    <row r="65" spans="1:13" ht="12.75">
      <c r="A65" s="14" t="s">
        <v>71</v>
      </c>
      <c r="B65" s="18"/>
      <c r="C65" s="14">
        <f t="shared" si="11"/>
        <v>1821586.7999999998</v>
      </c>
      <c r="D65" s="14"/>
      <c r="E65" s="14"/>
      <c r="F65" s="14"/>
      <c r="G65" s="14">
        <f t="shared" si="8"/>
        <v>1821586.7999999998</v>
      </c>
      <c r="H65" s="14"/>
      <c r="I65" s="14">
        <f t="shared" si="9"/>
        <v>1821586.7999999998</v>
      </c>
      <c r="K65" s="16">
        <v>0.022</v>
      </c>
      <c r="M65" s="14">
        <f t="shared" si="10"/>
        <v>40074.91</v>
      </c>
    </row>
    <row r="66" spans="1:13" ht="12.75">
      <c r="A66" s="14" t="s">
        <v>72</v>
      </c>
      <c r="B66" s="18"/>
      <c r="C66" s="14">
        <f t="shared" si="11"/>
        <v>1821586.7999999998</v>
      </c>
      <c r="D66" s="14"/>
      <c r="E66" s="14"/>
      <c r="F66" s="14"/>
      <c r="G66" s="14">
        <f t="shared" si="8"/>
        <v>1821586.7999999998</v>
      </c>
      <c r="H66" s="14"/>
      <c r="I66" s="14">
        <f t="shared" si="9"/>
        <v>1821586.7999999998</v>
      </c>
      <c r="K66" s="16">
        <v>0.022</v>
      </c>
      <c r="M66" s="14">
        <f t="shared" si="10"/>
        <v>40074.91</v>
      </c>
    </row>
    <row r="67" spans="1:13" ht="12.75">
      <c r="A67" s="14" t="s">
        <v>73</v>
      </c>
      <c r="B67" s="18"/>
      <c r="C67" s="14">
        <f t="shared" si="11"/>
        <v>1821586.7999999998</v>
      </c>
      <c r="D67" s="14"/>
      <c r="E67" s="14">
        <v>12412.63</v>
      </c>
      <c r="F67" s="14"/>
      <c r="G67" s="14">
        <f t="shared" si="8"/>
        <v>1833999.4299999997</v>
      </c>
      <c r="H67" s="14"/>
      <c r="I67" s="14">
        <f t="shared" si="9"/>
        <v>1827793.1149999998</v>
      </c>
      <c r="K67" s="16">
        <v>0.022</v>
      </c>
      <c r="M67" s="14">
        <f t="shared" si="10"/>
        <v>40211.45</v>
      </c>
    </row>
    <row r="68" spans="1:13" ht="12.75">
      <c r="A68" s="14" t="s">
        <v>74</v>
      </c>
      <c r="B68" s="18"/>
      <c r="C68" s="14">
        <f t="shared" si="11"/>
        <v>1833999.4299999997</v>
      </c>
      <c r="D68" s="14"/>
      <c r="E68" s="14"/>
      <c r="F68" s="14"/>
      <c r="G68" s="14">
        <f t="shared" si="8"/>
        <v>1833999.4299999997</v>
      </c>
      <c r="H68" s="14"/>
      <c r="I68" s="14">
        <f t="shared" si="9"/>
        <v>1833999.4299999997</v>
      </c>
      <c r="K68" s="16">
        <v>0.022</v>
      </c>
      <c r="M68" s="14">
        <f>ROUND((+I68*K68),2)/12*9</f>
        <v>30260.9925</v>
      </c>
    </row>
    <row r="69" spans="9:13" ht="13.5" thickBot="1">
      <c r="I69" s="14"/>
      <c r="J69" s="14"/>
      <c r="K69" s="14"/>
      <c r="L69" s="14"/>
      <c r="M69" s="19">
        <f>SUM(M8:M68)</f>
        <v>904281.7925000001</v>
      </c>
    </row>
    <row r="70" ht="13.5" thickTop="1"/>
    <row r="71" spans="9:13" ht="12.75">
      <c r="I71" s="14" t="s">
        <v>75</v>
      </c>
      <c r="J71" s="14"/>
      <c r="L71" s="14"/>
      <c r="M71" s="18">
        <f>G68-M69</f>
        <v>929717.6374999996</v>
      </c>
    </row>
    <row r="72" spans="9:13" ht="12.75">
      <c r="I72" s="14" t="s">
        <v>76</v>
      </c>
      <c r="J72" s="14"/>
      <c r="K72" s="14"/>
      <c r="L72" s="14"/>
      <c r="M72" s="14">
        <v>6030.6</v>
      </c>
    </row>
    <row r="73" spans="9:13" ht="13.5" thickBot="1">
      <c r="I73" s="20" t="s">
        <v>82</v>
      </c>
      <c r="J73" s="14"/>
      <c r="K73" s="21" t="s">
        <v>78</v>
      </c>
      <c r="L73" s="14"/>
      <c r="M73" s="19">
        <f>SUM(M71:M72)</f>
        <v>935748.2374999996</v>
      </c>
    </row>
    <row r="74" ht="13.5" thickTop="1">
      <c r="M74" s="25" t="s">
        <v>79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3" bestFit="1" customWidth="1"/>
    <col min="2" max="2" width="2.8515625" style="13" customWidth="1"/>
    <col min="3" max="3" width="14.00390625" style="13" bestFit="1" customWidth="1"/>
    <col min="4" max="4" width="2.57421875" style="13" customWidth="1"/>
    <col min="5" max="5" width="11.00390625" style="13" bestFit="1" customWidth="1"/>
    <col min="6" max="6" width="2.28125" style="13" customWidth="1"/>
    <col min="7" max="7" width="9.7109375" style="13" bestFit="1" customWidth="1"/>
    <col min="8" max="8" width="2.7109375" style="13" customWidth="1"/>
    <col min="9" max="9" width="14.421875" style="13" bestFit="1" customWidth="1"/>
    <col min="10" max="10" width="2.57421875" style="13" customWidth="1"/>
    <col min="11" max="11" width="8.140625" style="13" bestFit="1" customWidth="1"/>
    <col min="12" max="12" width="2.57421875" style="13" customWidth="1"/>
    <col min="13" max="13" width="11.8515625" style="13" bestFit="1" customWidth="1"/>
    <col min="14" max="16384" width="9.140625" style="13" customWidth="1"/>
  </cols>
  <sheetData>
    <row r="1" spans="1:13" ht="12.75">
      <c r="A1" s="14" t="s">
        <v>0</v>
      </c>
      <c r="B1" s="14"/>
      <c r="C1" s="14" t="s">
        <v>144</v>
      </c>
      <c r="D1" s="14"/>
      <c r="F1" s="14"/>
      <c r="H1" s="14"/>
      <c r="I1" s="14"/>
      <c r="J1" s="14"/>
      <c r="K1" s="14" t="s">
        <v>2</v>
      </c>
      <c r="L1" s="14" t="s">
        <v>2</v>
      </c>
      <c r="M1" s="14"/>
    </row>
    <row r="2" spans="1:13" ht="12.75">
      <c r="A2" s="14" t="s">
        <v>145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C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2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5" t="s">
        <v>96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4">
        <v>0</v>
      </c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4">
        <v>0</v>
      </c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4">
        <v>0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>
        <v>0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>
        <v>0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0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>
        <v>0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>
        <v>0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>
        <v>0</v>
      </c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>
        <v>0</v>
      </c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>
        <v>0</v>
      </c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>
        <v>0</v>
      </c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>
        <v>0</v>
      </c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>
        <v>0</v>
      </c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>
        <v>0</v>
      </c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>
        <v>0</v>
      </c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>
        <v>0</v>
      </c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>
        <v>0</v>
      </c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>
        <v>0</v>
      </c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>
        <v>0</v>
      </c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0</v>
      </c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>
        <v>0</v>
      </c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>
        <v>0</v>
      </c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>
        <v>0</v>
      </c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>
        <v>0</v>
      </c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>
        <v>0</v>
      </c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>
        <v>0</v>
      </c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>
        <v>0</v>
      </c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>
        <v>0</v>
      </c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>
        <v>0</v>
      </c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>
        <v>0</v>
      </c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>
        <v>0</v>
      </c>
      <c r="F43" s="14"/>
      <c r="G43" s="14">
        <f aca="true" t="shared" si="8" ref="G43:G63">C43+E43</f>
        <v>0</v>
      </c>
      <c r="H43" s="14"/>
      <c r="I43" s="14">
        <f aca="true" t="shared" si="9" ref="I43:I63">C43/2+G43/2</f>
        <v>0</v>
      </c>
      <c r="J43" s="14"/>
      <c r="K43" s="16">
        <v>0.024</v>
      </c>
      <c r="L43" s="14"/>
      <c r="M43" s="14">
        <f aca="true" t="shared" si="10" ref="M43:M63">ROUND((+I43*K43),2)</f>
        <v>0</v>
      </c>
    </row>
    <row r="44" spans="1:13" ht="12.75">
      <c r="A44" s="14" t="s">
        <v>50</v>
      </c>
      <c r="B44" s="14"/>
      <c r="C44" s="14">
        <f aca="true" t="shared" si="11" ref="C44:C63">G43</f>
        <v>0</v>
      </c>
      <c r="D44" s="14"/>
      <c r="E44" s="14">
        <v>0</v>
      </c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>
        <v>0</v>
      </c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>
        <v>0</v>
      </c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 t="s">
        <v>2</v>
      </c>
      <c r="C47" s="14">
        <f t="shared" si="11"/>
        <v>0</v>
      </c>
      <c r="D47" s="14"/>
      <c r="E47" s="14">
        <v>0</v>
      </c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 t="s">
        <v>2</v>
      </c>
      <c r="C48" s="14">
        <f t="shared" si="11"/>
        <v>0</v>
      </c>
      <c r="D48" s="14"/>
      <c r="E48" s="14">
        <v>0</v>
      </c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 t="s">
        <v>2</v>
      </c>
      <c r="C49" s="14">
        <f t="shared" si="11"/>
        <v>0</v>
      </c>
      <c r="D49" s="14"/>
      <c r="E49" s="14">
        <v>5006</v>
      </c>
      <c r="F49" s="14"/>
      <c r="G49" s="14">
        <f t="shared" si="8"/>
        <v>5006</v>
      </c>
      <c r="H49" s="14"/>
      <c r="I49" s="14">
        <f t="shared" si="9"/>
        <v>2503</v>
      </c>
      <c r="J49" s="14" t="s">
        <v>2</v>
      </c>
      <c r="K49" s="16">
        <v>0.029</v>
      </c>
      <c r="L49" s="14"/>
      <c r="M49" s="14">
        <f t="shared" si="10"/>
        <v>72.59</v>
      </c>
    </row>
    <row r="50" spans="1:13" ht="12.75">
      <c r="A50" s="14" t="s">
        <v>56</v>
      </c>
      <c r="B50" s="14" t="s">
        <v>2</v>
      </c>
      <c r="C50" s="14">
        <f t="shared" si="11"/>
        <v>5006</v>
      </c>
      <c r="D50" s="14"/>
      <c r="E50" s="14">
        <v>61988.81</v>
      </c>
      <c r="F50" s="14"/>
      <c r="G50" s="14">
        <f t="shared" si="8"/>
        <v>66994.81</v>
      </c>
      <c r="H50" s="14"/>
      <c r="I50" s="14">
        <f t="shared" si="9"/>
        <v>36000.405</v>
      </c>
      <c r="J50" s="14"/>
      <c r="K50" s="16">
        <v>0.029</v>
      </c>
      <c r="L50" s="14"/>
      <c r="M50" s="14">
        <f t="shared" si="10"/>
        <v>1044.01</v>
      </c>
    </row>
    <row r="51" spans="1:13" ht="12.75">
      <c r="A51" s="14" t="s">
        <v>57</v>
      </c>
      <c r="B51" s="14" t="s">
        <v>2</v>
      </c>
      <c r="C51" s="14">
        <f t="shared" si="11"/>
        <v>66994.81</v>
      </c>
      <c r="D51" s="14"/>
      <c r="E51" s="14">
        <v>27301.98</v>
      </c>
      <c r="F51" s="14"/>
      <c r="G51" s="14">
        <f t="shared" si="8"/>
        <v>94296.79</v>
      </c>
      <c r="H51" s="14"/>
      <c r="I51" s="14">
        <f t="shared" si="9"/>
        <v>80645.79999999999</v>
      </c>
      <c r="J51" s="14" t="s">
        <v>2</v>
      </c>
      <c r="K51" s="16">
        <v>0.026000000000000002</v>
      </c>
      <c r="L51" s="14"/>
      <c r="M51" s="14">
        <f t="shared" si="10"/>
        <v>2096.79</v>
      </c>
    </row>
    <row r="52" spans="1:13" ht="12.75">
      <c r="A52" s="14" t="s">
        <v>58</v>
      </c>
      <c r="B52" s="14"/>
      <c r="C52" s="14">
        <f t="shared" si="11"/>
        <v>94296.79</v>
      </c>
      <c r="D52" s="14"/>
      <c r="E52" s="14">
        <v>0</v>
      </c>
      <c r="F52" s="14"/>
      <c r="G52" s="14">
        <f t="shared" si="8"/>
        <v>94296.79</v>
      </c>
      <c r="H52" s="14"/>
      <c r="I52" s="14">
        <f t="shared" si="9"/>
        <v>94296.79</v>
      </c>
      <c r="J52" s="14" t="s">
        <v>2</v>
      </c>
      <c r="K52" s="16">
        <v>0.026000000000000002</v>
      </c>
      <c r="L52" s="14"/>
      <c r="M52" s="14">
        <f t="shared" si="10"/>
        <v>2451.72</v>
      </c>
    </row>
    <row r="53" spans="1:13" ht="12.75">
      <c r="A53" s="14" t="s">
        <v>59</v>
      </c>
      <c r="B53" s="14"/>
      <c r="C53" s="14">
        <f t="shared" si="11"/>
        <v>94296.79</v>
      </c>
      <c r="D53" s="14"/>
      <c r="E53" s="14">
        <v>0</v>
      </c>
      <c r="F53" s="14"/>
      <c r="G53" s="14">
        <f t="shared" si="8"/>
        <v>94296.79</v>
      </c>
      <c r="H53" s="14"/>
      <c r="I53" s="14">
        <f t="shared" si="9"/>
        <v>94296.79</v>
      </c>
      <c r="J53" s="14" t="s">
        <v>2</v>
      </c>
      <c r="K53" s="16">
        <v>0.026000000000000002</v>
      </c>
      <c r="L53" s="14"/>
      <c r="M53" s="14">
        <f t="shared" si="10"/>
        <v>2451.72</v>
      </c>
    </row>
    <row r="54" spans="1:13" ht="12.75">
      <c r="A54" s="14" t="s">
        <v>60</v>
      </c>
      <c r="B54" s="14"/>
      <c r="C54" s="14">
        <f t="shared" si="11"/>
        <v>94296.79</v>
      </c>
      <c r="D54" s="14"/>
      <c r="E54" s="14">
        <v>0</v>
      </c>
      <c r="F54" s="14"/>
      <c r="G54" s="14">
        <f t="shared" si="8"/>
        <v>94296.79</v>
      </c>
      <c r="H54" s="14"/>
      <c r="I54" s="14">
        <f t="shared" si="9"/>
        <v>94296.79</v>
      </c>
      <c r="J54" s="14"/>
      <c r="K54" s="16">
        <v>0.026000000000000002</v>
      </c>
      <c r="L54" s="14"/>
      <c r="M54" s="14">
        <f t="shared" si="10"/>
        <v>2451.72</v>
      </c>
    </row>
    <row r="55" spans="1:13" ht="12.75">
      <c r="A55" s="14" t="s">
        <v>61</v>
      </c>
      <c r="B55" s="14"/>
      <c r="C55" s="14">
        <f t="shared" si="11"/>
        <v>94296.79</v>
      </c>
      <c r="D55" s="14"/>
      <c r="E55" s="14">
        <v>0</v>
      </c>
      <c r="F55" s="14"/>
      <c r="G55" s="14">
        <f t="shared" si="8"/>
        <v>94296.79</v>
      </c>
      <c r="H55" s="14"/>
      <c r="I55" s="14">
        <f t="shared" si="9"/>
        <v>94296.79</v>
      </c>
      <c r="J55" s="14"/>
      <c r="K55" s="16">
        <v>0.026000000000000002</v>
      </c>
      <c r="L55" s="14"/>
      <c r="M55" s="14">
        <f t="shared" si="10"/>
        <v>2451.72</v>
      </c>
    </row>
    <row r="56" spans="1:13" ht="12.75">
      <c r="A56" s="14" t="s">
        <v>62</v>
      </c>
      <c r="B56" s="14"/>
      <c r="C56" s="14">
        <f t="shared" si="11"/>
        <v>94296.79</v>
      </c>
      <c r="D56" s="14"/>
      <c r="E56" s="14">
        <v>0</v>
      </c>
      <c r="F56" s="14"/>
      <c r="G56" s="14">
        <f t="shared" si="8"/>
        <v>94296.79</v>
      </c>
      <c r="H56" s="14"/>
      <c r="I56" s="14">
        <f t="shared" si="9"/>
        <v>94296.79</v>
      </c>
      <c r="J56" s="14"/>
      <c r="K56" s="16">
        <v>0.026000000000000002</v>
      </c>
      <c r="L56" s="14"/>
      <c r="M56" s="14">
        <f t="shared" si="10"/>
        <v>2451.72</v>
      </c>
    </row>
    <row r="57" spans="1:13" ht="12.75">
      <c r="A57" s="14" t="s">
        <v>63</v>
      </c>
      <c r="B57" s="14"/>
      <c r="C57" s="14">
        <f t="shared" si="11"/>
        <v>94296.79</v>
      </c>
      <c r="D57" s="14"/>
      <c r="E57" s="14">
        <v>0</v>
      </c>
      <c r="F57" s="14"/>
      <c r="G57" s="14">
        <f t="shared" si="8"/>
        <v>94296.79</v>
      </c>
      <c r="H57" s="14"/>
      <c r="I57" s="14">
        <f t="shared" si="9"/>
        <v>94296.79</v>
      </c>
      <c r="J57" s="14"/>
      <c r="K57" s="16">
        <v>0.023</v>
      </c>
      <c r="L57" s="14"/>
      <c r="M57" s="14">
        <f t="shared" si="10"/>
        <v>2168.83</v>
      </c>
    </row>
    <row r="58" spans="1:13" ht="12.75">
      <c r="A58" s="14" t="s">
        <v>64</v>
      </c>
      <c r="B58" s="14"/>
      <c r="C58" s="14">
        <f t="shared" si="11"/>
        <v>94296.79</v>
      </c>
      <c r="D58" s="14"/>
      <c r="E58" s="14">
        <v>0</v>
      </c>
      <c r="F58" s="14"/>
      <c r="G58" s="18">
        <f t="shared" si="8"/>
        <v>94296.79</v>
      </c>
      <c r="H58" s="14"/>
      <c r="I58" s="14">
        <f t="shared" si="9"/>
        <v>94296.79</v>
      </c>
      <c r="J58" s="14"/>
      <c r="K58" s="16">
        <v>0.023</v>
      </c>
      <c r="L58" s="14"/>
      <c r="M58" s="14">
        <f t="shared" si="10"/>
        <v>2168.83</v>
      </c>
    </row>
    <row r="59" spans="1:13" ht="12.75">
      <c r="A59" s="14" t="s">
        <v>65</v>
      </c>
      <c r="B59" s="14"/>
      <c r="C59" s="14">
        <f t="shared" si="11"/>
        <v>94296.79</v>
      </c>
      <c r="D59" s="14"/>
      <c r="E59" s="14">
        <v>0</v>
      </c>
      <c r="F59" s="14"/>
      <c r="G59" s="18">
        <f t="shared" si="8"/>
        <v>94296.79</v>
      </c>
      <c r="H59" s="14"/>
      <c r="I59" s="14">
        <f t="shared" si="9"/>
        <v>94296.79</v>
      </c>
      <c r="J59" s="14"/>
      <c r="K59" s="16">
        <v>0.023</v>
      </c>
      <c r="L59" s="14"/>
      <c r="M59" s="14">
        <f t="shared" si="10"/>
        <v>2168.83</v>
      </c>
    </row>
    <row r="60" spans="1:13" ht="12.75">
      <c r="A60" s="14" t="s">
        <v>66</v>
      </c>
      <c r="B60" s="14"/>
      <c r="C60" s="14">
        <f t="shared" si="11"/>
        <v>94296.79</v>
      </c>
      <c r="D60" s="14"/>
      <c r="E60" s="14">
        <v>0</v>
      </c>
      <c r="F60" s="14"/>
      <c r="G60" s="18">
        <f t="shared" si="8"/>
        <v>94296.79</v>
      </c>
      <c r="H60" s="14"/>
      <c r="I60" s="14">
        <f t="shared" si="9"/>
        <v>94296.79</v>
      </c>
      <c r="J60" s="14"/>
      <c r="K60" s="16">
        <v>0.023</v>
      </c>
      <c r="L60" s="14"/>
      <c r="M60" s="14">
        <f t="shared" si="10"/>
        <v>2168.83</v>
      </c>
    </row>
    <row r="61" spans="1:13" ht="12.75">
      <c r="A61" s="14" t="s">
        <v>67</v>
      </c>
      <c r="B61" s="14"/>
      <c r="C61" s="14">
        <f t="shared" si="11"/>
        <v>94296.79</v>
      </c>
      <c r="D61" s="14"/>
      <c r="E61" s="14">
        <v>0</v>
      </c>
      <c r="F61" s="14"/>
      <c r="G61" s="18">
        <f t="shared" si="8"/>
        <v>94296.79</v>
      </c>
      <c r="H61" s="14"/>
      <c r="I61" s="14">
        <f t="shared" si="9"/>
        <v>94296.79</v>
      </c>
      <c r="J61" s="14"/>
      <c r="K61" s="16">
        <v>0.024</v>
      </c>
      <c r="L61" s="14"/>
      <c r="M61" s="14">
        <f t="shared" si="10"/>
        <v>2263.12</v>
      </c>
    </row>
    <row r="62" spans="1:13" ht="12.75">
      <c r="A62" s="14" t="s">
        <v>68</v>
      </c>
      <c r="B62" s="14"/>
      <c r="C62" s="14">
        <f t="shared" si="11"/>
        <v>94296.79</v>
      </c>
      <c r="D62" s="14"/>
      <c r="E62" s="14">
        <v>0</v>
      </c>
      <c r="F62" s="14"/>
      <c r="G62" s="18">
        <f t="shared" si="8"/>
        <v>94296.79</v>
      </c>
      <c r="H62" s="14"/>
      <c r="I62" s="14">
        <f t="shared" si="9"/>
        <v>94296.79</v>
      </c>
      <c r="J62" s="14"/>
      <c r="K62" s="16">
        <v>0.024</v>
      </c>
      <c r="L62" s="14"/>
      <c r="M62" s="14">
        <f t="shared" si="10"/>
        <v>2263.12</v>
      </c>
    </row>
    <row r="63" spans="1:13" ht="12.75">
      <c r="A63" s="14" t="s">
        <v>69</v>
      </c>
      <c r="B63" s="14"/>
      <c r="C63" s="14">
        <f t="shared" si="11"/>
        <v>94296.79</v>
      </c>
      <c r="D63" s="14"/>
      <c r="E63" s="14">
        <v>0</v>
      </c>
      <c r="F63" s="14"/>
      <c r="G63" s="18">
        <f t="shared" si="8"/>
        <v>94296.79</v>
      </c>
      <c r="H63" s="14"/>
      <c r="I63" s="14">
        <f t="shared" si="9"/>
        <v>94296.79</v>
      </c>
      <c r="J63" s="14"/>
      <c r="K63" s="16">
        <v>0.024</v>
      </c>
      <c r="L63" s="14"/>
      <c r="M63" s="30">
        <f t="shared" si="10"/>
        <v>2263.12</v>
      </c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f>SUM(M8:M63)</f>
        <v>30936.670000000002</v>
      </c>
    </row>
    <row r="65" spans="1:13" ht="12.75">
      <c r="A65" s="14"/>
      <c r="B65" s="14"/>
      <c r="C65" s="14"/>
      <c r="D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H66" s="14"/>
      <c r="I66" s="31" t="s">
        <v>108</v>
      </c>
      <c r="J66" s="14"/>
      <c r="L66" s="14"/>
      <c r="M66" s="14">
        <f>G63-M64</f>
        <v>63360.119999999995</v>
      </c>
    </row>
    <row r="67" spans="1:13" ht="12.75">
      <c r="A67" s="14"/>
      <c r="B67" s="14"/>
      <c r="C67" s="14"/>
      <c r="D67" s="14"/>
      <c r="H67" s="14"/>
      <c r="I67" s="14" t="s">
        <v>76</v>
      </c>
      <c r="J67" s="14"/>
      <c r="M67" s="28">
        <v>0</v>
      </c>
    </row>
    <row r="68" spans="1:13" ht="13.5" thickBot="1">
      <c r="A68" s="14"/>
      <c r="B68" s="14"/>
      <c r="C68" s="14"/>
      <c r="D68" s="14"/>
      <c r="H68" s="14"/>
      <c r="I68" s="20" t="s">
        <v>109</v>
      </c>
      <c r="J68" s="14"/>
      <c r="K68" s="1" t="s">
        <v>114</v>
      </c>
      <c r="M68" s="29">
        <f>SUM(M66:M67)</f>
        <v>63360.119999999995</v>
      </c>
    </row>
    <row r="69" ht="13.5" thickTop="1">
      <c r="M69" s="27" t="s">
        <v>126</v>
      </c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3" bestFit="1" customWidth="1"/>
    <col min="2" max="2" width="2.7109375" style="13" customWidth="1"/>
    <col min="3" max="3" width="13.140625" style="13" customWidth="1"/>
    <col min="4" max="4" width="2.00390625" style="13" customWidth="1"/>
    <col min="5" max="5" width="12.28125" style="13" bestFit="1" customWidth="1"/>
    <col min="6" max="6" width="2.421875" style="13" customWidth="1"/>
    <col min="7" max="7" width="12.28125" style="13" bestFit="1" customWidth="1"/>
    <col min="8" max="8" width="1.8515625" style="13" customWidth="1"/>
    <col min="9" max="9" width="18.421875" style="13" bestFit="1" customWidth="1"/>
    <col min="10" max="10" width="1.8515625" style="13" customWidth="1"/>
    <col min="11" max="11" width="7.140625" style="13" bestFit="1" customWidth="1"/>
    <col min="12" max="12" width="2.00390625" style="13" customWidth="1"/>
    <col min="13" max="13" width="12.8515625" style="13" bestFit="1" customWidth="1"/>
    <col min="14" max="16384" width="9.140625" style="13" customWidth="1"/>
  </cols>
  <sheetData>
    <row r="1" spans="1:13" ht="12.75">
      <c r="A1" s="14" t="s">
        <v>0</v>
      </c>
      <c r="B1" s="14"/>
      <c r="C1" s="14" t="s">
        <v>102</v>
      </c>
      <c r="D1" s="14"/>
      <c r="F1" s="14"/>
      <c r="H1" s="14"/>
      <c r="I1" s="14"/>
      <c r="J1" s="14"/>
      <c r="K1" s="14" t="s">
        <v>2</v>
      </c>
      <c r="L1" s="14" t="s">
        <v>2</v>
      </c>
      <c r="M1" s="14"/>
    </row>
    <row r="2" spans="1:13" ht="12.75">
      <c r="A2" s="14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C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2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5" t="s">
        <v>96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4">
        <v>0</v>
      </c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4">
        <v>0</v>
      </c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4">
        <v>0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>
        <v>0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>
        <v>0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0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>
        <v>0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>
        <v>0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>
        <v>0</v>
      </c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>
        <v>0</v>
      </c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>
        <v>0</v>
      </c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>
        <v>0</v>
      </c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>
        <v>0</v>
      </c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>
        <v>0</v>
      </c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>
        <v>0</v>
      </c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>
        <v>0</v>
      </c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>
        <v>0</v>
      </c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>
        <v>0</v>
      </c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>
        <v>0</v>
      </c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>
        <v>0</v>
      </c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0</v>
      </c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>
        <v>0</v>
      </c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>
        <v>0</v>
      </c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>
        <v>0</v>
      </c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>
        <v>0</v>
      </c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>
        <v>0</v>
      </c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>
        <v>0</v>
      </c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>
        <v>0</v>
      </c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>
        <v>0</v>
      </c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>
        <v>0</v>
      </c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>
        <v>0</v>
      </c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>
        <v>0</v>
      </c>
      <c r="F43" s="14"/>
      <c r="G43" s="14">
        <f aca="true" t="shared" si="8" ref="G43:G68">C43+E43</f>
        <v>0</v>
      </c>
      <c r="H43" s="14"/>
      <c r="I43" s="14">
        <f aca="true" t="shared" si="9" ref="I43:I68">C43/2+G43/2</f>
        <v>0</v>
      </c>
      <c r="J43" s="14"/>
      <c r="K43" s="16">
        <v>0.024</v>
      </c>
      <c r="L43" s="14"/>
      <c r="M43" s="14">
        <f aca="true" t="shared" si="10" ref="M43:M67">ROUND((+I43*K43),2)</f>
        <v>0</v>
      </c>
    </row>
    <row r="44" spans="1:13" ht="12.75">
      <c r="A44" s="14" t="s">
        <v>50</v>
      </c>
      <c r="B44" s="14"/>
      <c r="C44" s="14">
        <f aca="true" t="shared" si="11" ref="C44:C68">G43</f>
        <v>0</v>
      </c>
      <c r="D44" s="14"/>
      <c r="E44" s="14">
        <v>0</v>
      </c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>
        <v>0</v>
      </c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>
        <v>0</v>
      </c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 t="s">
        <v>2</v>
      </c>
      <c r="C47" s="14">
        <f t="shared" si="11"/>
        <v>0</v>
      </c>
      <c r="D47" s="14"/>
      <c r="E47" s="14">
        <v>0</v>
      </c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 t="s">
        <v>2</v>
      </c>
      <c r="C48" s="14">
        <f t="shared" si="11"/>
        <v>0</v>
      </c>
      <c r="D48" s="14"/>
      <c r="E48" s="14">
        <v>0</v>
      </c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 t="s">
        <v>2</v>
      </c>
      <c r="C49" s="14">
        <f t="shared" si="11"/>
        <v>0</v>
      </c>
      <c r="D49" s="14"/>
      <c r="E49" s="14">
        <v>1364528.2</v>
      </c>
      <c r="F49" s="14"/>
      <c r="G49" s="14">
        <f t="shared" si="8"/>
        <v>1364528.2</v>
      </c>
      <c r="H49" s="14"/>
      <c r="I49" s="14">
        <f t="shared" si="9"/>
        <v>682264.1</v>
      </c>
      <c r="J49" s="14" t="s">
        <v>2</v>
      </c>
      <c r="K49" s="16">
        <v>0.029</v>
      </c>
      <c r="L49" s="14"/>
      <c r="M49" s="14">
        <f t="shared" si="10"/>
        <v>19785.66</v>
      </c>
    </row>
    <row r="50" spans="1:13" ht="12.75">
      <c r="A50" s="14" t="s">
        <v>56</v>
      </c>
      <c r="B50" s="14" t="s">
        <v>2</v>
      </c>
      <c r="C50" s="14">
        <f t="shared" si="11"/>
        <v>1364528.2</v>
      </c>
      <c r="D50" s="14"/>
      <c r="E50" s="14">
        <v>56724.3</v>
      </c>
      <c r="F50" s="14"/>
      <c r="G50" s="14">
        <f t="shared" si="8"/>
        <v>1421252.5</v>
      </c>
      <c r="H50" s="14"/>
      <c r="I50" s="14">
        <f t="shared" si="9"/>
        <v>1392890.35</v>
      </c>
      <c r="J50" s="14"/>
      <c r="K50" s="16">
        <v>0.029</v>
      </c>
      <c r="L50" s="14"/>
      <c r="M50" s="14">
        <f t="shared" si="10"/>
        <v>40393.82</v>
      </c>
    </row>
    <row r="51" spans="1:13" ht="12.75">
      <c r="A51" s="14" t="s">
        <v>57</v>
      </c>
      <c r="B51" s="14" t="s">
        <v>2</v>
      </c>
      <c r="C51" s="14">
        <f t="shared" si="11"/>
        <v>1421252.5</v>
      </c>
      <c r="D51" s="14"/>
      <c r="E51" s="14">
        <v>7278.21</v>
      </c>
      <c r="F51" s="14"/>
      <c r="G51" s="14">
        <f t="shared" si="8"/>
        <v>1428530.71</v>
      </c>
      <c r="H51" s="14"/>
      <c r="I51" s="14">
        <f t="shared" si="9"/>
        <v>1424891.605</v>
      </c>
      <c r="J51" s="14" t="s">
        <v>2</v>
      </c>
      <c r="K51" s="16">
        <v>0.026000000000000002</v>
      </c>
      <c r="L51" s="14"/>
      <c r="M51" s="14">
        <f t="shared" si="10"/>
        <v>37047.18</v>
      </c>
    </row>
    <row r="52" spans="1:13" ht="12.75">
      <c r="A52" s="14" t="s">
        <v>58</v>
      </c>
      <c r="B52" s="14"/>
      <c r="C52" s="14">
        <f t="shared" si="11"/>
        <v>1428530.71</v>
      </c>
      <c r="D52" s="14"/>
      <c r="E52" s="14">
        <v>1104.42</v>
      </c>
      <c r="F52" s="14"/>
      <c r="G52" s="14">
        <f t="shared" si="8"/>
        <v>1429635.13</v>
      </c>
      <c r="H52" s="14"/>
      <c r="I52" s="14">
        <f t="shared" si="9"/>
        <v>1429082.92</v>
      </c>
      <c r="J52" s="14" t="s">
        <v>2</v>
      </c>
      <c r="K52" s="16">
        <v>0.026000000000000002</v>
      </c>
      <c r="L52" s="14"/>
      <c r="M52" s="14">
        <f t="shared" si="10"/>
        <v>37156.16</v>
      </c>
    </row>
    <row r="53" spans="1:13" ht="12.75">
      <c r="A53" s="14" t="s">
        <v>59</v>
      </c>
      <c r="B53" s="14"/>
      <c r="C53" s="14">
        <f t="shared" si="11"/>
        <v>1429635.13</v>
      </c>
      <c r="D53" s="14"/>
      <c r="E53" s="14">
        <v>29273.81</v>
      </c>
      <c r="F53" s="14"/>
      <c r="G53" s="14">
        <f t="shared" si="8"/>
        <v>1458908.94</v>
      </c>
      <c r="H53" s="14"/>
      <c r="I53" s="14">
        <f t="shared" si="9"/>
        <v>1444272.035</v>
      </c>
      <c r="J53" s="14" t="s">
        <v>2</v>
      </c>
      <c r="K53" s="16">
        <v>0.026000000000000002</v>
      </c>
      <c r="L53" s="14"/>
      <c r="M53" s="14">
        <f t="shared" si="10"/>
        <v>37551.07</v>
      </c>
    </row>
    <row r="54" spans="1:13" ht="12.75">
      <c r="A54" s="14" t="s">
        <v>60</v>
      </c>
      <c r="B54" s="14"/>
      <c r="C54" s="14">
        <f t="shared" si="11"/>
        <v>1458908.94</v>
      </c>
      <c r="D54" s="14"/>
      <c r="E54" s="14">
        <v>0</v>
      </c>
      <c r="F54" s="14"/>
      <c r="G54" s="14">
        <f t="shared" si="8"/>
        <v>1458908.94</v>
      </c>
      <c r="H54" s="14"/>
      <c r="I54" s="14">
        <f t="shared" si="9"/>
        <v>1458908.94</v>
      </c>
      <c r="J54" s="14"/>
      <c r="K54" s="16">
        <v>0.026000000000000002</v>
      </c>
      <c r="L54" s="14"/>
      <c r="M54" s="14">
        <f t="shared" si="10"/>
        <v>37931.63</v>
      </c>
    </row>
    <row r="55" spans="1:13" ht="12.75">
      <c r="A55" s="14" t="s">
        <v>61</v>
      </c>
      <c r="B55" s="14"/>
      <c r="C55" s="14">
        <f t="shared" si="11"/>
        <v>1458908.94</v>
      </c>
      <c r="D55" s="14"/>
      <c r="E55" s="14">
        <v>0</v>
      </c>
      <c r="F55" s="14"/>
      <c r="G55" s="14">
        <f t="shared" si="8"/>
        <v>1458908.94</v>
      </c>
      <c r="H55" s="14"/>
      <c r="I55" s="14">
        <f t="shared" si="9"/>
        <v>1458908.94</v>
      </c>
      <c r="J55" s="14"/>
      <c r="K55" s="16">
        <v>0.026000000000000002</v>
      </c>
      <c r="L55" s="14"/>
      <c r="M55" s="14">
        <f t="shared" si="10"/>
        <v>37931.63</v>
      </c>
    </row>
    <row r="56" spans="1:13" ht="12.75">
      <c r="A56" s="14" t="s">
        <v>62</v>
      </c>
      <c r="B56" s="14"/>
      <c r="C56" s="14">
        <f t="shared" si="11"/>
        <v>1458908.94</v>
      </c>
      <c r="D56" s="14"/>
      <c r="E56" s="14">
        <v>0</v>
      </c>
      <c r="F56" s="14"/>
      <c r="G56" s="14">
        <f t="shared" si="8"/>
        <v>1458908.94</v>
      </c>
      <c r="H56" s="14"/>
      <c r="I56" s="14">
        <f t="shared" si="9"/>
        <v>1458908.94</v>
      </c>
      <c r="J56" s="14"/>
      <c r="K56" s="16">
        <v>0.026000000000000002</v>
      </c>
      <c r="L56" s="14"/>
      <c r="M56" s="14">
        <f t="shared" si="10"/>
        <v>37931.63</v>
      </c>
    </row>
    <row r="57" spans="1:13" ht="12.75">
      <c r="A57" s="14" t="s">
        <v>63</v>
      </c>
      <c r="B57" s="14"/>
      <c r="C57" s="14">
        <f t="shared" si="11"/>
        <v>1458908.94</v>
      </c>
      <c r="D57" s="14"/>
      <c r="E57" s="14">
        <v>8153.8</v>
      </c>
      <c r="F57" s="14"/>
      <c r="G57" s="14">
        <f t="shared" si="8"/>
        <v>1467062.74</v>
      </c>
      <c r="H57" s="14"/>
      <c r="I57" s="14">
        <f t="shared" si="9"/>
        <v>1462985.8399999999</v>
      </c>
      <c r="J57" s="14"/>
      <c r="K57" s="16">
        <v>0.023</v>
      </c>
      <c r="L57" s="14"/>
      <c r="M57" s="14">
        <f t="shared" si="10"/>
        <v>33648.67</v>
      </c>
    </row>
    <row r="58" spans="1:13" ht="12.75">
      <c r="A58" s="14" t="s">
        <v>64</v>
      </c>
      <c r="B58" s="14"/>
      <c r="C58" s="14">
        <f t="shared" si="11"/>
        <v>1467062.74</v>
      </c>
      <c r="D58" s="14"/>
      <c r="E58" s="14">
        <v>0</v>
      </c>
      <c r="F58" s="14"/>
      <c r="G58" s="18">
        <f t="shared" si="8"/>
        <v>1467062.74</v>
      </c>
      <c r="H58" s="14"/>
      <c r="I58" s="14">
        <f t="shared" si="9"/>
        <v>1467062.74</v>
      </c>
      <c r="J58" s="14"/>
      <c r="K58" s="16">
        <v>0.023</v>
      </c>
      <c r="L58" s="14"/>
      <c r="M58" s="14">
        <f t="shared" si="10"/>
        <v>33742.44</v>
      </c>
    </row>
    <row r="59" spans="1:13" ht="12.75">
      <c r="A59" s="14" t="s">
        <v>65</v>
      </c>
      <c r="B59" s="14"/>
      <c r="C59" s="14">
        <f t="shared" si="11"/>
        <v>1467062.74</v>
      </c>
      <c r="D59" s="14"/>
      <c r="E59" s="14">
        <v>0</v>
      </c>
      <c r="F59" s="14"/>
      <c r="G59" s="18">
        <f t="shared" si="8"/>
        <v>1467062.74</v>
      </c>
      <c r="H59" s="14"/>
      <c r="I59" s="14">
        <f t="shared" si="9"/>
        <v>1467062.74</v>
      </c>
      <c r="J59" s="14"/>
      <c r="K59" s="16">
        <v>0.023</v>
      </c>
      <c r="L59" s="14"/>
      <c r="M59" s="14">
        <f t="shared" si="10"/>
        <v>33742.44</v>
      </c>
    </row>
    <row r="60" spans="1:13" ht="12.75">
      <c r="A60" s="14" t="s">
        <v>66</v>
      </c>
      <c r="B60" s="14"/>
      <c r="C60" s="14">
        <f t="shared" si="11"/>
        <v>1467062.74</v>
      </c>
      <c r="D60" s="14"/>
      <c r="E60" s="14">
        <v>0</v>
      </c>
      <c r="F60" s="14"/>
      <c r="G60" s="18">
        <f t="shared" si="8"/>
        <v>1467062.74</v>
      </c>
      <c r="H60" s="14"/>
      <c r="I60" s="14">
        <f t="shared" si="9"/>
        <v>1467062.74</v>
      </c>
      <c r="J60" s="14"/>
      <c r="K60" s="16">
        <v>0.023</v>
      </c>
      <c r="L60" s="14"/>
      <c r="M60" s="14">
        <f t="shared" si="10"/>
        <v>33742.44</v>
      </c>
    </row>
    <row r="61" spans="1:13" ht="12.75">
      <c r="A61" s="14" t="s">
        <v>67</v>
      </c>
      <c r="B61" s="14"/>
      <c r="C61" s="14">
        <f t="shared" si="11"/>
        <v>1467062.74</v>
      </c>
      <c r="D61" s="14"/>
      <c r="E61" s="14">
        <v>0</v>
      </c>
      <c r="F61" s="14"/>
      <c r="G61" s="18">
        <f t="shared" si="8"/>
        <v>1467062.74</v>
      </c>
      <c r="H61" s="14"/>
      <c r="I61" s="14">
        <f t="shared" si="9"/>
        <v>1467062.74</v>
      </c>
      <c r="J61" s="14"/>
      <c r="K61" s="16">
        <v>0.024</v>
      </c>
      <c r="L61" s="14"/>
      <c r="M61" s="14">
        <f t="shared" si="10"/>
        <v>35209.51</v>
      </c>
    </row>
    <row r="62" spans="1:13" ht="12.75">
      <c r="A62" s="14" t="s">
        <v>68</v>
      </c>
      <c r="B62" s="14"/>
      <c r="C62" s="14">
        <f t="shared" si="11"/>
        <v>1467062.74</v>
      </c>
      <c r="D62" s="14"/>
      <c r="E62" s="14">
        <v>6915.25</v>
      </c>
      <c r="F62" s="14"/>
      <c r="G62" s="18">
        <f t="shared" si="8"/>
        <v>1473977.99</v>
      </c>
      <c r="H62" s="14"/>
      <c r="I62" s="14">
        <f t="shared" si="9"/>
        <v>1470520.365</v>
      </c>
      <c r="J62" s="14"/>
      <c r="K62" s="16">
        <v>0.024</v>
      </c>
      <c r="L62" s="14"/>
      <c r="M62" s="14">
        <f t="shared" si="10"/>
        <v>35292.49</v>
      </c>
    </row>
    <row r="63" spans="1:13" ht="12.75">
      <c r="A63" s="14" t="s">
        <v>69</v>
      </c>
      <c r="B63" s="14"/>
      <c r="C63" s="14">
        <f t="shared" si="11"/>
        <v>1473977.99</v>
      </c>
      <c r="D63" s="14"/>
      <c r="E63" s="14">
        <v>47941.99</v>
      </c>
      <c r="F63" s="14"/>
      <c r="G63" s="18">
        <f t="shared" si="8"/>
        <v>1521919.98</v>
      </c>
      <c r="H63" s="14"/>
      <c r="I63" s="14">
        <f t="shared" si="9"/>
        <v>1497948.9849999999</v>
      </c>
      <c r="J63" s="14"/>
      <c r="K63" s="16">
        <v>0.024</v>
      </c>
      <c r="L63" s="14"/>
      <c r="M63" s="14">
        <f t="shared" si="10"/>
        <v>35950.78</v>
      </c>
    </row>
    <row r="64" spans="1:13" ht="12.75">
      <c r="A64" s="14" t="s">
        <v>70</v>
      </c>
      <c r="B64" s="14"/>
      <c r="C64" s="14">
        <f t="shared" si="11"/>
        <v>1521919.98</v>
      </c>
      <c r="D64" s="14"/>
      <c r="E64" s="14">
        <f>9291.14+4233.54</f>
        <v>13524.68</v>
      </c>
      <c r="F64" s="14"/>
      <c r="G64" s="18">
        <f t="shared" si="8"/>
        <v>1535444.66</v>
      </c>
      <c r="H64" s="14"/>
      <c r="I64" s="14">
        <f t="shared" si="9"/>
        <v>1528682.3199999998</v>
      </c>
      <c r="J64" s="14"/>
      <c r="K64" s="16">
        <v>0.024</v>
      </c>
      <c r="L64" s="14"/>
      <c r="M64" s="14">
        <f t="shared" si="10"/>
        <v>36688.38</v>
      </c>
    </row>
    <row r="65" spans="1:13" ht="12.75">
      <c r="A65" s="14" t="s">
        <v>71</v>
      </c>
      <c r="B65" s="14"/>
      <c r="C65" s="14">
        <f t="shared" si="11"/>
        <v>1535444.66</v>
      </c>
      <c r="D65" s="14"/>
      <c r="E65" s="14">
        <v>62883.81</v>
      </c>
      <c r="G65" s="33">
        <f t="shared" si="8"/>
        <v>1598328.47</v>
      </c>
      <c r="H65" s="14"/>
      <c r="I65" s="14">
        <f t="shared" si="9"/>
        <v>1566886.565</v>
      </c>
      <c r="K65" s="16">
        <v>0.022</v>
      </c>
      <c r="M65" s="14">
        <f t="shared" si="10"/>
        <v>34471.5</v>
      </c>
    </row>
    <row r="66" spans="1:13" ht="12.75">
      <c r="A66" s="14" t="s">
        <v>72</v>
      </c>
      <c r="B66" s="14"/>
      <c r="C66" s="14">
        <f t="shared" si="11"/>
        <v>1598328.47</v>
      </c>
      <c r="D66" s="14"/>
      <c r="E66" s="14">
        <f>35095.91+24288.52</f>
        <v>59384.43000000001</v>
      </c>
      <c r="G66" s="33">
        <f t="shared" si="8"/>
        <v>1657712.9</v>
      </c>
      <c r="H66" s="14"/>
      <c r="I66" s="14">
        <f t="shared" si="9"/>
        <v>1628020.685</v>
      </c>
      <c r="K66" s="16">
        <v>0.022</v>
      </c>
      <c r="M66" s="14">
        <f t="shared" si="10"/>
        <v>35816.46</v>
      </c>
    </row>
    <row r="67" spans="1:13" ht="12.75">
      <c r="A67" s="14" t="s">
        <v>73</v>
      </c>
      <c r="B67" s="14"/>
      <c r="C67" s="14">
        <f t="shared" si="11"/>
        <v>1657712.9</v>
      </c>
      <c r="D67" s="14"/>
      <c r="E67" s="14">
        <v>0</v>
      </c>
      <c r="G67" s="33">
        <f t="shared" si="8"/>
        <v>1657712.9</v>
      </c>
      <c r="H67" s="14"/>
      <c r="I67" s="14">
        <f t="shared" si="9"/>
        <v>1657712.9</v>
      </c>
      <c r="K67" s="16">
        <v>0.022</v>
      </c>
      <c r="M67" s="14">
        <f t="shared" si="10"/>
        <v>36469.68</v>
      </c>
    </row>
    <row r="68" spans="1:13" ht="12.75">
      <c r="A68" s="14" t="s">
        <v>74</v>
      </c>
      <c r="B68" s="14"/>
      <c r="C68" s="14">
        <f t="shared" si="11"/>
        <v>1657712.9</v>
      </c>
      <c r="D68" s="14"/>
      <c r="E68" s="14">
        <v>0</v>
      </c>
      <c r="G68" s="33">
        <f t="shared" si="8"/>
        <v>1657712.9</v>
      </c>
      <c r="H68" s="14"/>
      <c r="I68" s="14">
        <f t="shared" si="9"/>
        <v>1657712.9</v>
      </c>
      <c r="K68" s="16">
        <v>0.022</v>
      </c>
      <c r="M68" s="14">
        <f>ROUND((+I68*K68),2)/12*9</f>
        <v>27352.26</v>
      </c>
    </row>
    <row r="69" spans="9:13" ht="12.75">
      <c r="I69" s="14"/>
      <c r="J69" s="14"/>
      <c r="K69" s="14"/>
      <c r="L69" s="14"/>
      <c r="M69" s="34">
        <f>SUM(M8:M68)</f>
        <v>697855.8300000001</v>
      </c>
    </row>
    <row r="71" spans="9:13" ht="12.75">
      <c r="I71" s="14" t="s">
        <v>75</v>
      </c>
      <c r="J71" s="14"/>
      <c r="L71" s="14"/>
      <c r="M71" s="14">
        <f>G68-M69</f>
        <v>959857.0699999998</v>
      </c>
    </row>
    <row r="72" spans="9:13" ht="12.75">
      <c r="I72" s="14" t="s">
        <v>76</v>
      </c>
      <c r="J72" s="14"/>
      <c r="K72" s="14"/>
      <c r="M72" s="28">
        <f>205035.15+23993</f>
        <v>229028.15</v>
      </c>
    </row>
    <row r="73" spans="9:13" ht="13.5" thickBot="1">
      <c r="I73" s="20" t="s">
        <v>82</v>
      </c>
      <c r="J73" s="14"/>
      <c r="K73" s="21" t="s">
        <v>78</v>
      </c>
      <c r="M73" s="29">
        <f>SUM(M71:M72)</f>
        <v>1188885.2199999997</v>
      </c>
    </row>
    <row r="74" ht="13.5" thickTop="1">
      <c r="M74" s="25" t="s">
        <v>87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46">
      <selection activeCell="M63" sqref="M63"/>
    </sheetView>
  </sheetViews>
  <sheetFormatPr defaultColWidth="9.140625" defaultRowHeight="12.75"/>
  <cols>
    <col min="1" max="1" width="7.140625" style="13" customWidth="1"/>
    <col min="2" max="2" width="1.421875" style="13" customWidth="1"/>
    <col min="3" max="3" width="10.7109375" style="13" bestFit="1" customWidth="1"/>
    <col min="4" max="4" width="2.28125" style="13" customWidth="1"/>
    <col min="5" max="5" width="12.8515625" style="13" customWidth="1"/>
    <col min="6" max="6" width="2.28125" style="13" customWidth="1"/>
    <col min="7" max="7" width="10.7109375" style="13" bestFit="1" customWidth="1"/>
    <col min="8" max="8" width="2.421875" style="13" customWidth="1"/>
    <col min="9" max="9" width="14.421875" style="13" bestFit="1" customWidth="1"/>
    <col min="10" max="10" width="2.140625" style="13" customWidth="1"/>
    <col min="11" max="11" width="9.140625" style="13" customWidth="1"/>
    <col min="12" max="12" width="2.57421875" style="13" customWidth="1"/>
    <col min="13" max="13" width="12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112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113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/>
      <c r="F43" s="14"/>
      <c r="G43" s="14">
        <f aca="true" t="shared" si="8" ref="G43:G63">C43+E43</f>
        <v>0</v>
      </c>
      <c r="H43" s="14"/>
      <c r="I43" s="14">
        <f aca="true" t="shared" si="9" ref="I43:I63">C43/2+G43/2</f>
        <v>0</v>
      </c>
      <c r="J43" s="14"/>
      <c r="K43" s="16">
        <v>0.024</v>
      </c>
      <c r="L43" s="14"/>
      <c r="M43" s="14">
        <f aca="true" t="shared" si="10" ref="M43:M63">ROUND((+I43*K43),2)</f>
        <v>0</v>
      </c>
    </row>
    <row r="44" spans="1:13" ht="12.75">
      <c r="A44" s="14" t="s">
        <v>50</v>
      </c>
      <c r="B44" s="14"/>
      <c r="C44" s="14">
        <f aca="true" t="shared" si="11" ref="C44:C63">G43</f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4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/>
      <c r="C48" s="14">
        <f t="shared" si="11"/>
        <v>0</v>
      </c>
      <c r="D48" s="14"/>
      <c r="E48" s="14">
        <v>287292.44</v>
      </c>
      <c r="F48" s="14"/>
      <c r="G48" s="14">
        <f t="shared" si="8"/>
        <v>287292.44</v>
      </c>
      <c r="H48" s="14"/>
      <c r="I48" s="14">
        <f t="shared" si="9"/>
        <v>143646.22</v>
      </c>
      <c r="J48" s="14" t="s">
        <v>2</v>
      </c>
      <c r="K48" s="16">
        <v>0.029</v>
      </c>
      <c r="L48" s="14"/>
      <c r="M48" s="14">
        <f t="shared" si="10"/>
        <v>4165.74</v>
      </c>
    </row>
    <row r="49" spans="1:13" ht="12.75">
      <c r="A49" s="14" t="s">
        <v>55</v>
      </c>
      <c r="B49" s="14"/>
      <c r="C49" s="14">
        <f t="shared" si="11"/>
        <v>287292.44</v>
      </c>
      <c r="D49" s="14"/>
      <c r="E49" s="14"/>
      <c r="F49" s="14"/>
      <c r="G49" s="14">
        <f t="shared" si="8"/>
        <v>287292.44</v>
      </c>
      <c r="H49" s="14"/>
      <c r="I49" s="14">
        <f t="shared" si="9"/>
        <v>287292.44</v>
      </c>
      <c r="J49" s="14" t="s">
        <v>2</v>
      </c>
      <c r="K49" s="16">
        <v>0.029</v>
      </c>
      <c r="L49" s="14"/>
      <c r="M49" s="14">
        <f t="shared" si="10"/>
        <v>8331.48</v>
      </c>
    </row>
    <row r="50" spans="1:13" ht="12.75">
      <c r="A50" s="14" t="s">
        <v>56</v>
      </c>
      <c r="B50" s="14"/>
      <c r="C50" s="14">
        <f t="shared" si="11"/>
        <v>287292.44</v>
      </c>
      <c r="D50" s="14"/>
      <c r="E50" s="14"/>
      <c r="F50" s="14"/>
      <c r="G50" s="14">
        <f t="shared" si="8"/>
        <v>287292.44</v>
      </c>
      <c r="H50" s="14"/>
      <c r="I50" s="14">
        <f t="shared" si="9"/>
        <v>287292.44</v>
      </c>
      <c r="J50" s="14"/>
      <c r="K50" s="16">
        <v>0.029</v>
      </c>
      <c r="L50" s="14"/>
      <c r="M50" s="14">
        <f t="shared" si="10"/>
        <v>8331.48</v>
      </c>
    </row>
    <row r="51" spans="1:13" ht="12.75">
      <c r="A51" s="14" t="s">
        <v>57</v>
      </c>
      <c r="B51" s="14"/>
      <c r="C51" s="14">
        <f t="shared" si="11"/>
        <v>287292.44</v>
      </c>
      <c r="D51" s="14"/>
      <c r="E51" s="14"/>
      <c r="F51" s="14"/>
      <c r="G51" s="14">
        <f t="shared" si="8"/>
        <v>287292.44</v>
      </c>
      <c r="H51" s="14"/>
      <c r="I51" s="14">
        <f t="shared" si="9"/>
        <v>287292.44</v>
      </c>
      <c r="J51" s="14" t="s">
        <v>2</v>
      </c>
      <c r="K51" s="16">
        <v>0.026000000000000002</v>
      </c>
      <c r="L51" s="14"/>
      <c r="M51" s="14">
        <f t="shared" si="10"/>
        <v>7469.6</v>
      </c>
    </row>
    <row r="52" spans="1:13" ht="12.75">
      <c r="A52" s="14" t="s">
        <v>58</v>
      </c>
      <c r="B52" s="14"/>
      <c r="C52" s="14">
        <f t="shared" si="11"/>
        <v>287292.44</v>
      </c>
      <c r="D52" s="14"/>
      <c r="E52" s="14"/>
      <c r="F52" s="14"/>
      <c r="G52" s="14">
        <f t="shared" si="8"/>
        <v>287292.44</v>
      </c>
      <c r="H52" s="14"/>
      <c r="I52" s="14">
        <f t="shared" si="9"/>
        <v>287292.44</v>
      </c>
      <c r="J52" s="14" t="s">
        <v>2</v>
      </c>
      <c r="K52" s="16">
        <v>0.026000000000000002</v>
      </c>
      <c r="L52" s="14"/>
      <c r="M52" s="14">
        <f t="shared" si="10"/>
        <v>7469.6</v>
      </c>
    </row>
    <row r="53" spans="1:13" ht="12.75">
      <c r="A53" s="14" t="s">
        <v>59</v>
      </c>
      <c r="B53" s="14"/>
      <c r="C53" s="14">
        <f t="shared" si="11"/>
        <v>287292.44</v>
      </c>
      <c r="D53" s="14"/>
      <c r="E53" s="14"/>
      <c r="F53" s="14"/>
      <c r="G53" s="14">
        <f t="shared" si="8"/>
        <v>287292.44</v>
      </c>
      <c r="H53" s="14"/>
      <c r="I53" s="14">
        <f t="shared" si="9"/>
        <v>287292.44</v>
      </c>
      <c r="J53" s="14" t="s">
        <v>2</v>
      </c>
      <c r="K53" s="16">
        <v>0.026000000000000002</v>
      </c>
      <c r="L53" s="14"/>
      <c r="M53" s="14">
        <f t="shared" si="10"/>
        <v>7469.6</v>
      </c>
    </row>
    <row r="54" spans="1:13" ht="12.75">
      <c r="A54" s="14" t="s">
        <v>60</v>
      </c>
      <c r="B54" s="14"/>
      <c r="C54" s="14">
        <f t="shared" si="11"/>
        <v>287292.44</v>
      </c>
      <c r="D54" s="14"/>
      <c r="E54" s="14">
        <v>37471.75</v>
      </c>
      <c r="F54" s="14"/>
      <c r="G54" s="14">
        <f t="shared" si="8"/>
        <v>324764.19</v>
      </c>
      <c r="H54" s="14"/>
      <c r="I54" s="14">
        <f t="shared" si="9"/>
        <v>306028.315</v>
      </c>
      <c r="J54" s="14"/>
      <c r="K54" s="16">
        <v>0.026000000000000002</v>
      </c>
      <c r="L54" s="14"/>
      <c r="M54" s="14">
        <f t="shared" si="10"/>
        <v>7956.74</v>
      </c>
    </row>
    <row r="55" spans="1:13" ht="12.75">
      <c r="A55" s="14" t="s">
        <v>61</v>
      </c>
      <c r="B55" s="14"/>
      <c r="C55" s="14">
        <f t="shared" si="11"/>
        <v>324764.19</v>
      </c>
      <c r="D55" s="14"/>
      <c r="E55" s="17"/>
      <c r="F55" s="14"/>
      <c r="G55" s="14">
        <f t="shared" si="8"/>
        <v>324764.19</v>
      </c>
      <c r="H55" s="14"/>
      <c r="I55" s="14">
        <f t="shared" si="9"/>
        <v>324764.19</v>
      </c>
      <c r="J55" s="14"/>
      <c r="K55" s="16">
        <v>0.026000000000000002</v>
      </c>
      <c r="L55" s="14"/>
      <c r="M55" s="14">
        <f t="shared" si="10"/>
        <v>8443.87</v>
      </c>
    </row>
    <row r="56" spans="1:13" ht="12.75">
      <c r="A56" s="14" t="s">
        <v>62</v>
      </c>
      <c r="B56" s="14"/>
      <c r="C56" s="14">
        <f t="shared" si="11"/>
        <v>324764.19</v>
      </c>
      <c r="D56" s="14"/>
      <c r="E56" s="14">
        <v>2227.17</v>
      </c>
      <c r="F56" s="14"/>
      <c r="G56" s="14">
        <f t="shared" si="8"/>
        <v>326991.36</v>
      </c>
      <c r="H56" s="14"/>
      <c r="I56" s="14">
        <f t="shared" si="9"/>
        <v>325877.775</v>
      </c>
      <c r="J56" s="14" t="s">
        <v>2</v>
      </c>
      <c r="K56" s="16">
        <v>0.026000000000000002</v>
      </c>
      <c r="L56" s="14"/>
      <c r="M56" s="14">
        <f t="shared" si="10"/>
        <v>8472.82</v>
      </c>
    </row>
    <row r="57" spans="1:13" ht="12.75">
      <c r="A57" s="14" t="s">
        <v>63</v>
      </c>
      <c r="B57" s="14"/>
      <c r="C57" s="14">
        <f t="shared" si="11"/>
        <v>326991.36</v>
      </c>
      <c r="D57" s="14"/>
      <c r="E57" s="14"/>
      <c r="F57" s="14"/>
      <c r="G57" s="14">
        <f t="shared" si="8"/>
        <v>326991.36</v>
      </c>
      <c r="H57" s="14"/>
      <c r="I57" s="14">
        <f t="shared" si="9"/>
        <v>326991.36</v>
      </c>
      <c r="J57" s="14"/>
      <c r="K57" s="16">
        <v>0.023</v>
      </c>
      <c r="L57" s="14"/>
      <c r="M57" s="14">
        <f t="shared" si="10"/>
        <v>7520.8</v>
      </c>
    </row>
    <row r="58" spans="1:13" ht="12.75">
      <c r="A58" s="14" t="s">
        <v>64</v>
      </c>
      <c r="B58" s="14"/>
      <c r="C58" s="14">
        <f t="shared" si="11"/>
        <v>326991.36</v>
      </c>
      <c r="D58" s="14"/>
      <c r="E58" s="14"/>
      <c r="F58" s="14"/>
      <c r="G58" s="14">
        <f t="shared" si="8"/>
        <v>326991.36</v>
      </c>
      <c r="H58" s="14"/>
      <c r="I58" s="14">
        <f t="shared" si="9"/>
        <v>326991.36</v>
      </c>
      <c r="J58" s="14"/>
      <c r="K58" s="16">
        <v>0.023</v>
      </c>
      <c r="L58" s="14"/>
      <c r="M58" s="14">
        <f t="shared" si="10"/>
        <v>7520.8</v>
      </c>
    </row>
    <row r="59" spans="1:13" ht="12.75">
      <c r="A59" s="14" t="s">
        <v>65</v>
      </c>
      <c r="B59" s="14"/>
      <c r="C59" s="14">
        <f t="shared" si="11"/>
        <v>326991.36</v>
      </c>
      <c r="D59" s="14"/>
      <c r="E59" s="14">
        <v>60119.94</v>
      </c>
      <c r="F59" s="14"/>
      <c r="G59" s="14">
        <f t="shared" si="8"/>
        <v>387111.3</v>
      </c>
      <c r="H59" s="14"/>
      <c r="I59" s="14">
        <f t="shared" si="9"/>
        <v>357051.32999999996</v>
      </c>
      <c r="J59" s="14"/>
      <c r="K59" s="16">
        <v>0.023</v>
      </c>
      <c r="L59" s="14"/>
      <c r="M59" s="14">
        <f t="shared" si="10"/>
        <v>8212.18</v>
      </c>
    </row>
    <row r="60" spans="1:13" ht="12.75">
      <c r="A60" s="14" t="s">
        <v>66</v>
      </c>
      <c r="B60" s="14"/>
      <c r="C60" s="14">
        <f t="shared" si="11"/>
        <v>387111.3</v>
      </c>
      <c r="D60" s="14"/>
      <c r="E60" s="14"/>
      <c r="F60" s="14"/>
      <c r="G60" s="14">
        <f t="shared" si="8"/>
        <v>387111.3</v>
      </c>
      <c r="H60" s="14"/>
      <c r="I60" s="14">
        <f t="shared" si="9"/>
        <v>387111.3</v>
      </c>
      <c r="J60" s="14"/>
      <c r="K60" s="16">
        <v>0.023</v>
      </c>
      <c r="L60" s="14"/>
      <c r="M60" s="14">
        <f t="shared" si="10"/>
        <v>8903.56</v>
      </c>
    </row>
    <row r="61" spans="1:13" ht="12.75">
      <c r="A61" s="14" t="s">
        <v>67</v>
      </c>
      <c r="B61" s="14"/>
      <c r="C61" s="14">
        <f t="shared" si="11"/>
        <v>387111.3</v>
      </c>
      <c r="D61" s="14"/>
      <c r="E61" s="14"/>
      <c r="F61" s="14"/>
      <c r="G61" s="14">
        <f t="shared" si="8"/>
        <v>387111.3</v>
      </c>
      <c r="H61" s="14"/>
      <c r="I61" s="14">
        <f t="shared" si="9"/>
        <v>387111.3</v>
      </c>
      <c r="J61" s="14"/>
      <c r="K61" s="16">
        <v>0.024</v>
      </c>
      <c r="L61" s="14"/>
      <c r="M61" s="14">
        <f t="shared" si="10"/>
        <v>9290.67</v>
      </c>
    </row>
    <row r="62" spans="1:13" ht="12.75">
      <c r="A62" s="14" t="s">
        <v>68</v>
      </c>
      <c r="B62" s="14"/>
      <c r="C62" s="14">
        <f t="shared" si="11"/>
        <v>387111.3</v>
      </c>
      <c r="D62" s="14"/>
      <c r="E62" s="14">
        <v>5087.17</v>
      </c>
      <c r="F62" s="14"/>
      <c r="G62" s="14">
        <f t="shared" si="8"/>
        <v>392198.47</v>
      </c>
      <c r="H62" s="14"/>
      <c r="I62" s="14">
        <f t="shared" si="9"/>
        <v>389654.885</v>
      </c>
      <c r="J62" s="14"/>
      <c r="K62" s="16">
        <v>0.024</v>
      </c>
      <c r="L62" s="14"/>
      <c r="M62" s="14">
        <f t="shared" si="10"/>
        <v>9351.72</v>
      </c>
    </row>
    <row r="63" spans="1:13" ht="12.75">
      <c r="A63" s="14" t="s">
        <v>69</v>
      </c>
      <c r="B63" s="14"/>
      <c r="C63" s="14">
        <f t="shared" si="11"/>
        <v>392198.47</v>
      </c>
      <c r="D63" s="14"/>
      <c r="E63" s="14"/>
      <c r="F63" s="14"/>
      <c r="G63" s="14">
        <f t="shared" si="8"/>
        <v>392198.47</v>
      </c>
      <c r="H63" s="14"/>
      <c r="I63" s="14">
        <f t="shared" si="9"/>
        <v>392198.47</v>
      </c>
      <c r="J63" s="14"/>
      <c r="K63" s="16">
        <v>0.024</v>
      </c>
      <c r="L63" s="14"/>
      <c r="M63" s="14">
        <f t="shared" si="10"/>
        <v>9412.76</v>
      </c>
    </row>
    <row r="64" spans="1:13" ht="13.5" thickBot="1">
      <c r="A64" s="14"/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9">
        <f>SUM(M13:M63)</f>
        <v>128323.41999999998</v>
      </c>
    </row>
    <row r="65" spans="1:13" ht="13.5" thickTop="1">
      <c r="A65" s="18"/>
      <c r="B65" s="18"/>
      <c r="C65" s="18"/>
      <c r="D65" s="14"/>
      <c r="E65" s="14"/>
      <c r="F65" s="14"/>
      <c r="G65" s="18"/>
      <c r="H65" s="14"/>
      <c r="I65" s="14"/>
      <c r="J65" s="14"/>
      <c r="K65" s="14"/>
      <c r="L65" s="14"/>
      <c r="M65" s="14"/>
    </row>
    <row r="66" spans="1:13" ht="12.75">
      <c r="A66" s="18"/>
      <c r="B66" s="18"/>
      <c r="C66" s="18"/>
      <c r="D66" s="14"/>
      <c r="F66" s="14"/>
      <c r="G66" s="18"/>
      <c r="H66" s="14"/>
      <c r="I66" s="14" t="s">
        <v>108</v>
      </c>
      <c r="J66" s="14"/>
      <c r="L66" s="14"/>
      <c r="M66" s="18">
        <f>G63-M64</f>
        <v>263875.05</v>
      </c>
    </row>
    <row r="67" spans="1:13" ht="12.75">
      <c r="A67" s="18"/>
      <c r="B67" s="18"/>
      <c r="C67" s="18"/>
      <c r="D67" s="14"/>
      <c r="F67" s="14"/>
      <c r="G67" s="18"/>
      <c r="H67" s="14"/>
      <c r="I67" s="14" t="s">
        <v>76</v>
      </c>
      <c r="J67" s="14"/>
      <c r="K67" s="14"/>
      <c r="L67" s="14"/>
      <c r="M67" s="14">
        <v>0</v>
      </c>
    </row>
    <row r="68" spans="1:13" ht="13.5" thickBot="1">
      <c r="A68" s="18"/>
      <c r="B68" s="18"/>
      <c r="C68" s="18"/>
      <c r="D68" s="14"/>
      <c r="F68" s="14"/>
      <c r="H68" s="14"/>
      <c r="I68" s="20" t="s">
        <v>109</v>
      </c>
      <c r="J68" s="14"/>
      <c r="K68" s="21" t="s">
        <v>114</v>
      </c>
      <c r="L68" s="14"/>
      <c r="M68" s="19">
        <f>SUM(M66:M67)</f>
        <v>263875.05</v>
      </c>
    </row>
    <row r="69" ht="13.5" thickTop="1">
      <c r="M69" s="25" t="s">
        <v>115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49">
      <selection activeCell="M63" sqref="M63"/>
    </sheetView>
  </sheetViews>
  <sheetFormatPr defaultColWidth="9.140625" defaultRowHeight="12.75"/>
  <cols>
    <col min="1" max="1" width="5.140625" style="13" bestFit="1" customWidth="1"/>
    <col min="2" max="2" width="10.7109375" style="13" bestFit="1" customWidth="1"/>
    <col min="3" max="3" width="2.28125" style="13" customWidth="1"/>
    <col min="4" max="4" width="12.8515625" style="13" customWidth="1"/>
    <col min="5" max="5" width="2.00390625" style="13" customWidth="1"/>
    <col min="6" max="6" width="10.7109375" style="13" bestFit="1" customWidth="1"/>
    <col min="7" max="7" width="2.140625" style="13" customWidth="1"/>
    <col min="8" max="8" width="14.421875" style="13" bestFit="1" customWidth="1"/>
    <col min="9" max="9" width="1.7109375" style="13" customWidth="1"/>
    <col min="10" max="10" width="8.140625" style="13" bestFit="1" customWidth="1"/>
    <col min="11" max="11" width="2.28125" style="13" customWidth="1"/>
    <col min="12" max="12" width="11.8515625" style="13" bestFit="1" customWidth="1"/>
    <col min="13" max="16384" width="9.140625" style="13" customWidth="1"/>
  </cols>
  <sheetData>
    <row r="1" spans="2:12" ht="12.75">
      <c r="B1" s="14" t="s">
        <v>0</v>
      </c>
      <c r="C1" s="14"/>
      <c r="D1" s="14" t="s">
        <v>140</v>
      </c>
      <c r="E1" s="14"/>
      <c r="F1" s="14"/>
      <c r="G1" s="14"/>
      <c r="H1" s="14"/>
      <c r="I1" s="14"/>
      <c r="J1" s="14" t="s">
        <v>2</v>
      </c>
      <c r="K1" s="14" t="s">
        <v>2</v>
      </c>
      <c r="L1" s="14"/>
    </row>
    <row r="2" spans="2:12" ht="12.75">
      <c r="B2" s="14" t="s">
        <v>141</v>
      </c>
      <c r="C2" s="14"/>
      <c r="D2" s="14"/>
      <c r="E2" s="14"/>
      <c r="F2" s="14"/>
      <c r="G2" s="14"/>
      <c r="H2" s="14"/>
      <c r="I2" s="14"/>
      <c r="J2" s="14" t="s">
        <v>2</v>
      </c>
      <c r="K2" s="14"/>
      <c r="L2" s="14"/>
    </row>
    <row r="3" spans="3:12" ht="12.75">
      <c r="C3" s="14"/>
      <c r="D3" s="14"/>
      <c r="E3" s="14" t="s">
        <v>2</v>
      </c>
      <c r="F3" s="14" t="s">
        <v>2</v>
      </c>
      <c r="G3" s="14"/>
      <c r="H3" s="14"/>
      <c r="I3" s="14"/>
      <c r="J3" s="14"/>
      <c r="K3" s="14"/>
      <c r="L3" s="14"/>
    </row>
    <row r="4" spans="1:12" ht="12.75">
      <c r="A4" s="14" t="s">
        <v>5</v>
      </c>
      <c r="B4" s="15" t="s">
        <v>6</v>
      </c>
      <c r="C4" s="14"/>
      <c r="D4" s="15" t="s">
        <v>7</v>
      </c>
      <c r="E4" s="14"/>
      <c r="F4" s="15" t="s">
        <v>8</v>
      </c>
      <c r="G4" s="14"/>
      <c r="H4" s="15" t="s">
        <v>9</v>
      </c>
      <c r="I4" s="14"/>
      <c r="J4" s="15" t="s">
        <v>10</v>
      </c>
      <c r="K4" s="14"/>
      <c r="L4" s="15" t="s">
        <v>11</v>
      </c>
    </row>
    <row r="5" spans="1:12" ht="12.75">
      <c r="A5" s="14" t="s">
        <v>12</v>
      </c>
      <c r="B5" s="15" t="s">
        <v>13</v>
      </c>
      <c r="C5" s="14"/>
      <c r="D5" s="15" t="s">
        <v>14</v>
      </c>
      <c r="E5" s="14"/>
      <c r="F5" s="15" t="s">
        <v>13</v>
      </c>
      <c r="G5" s="14"/>
      <c r="H5" s="15" t="s">
        <v>15</v>
      </c>
      <c r="I5" s="14"/>
      <c r="J5" s="15" t="s">
        <v>16</v>
      </c>
      <c r="K5" s="14"/>
      <c r="L5" s="15" t="s">
        <v>10</v>
      </c>
    </row>
    <row r="6" spans="1:12" ht="12.75">
      <c r="A6" s="22" t="s">
        <v>17</v>
      </c>
      <c r="B6" s="22" t="s">
        <v>17</v>
      </c>
      <c r="C6" s="14"/>
      <c r="D6" s="22" t="s">
        <v>17</v>
      </c>
      <c r="E6" s="14"/>
      <c r="F6" s="22" t="s">
        <v>17</v>
      </c>
      <c r="G6" s="14"/>
      <c r="H6" s="22" t="s">
        <v>17</v>
      </c>
      <c r="I6" s="14"/>
      <c r="J6" s="22" t="s">
        <v>17</v>
      </c>
      <c r="K6" s="14"/>
      <c r="L6" s="22" t="s">
        <v>17</v>
      </c>
    </row>
    <row r="7" spans="1:12" ht="12.75">
      <c r="A7" s="14"/>
      <c r="B7" s="14"/>
      <c r="C7" s="14"/>
      <c r="D7" s="14" t="s">
        <v>2</v>
      </c>
      <c r="E7" s="14"/>
      <c r="F7" s="14"/>
      <c r="G7" s="14"/>
      <c r="H7" s="14"/>
      <c r="I7" s="14"/>
      <c r="J7" s="14"/>
      <c r="K7" s="14"/>
      <c r="L7" s="14"/>
    </row>
    <row r="8" spans="1:12" ht="12.75">
      <c r="A8" s="14" t="s">
        <v>18</v>
      </c>
      <c r="B8" s="14">
        <v>0</v>
      </c>
      <c r="C8" s="14"/>
      <c r="D8" s="15"/>
      <c r="E8" s="14"/>
      <c r="F8" s="14">
        <f aca="true" t="shared" si="0" ref="F8:F18">B8+D8</f>
        <v>0</v>
      </c>
      <c r="G8" s="14"/>
      <c r="H8" s="14">
        <f aca="true" t="shared" si="1" ref="H8:H18">B8/2+F8/2</f>
        <v>0</v>
      </c>
      <c r="I8" s="14"/>
      <c r="J8" s="16">
        <v>0.0323</v>
      </c>
      <c r="K8" s="14"/>
      <c r="L8" s="14">
        <f aca="true" t="shared" si="2" ref="L8:L18">ROUND((+H8*J8),2)</f>
        <v>0</v>
      </c>
    </row>
    <row r="9" spans="1:12" ht="12.75">
      <c r="A9" s="14" t="s">
        <v>19</v>
      </c>
      <c r="B9" s="14">
        <f aca="true" t="shared" si="3" ref="B9:B18">F8</f>
        <v>0</v>
      </c>
      <c r="C9" s="14"/>
      <c r="D9" s="15"/>
      <c r="E9" s="14"/>
      <c r="F9" s="14">
        <f t="shared" si="0"/>
        <v>0</v>
      </c>
      <c r="G9" s="14"/>
      <c r="H9" s="14">
        <f t="shared" si="1"/>
        <v>0</v>
      </c>
      <c r="I9" s="14"/>
      <c r="J9" s="16">
        <v>0.0323</v>
      </c>
      <c r="K9" s="14"/>
      <c r="L9" s="14">
        <f t="shared" si="2"/>
        <v>0</v>
      </c>
    </row>
    <row r="10" spans="1:12" ht="12.75">
      <c r="A10" s="14" t="s">
        <v>20</v>
      </c>
      <c r="B10" s="14">
        <f t="shared" si="3"/>
        <v>0</v>
      </c>
      <c r="C10" s="14"/>
      <c r="D10" s="15"/>
      <c r="E10" s="14"/>
      <c r="F10" s="14">
        <f t="shared" si="0"/>
        <v>0</v>
      </c>
      <c r="G10" s="14"/>
      <c r="H10" s="14">
        <f t="shared" si="1"/>
        <v>0</v>
      </c>
      <c r="I10" s="14"/>
      <c r="J10" s="16">
        <v>0.0323</v>
      </c>
      <c r="K10" s="14"/>
      <c r="L10" s="14">
        <f t="shared" si="2"/>
        <v>0</v>
      </c>
    </row>
    <row r="11" spans="1:12" ht="12.75">
      <c r="A11" s="14" t="s">
        <v>21</v>
      </c>
      <c r="B11" s="14">
        <f t="shared" si="3"/>
        <v>0</v>
      </c>
      <c r="C11" s="14"/>
      <c r="D11" s="14"/>
      <c r="E11" s="14"/>
      <c r="F11" s="14">
        <f t="shared" si="0"/>
        <v>0</v>
      </c>
      <c r="G11" s="14"/>
      <c r="H11" s="14">
        <f t="shared" si="1"/>
        <v>0</v>
      </c>
      <c r="I11" s="14"/>
      <c r="J11" s="16">
        <v>0.0346</v>
      </c>
      <c r="K11" s="14"/>
      <c r="L11" s="14">
        <f t="shared" si="2"/>
        <v>0</v>
      </c>
    </row>
    <row r="12" spans="1:12" ht="12.75">
      <c r="A12" s="14" t="s">
        <v>22</v>
      </c>
      <c r="B12" s="14">
        <f t="shared" si="3"/>
        <v>0</v>
      </c>
      <c r="C12" s="14"/>
      <c r="D12" s="14"/>
      <c r="E12" s="14"/>
      <c r="F12" s="14">
        <f t="shared" si="0"/>
        <v>0</v>
      </c>
      <c r="G12" s="14"/>
      <c r="H12" s="14">
        <f t="shared" si="1"/>
        <v>0</v>
      </c>
      <c r="I12" s="14"/>
      <c r="J12" s="16">
        <v>0.0342</v>
      </c>
      <c r="K12" s="14"/>
      <c r="L12" s="14">
        <f t="shared" si="2"/>
        <v>0</v>
      </c>
    </row>
    <row r="13" spans="1:12" ht="12.75">
      <c r="A13" s="14" t="s">
        <v>23</v>
      </c>
      <c r="B13" s="14">
        <f t="shared" si="3"/>
        <v>0</v>
      </c>
      <c r="C13" s="14"/>
      <c r="D13" s="14"/>
      <c r="E13" s="14"/>
      <c r="F13" s="14">
        <f t="shared" si="0"/>
        <v>0</v>
      </c>
      <c r="G13" s="14"/>
      <c r="H13" s="14">
        <f t="shared" si="1"/>
        <v>0</v>
      </c>
      <c r="I13" s="14"/>
      <c r="J13" s="16">
        <v>0.034300000000000004</v>
      </c>
      <c r="K13" s="14"/>
      <c r="L13" s="14">
        <f t="shared" si="2"/>
        <v>0</v>
      </c>
    </row>
    <row r="14" spans="1:12" ht="12.75">
      <c r="A14" s="14" t="s">
        <v>24</v>
      </c>
      <c r="B14" s="14">
        <f t="shared" si="3"/>
        <v>0</v>
      </c>
      <c r="C14" s="14"/>
      <c r="D14" s="14"/>
      <c r="E14" s="14"/>
      <c r="F14" s="14">
        <f t="shared" si="0"/>
        <v>0</v>
      </c>
      <c r="G14" s="14"/>
      <c r="H14" s="14">
        <f t="shared" si="1"/>
        <v>0</v>
      </c>
      <c r="I14" s="14"/>
      <c r="J14" s="16">
        <v>0.035500000000000004</v>
      </c>
      <c r="K14" s="14"/>
      <c r="L14" s="14">
        <f t="shared" si="2"/>
        <v>0</v>
      </c>
    </row>
    <row r="15" spans="1:12" ht="12.75">
      <c r="A15" s="14" t="s">
        <v>25</v>
      </c>
      <c r="B15" s="14">
        <f t="shared" si="3"/>
        <v>0</v>
      </c>
      <c r="C15" s="14"/>
      <c r="D15" s="14"/>
      <c r="E15" s="14"/>
      <c r="F15" s="14">
        <f t="shared" si="0"/>
        <v>0</v>
      </c>
      <c r="G15" s="14"/>
      <c r="H15" s="14">
        <f t="shared" si="1"/>
        <v>0</v>
      </c>
      <c r="I15" s="14"/>
      <c r="J15" s="16">
        <v>0.035500000000000004</v>
      </c>
      <c r="K15" s="14"/>
      <c r="L15" s="14">
        <f t="shared" si="2"/>
        <v>0</v>
      </c>
    </row>
    <row r="16" spans="1:12" ht="12.75">
      <c r="A16" s="14" t="s">
        <v>26</v>
      </c>
      <c r="B16" s="14">
        <f t="shared" si="3"/>
        <v>0</v>
      </c>
      <c r="C16" s="14"/>
      <c r="D16" s="14"/>
      <c r="E16" s="14"/>
      <c r="F16" s="14">
        <f t="shared" si="0"/>
        <v>0</v>
      </c>
      <c r="G16" s="14"/>
      <c r="H16" s="14">
        <f t="shared" si="1"/>
        <v>0</v>
      </c>
      <c r="I16" s="14"/>
      <c r="J16" s="16">
        <v>0.035500000000000004</v>
      </c>
      <c r="K16" s="14"/>
      <c r="L16" s="14">
        <f t="shared" si="2"/>
        <v>0</v>
      </c>
    </row>
    <row r="17" spans="1:12" ht="12.75">
      <c r="A17" s="14" t="s">
        <v>27</v>
      </c>
      <c r="B17" s="14">
        <f t="shared" si="3"/>
        <v>0</v>
      </c>
      <c r="C17" s="14"/>
      <c r="D17" s="14"/>
      <c r="E17" s="14"/>
      <c r="F17" s="14">
        <f t="shared" si="0"/>
        <v>0</v>
      </c>
      <c r="G17" s="14"/>
      <c r="H17" s="14">
        <f t="shared" si="1"/>
        <v>0</v>
      </c>
      <c r="I17" s="14"/>
      <c r="J17" s="16">
        <v>0.032100000000000004</v>
      </c>
      <c r="K17" s="14"/>
      <c r="L17" s="14">
        <f t="shared" si="2"/>
        <v>0</v>
      </c>
    </row>
    <row r="18" spans="1:12" ht="12.75">
      <c r="A18" s="14" t="s">
        <v>28</v>
      </c>
      <c r="B18" s="14">
        <f t="shared" si="3"/>
        <v>0</v>
      </c>
      <c r="C18" s="14"/>
      <c r="D18" s="14"/>
      <c r="E18" s="14"/>
      <c r="F18" s="14">
        <f t="shared" si="0"/>
        <v>0</v>
      </c>
      <c r="G18" s="14"/>
      <c r="H18" s="14">
        <f t="shared" si="1"/>
        <v>0</v>
      </c>
      <c r="I18" s="14"/>
      <c r="J18" s="16">
        <v>0.0304</v>
      </c>
      <c r="K18" s="14"/>
      <c r="L18" s="14">
        <f t="shared" si="2"/>
        <v>0</v>
      </c>
    </row>
    <row r="19" spans="1:12" ht="12.75">
      <c r="A19" s="14"/>
      <c r="B19" s="14" t="s">
        <v>2</v>
      </c>
      <c r="C19" s="14"/>
      <c r="D19" s="14"/>
      <c r="E19" s="14"/>
      <c r="F19" s="14" t="s">
        <v>2</v>
      </c>
      <c r="G19" s="14"/>
      <c r="H19" s="14" t="s">
        <v>2</v>
      </c>
      <c r="I19" s="14"/>
      <c r="J19" s="16" t="s">
        <v>2</v>
      </c>
      <c r="K19" s="14"/>
      <c r="L19" s="14" t="s">
        <v>2</v>
      </c>
    </row>
    <row r="20" spans="1:12" ht="12.75">
      <c r="A20" s="14" t="s">
        <v>29</v>
      </c>
      <c r="B20" s="14">
        <f>F18</f>
        <v>0</v>
      </c>
      <c r="C20" s="14"/>
      <c r="D20" s="14"/>
      <c r="E20" s="14"/>
      <c r="F20" s="14">
        <f aca="true" t="shared" si="4" ref="F20:F29">B20+D20</f>
        <v>0</v>
      </c>
      <c r="G20" s="14"/>
      <c r="H20" s="14">
        <f aca="true" t="shared" si="5" ref="H20:H29">B20/2+F20/2</f>
        <v>0</v>
      </c>
      <c r="I20" s="14"/>
      <c r="J20" s="16">
        <v>0.0304</v>
      </c>
      <c r="K20" s="14"/>
      <c r="L20" s="14">
        <f aca="true" t="shared" si="6" ref="L20:L29">ROUND((+H20*J20),2)</f>
        <v>0</v>
      </c>
    </row>
    <row r="21" spans="1:12" ht="12.75">
      <c r="A21" s="14" t="s">
        <v>30</v>
      </c>
      <c r="B21" s="14">
        <f aca="true" t="shared" si="7" ref="B21:B29">F20</f>
        <v>0</v>
      </c>
      <c r="C21" s="14"/>
      <c r="D21" s="14"/>
      <c r="E21" s="14"/>
      <c r="F21" s="14">
        <f t="shared" si="4"/>
        <v>0</v>
      </c>
      <c r="G21" s="14"/>
      <c r="H21" s="14">
        <f t="shared" si="5"/>
        <v>0</v>
      </c>
      <c r="I21" s="14"/>
      <c r="J21" s="16">
        <v>0.0304</v>
      </c>
      <c r="K21" s="14"/>
      <c r="L21" s="14">
        <f t="shared" si="6"/>
        <v>0</v>
      </c>
    </row>
    <row r="22" spans="1:12" ht="12.75">
      <c r="A22" s="14" t="s">
        <v>31</v>
      </c>
      <c r="B22" s="14">
        <f t="shared" si="7"/>
        <v>0</v>
      </c>
      <c r="C22" s="14"/>
      <c r="D22" s="14"/>
      <c r="E22" s="14"/>
      <c r="F22" s="14">
        <f t="shared" si="4"/>
        <v>0</v>
      </c>
      <c r="G22" s="14"/>
      <c r="H22" s="14">
        <f t="shared" si="5"/>
        <v>0</v>
      </c>
      <c r="I22" s="14"/>
      <c r="J22" s="16">
        <v>0.0308</v>
      </c>
      <c r="K22" s="14"/>
      <c r="L22" s="14">
        <f t="shared" si="6"/>
        <v>0</v>
      </c>
    </row>
    <row r="23" spans="1:12" ht="12.75">
      <c r="A23" s="14" t="s">
        <v>32</v>
      </c>
      <c r="B23" s="14">
        <f t="shared" si="7"/>
        <v>0</v>
      </c>
      <c r="C23" s="14"/>
      <c r="D23" s="14"/>
      <c r="E23" s="14"/>
      <c r="F23" s="14">
        <f t="shared" si="4"/>
        <v>0</v>
      </c>
      <c r="G23" s="14"/>
      <c r="H23" s="14">
        <f t="shared" si="5"/>
        <v>0</v>
      </c>
      <c r="I23" s="14"/>
      <c r="J23" s="16">
        <v>0.03</v>
      </c>
      <c r="K23" s="14"/>
      <c r="L23" s="14">
        <f t="shared" si="6"/>
        <v>0</v>
      </c>
    </row>
    <row r="24" spans="1:12" ht="12.75">
      <c r="A24" s="14" t="s">
        <v>33</v>
      </c>
      <c r="B24" s="14">
        <f t="shared" si="7"/>
        <v>0</v>
      </c>
      <c r="C24" s="14"/>
      <c r="D24" s="14"/>
      <c r="E24" s="14"/>
      <c r="F24" s="14">
        <f t="shared" si="4"/>
        <v>0</v>
      </c>
      <c r="G24" s="14"/>
      <c r="H24" s="14">
        <f t="shared" si="5"/>
        <v>0</v>
      </c>
      <c r="I24" s="14"/>
      <c r="J24" s="16">
        <v>0.03</v>
      </c>
      <c r="K24" s="14"/>
      <c r="L24" s="14">
        <f t="shared" si="6"/>
        <v>0</v>
      </c>
    </row>
    <row r="25" spans="1:12" ht="12.75">
      <c r="A25" s="14" t="s">
        <v>34</v>
      </c>
      <c r="B25" s="14">
        <f t="shared" si="7"/>
        <v>0</v>
      </c>
      <c r="C25" s="14"/>
      <c r="D25" s="14"/>
      <c r="E25" s="14"/>
      <c r="F25" s="14">
        <f t="shared" si="4"/>
        <v>0</v>
      </c>
      <c r="G25" s="14"/>
      <c r="H25" s="14">
        <f t="shared" si="5"/>
        <v>0</v>
      </c>
      <c r="I25" s="14"/>
      <c r="J25" s="16">
        <v>0.03</v>
      </c>
      <c r="K25" s="14"/>
      <c r="L25" s="14">
        <f t="shared" si="6"/>
        <v>0</v>
      </c>
    </row>
    <row r="26" spans="1:12" ht="12.75">
      <c r="A26" s="14" t="s">
        <v>35</v>
      </c>
      <c r="B26" s="14">
        <f t="shared" si="7"/>
        <v>0</v>
      </c>
      <c r="C26" s="14"/>
      <c r="D26" s="14"/>
      <c r="E26" s="14"/>
      <c r="F26" s="14">
        <f t="shared" si="4"/>
        <v>0</v>
      </c>
      <c r="G26" s="14"/>
      <c r="H26" s="14">
        <f t="shared" si="5"/>
        <v>0</v>
      </c>
      <c r="I26" s="14"/>
      <c r="J26" s="16">
        <v>0.03</v>
      </c>
      <c r="K26" s="14"/>
      <c r="L26" s="14">
        <f t="shared" si="6"/>
        <v>0</v>
      </c>
    </row>
    <row r="27" spans="1:12" ht="12.75">
      <c r="A27" s="14" t="s">
        <v>36</v>
      </c>
      <c r="B27" s="14">
        <f t="shared" si="7"/>
        <v>0</v>
      </c>
      <c r="C27" s="14"/>
      <c r="D27" s="14"/>
      <c r="E27" s="14"/>
      <c r="F27" s="14">
        <f t="shared" si="4"/>
        <v>0</v>
      </c>
      <c r="G27" s="14"/>
      <c r="H27" s="14">
        <f t="shared" si="5"/>
        <v>0</v>
      </c>
      <c r="I27" s="14"/>
      <c r="J27" s="16">
        <v>0.03</v>
      </c>
      <c r="K27" s="14"/>
      <c r="L27" s="14">
        <f t="shared" si="6"/>
        <v>0</v>
      </c>
    </row>
    <row r="28" spans="1:12" ht="12.75">
      <c r="A28" s="14" t="s">
        <v>37</v>
      </c>
      <c r="B28" s="14">
        <f t="shared" si="7"/>
        <v>0</v>
      </c>
      <c r="C28" s="14"/>
      <c r="D28" s="14"/>
      <c r="E28" s="14"/>
      <c r="F28" s="14">
        <f t="shared" si="4"/>
        <v>0</v>
      </c>
      <c r="G28" s="14"/>
      <c r="H28" s="14">
        <f t="shared" si="5"/>
        <v>0</v>
      </c>
      <c r="I28" s="14"/>
      <c r="J28" s="16">
        <v>0.030500000000000003</v>
      </c>
      <c r="K28" s="14"/>
      <c r="L28" s="14">
        <f t="shared" si="6"/>
        <v>0</v>
      </c>
    </row>
    <row r="29" spans="1:12" ht="12.75">
      <c r="A29" s="14" t="s">
        <v>38</v>
      </c>
      <c r="B29" s="14">
        <f t="shared" si="7"/>
        <v>0</v>
      </c>
      <c r="C29" s="14"/>
      <c r="D29" s="14"/>
      <c r="E29" s="14"/>
      <c r="F29" s="14">
        <f t="shared" si="4"/>
        <v>0</v>
      </c>
      <c r="G29" s="14"/>
      <c r="H29" s="14">
        <f t="shared" si="5"/>
        <v>0</v>
      </c>
      <c r="I29" s="14"/>
      <c r="J29" s="16">
        <v>0.030600000000000002</v>
      </c>
      <c r="K29" s="14"/>
      <c r="L29" s="14">
        <f t="shared" si="6"/>
        <v>0</v>
      </c>
    </row>
    <row r="30" spans="1:12" ht="12.75">
      <c r="A30" s="14"/>
      <c r="B30" s="14"/>
      <c r="C30" s="14"/>
      <c r="D30" s="14"/>
      <c r="E30" s="14"/>
      <c r="F30" s="14"/>
      <c r="G30" s="14"/>
      <c r="H30" s="14"/>
      <c r="I30" s="14"/>
      <c r="J30" s="16"/>
      <c r="K30" s="14"/>
      <c r="L30" s="14"/>
    </row>
    <row r="31" spans="1:12" ht="12.75">
      <c r="A31" s="14" t="s">
        <v>39</v>
      </c>
      <c r="B31" s="14">
        <f>F29</f>
        <v>0</v>
      </c>
      <c r="C31" s="14"/>
      <c r="D31" s="14"/>
      <c r="E31" s="14"/>
      <c r="F31" s="14">
        <f>B31+D31</f>
        <v>0</v>
      </c>
      <c r="G31" s="14"/>
      <c r="H31" s="14">
        <f>B31/2+F31/2</f>
        <v>0</v>
      </c>
      <c r="I31" s="14"/>
      <c r="J31" s="16">
        <v>0.031</v>
      </c>
      <c r="K31" s="14"/>
      <c r="L31" s="14">
        <f>ROUND((+H31*J31),2)</f>
        <v>0</v>
      </c>
    </row>
    <row r="32" spans="1:12" ht="12.75">
      <c r="A32" s="14" t="s">
        <v>40</v>
      </c>
      <c r="B32" s="14">
        <f>F31</f>
        <v>0</v>
      </c>
      <c r="C32" s="14"/>
      <c r="D32" s="14"/>
      <c r="E32" s="14"/>
      <c r="F32" s="14">
        <f>B32+D32</f>
        <v>0</v>
      </c>
      <c r="G32" s="14"/>
      <c r="H32" s="14">
        <f>B32/2+F32/2</f>
        <v>0</v>
      </c>
      <c r="I32" s="14"/>
      <c r="J32" s="16">
        <v>0.025</v>
      </c>
      <c r="K32" s="14"/>
      <c r="L32" s="14">
        <f>ROUND((+H32*J32),2)</f>
        <v>0</v>
      </c>
    </row>
    <row r="33" spans="1:12" ht="12.75">
      <c r="A33" s="14" t="s">
        <v>41</v>
      </c>
      <c r="B33" s="14">
        <f>F32</f>
        <v>0</v>
      </c>
      <c r="C33" s="14"/>
      <c r="D33" s="14"/>
      <c r="E33" s="14"/>
      <c r="F33" s="14">
        <f>B33+D33</f>
        <v>0</v>
      </c>
      <c r="G33" s="14"/>
      <c r="H33" s="14">
        <f>B33/2+F33/2</f>
        <v>0</v>
      </c>
      <c r="I33" s="14"/>
      <c r="J33" s="16">
        <v>0.025</v>
      </c>
      <c r="K33" s="14"/>
      <c r="L33" s="14">
        <f>ROUND((+H33*J33),2)</f>
        <v>0</v>
      </c>
    </row>
    <row r="34" spans="1:12" ht="12.75">
      <c r="A34" s="14" t="s">
        <v>42</v>
      </c>
      <c r="B34" s="14">
        <f>F33</f>
        <v>0</v>
      </c>
      <c r="C34" s="14"/>
      <c r="D34" s="14"/>
      <c r="E34" s="14"/>
      <c r="F34" s="14">
        <f>B34+D34</f>
        <v>0</v>
      </c>
      <c r="G34" s="14"/>
      <c r="H34" s="14">
        <f>B34/2+F34/2</f>
        <v>0</v>
      </c>
      <c r="I34" s="14"/>
      <c r="J34" s="16">
        <v>0.025</v>
      </c>
      <c r="K34" s="14"/>
      <c r="L34" s="14">
        <f>ROUND((+H34*J34),2)</f>
        <v>0</v>
      </c>
    </row>
    <row r="35" spans="1:12" ht="12.75">
      <c r="A35" s="14" t="s">
        <v>43</v>
      </c>
      <c r="B35" s="14">
        <f>F34</f>
        <v>0</v>
      </c>
      <c r="C35" s="14"/>
      <c r="D35" s="14"/>
      <c r="E35" s="14"/>
      <c r="F35" s="14">
        <f>B35+D35</f>
        <v>0</v>
      </c>
      <c r="G35" s="14"/>
      <c r="H35" s="14">
        <f>B35/2+F35/2</f>
        <v>0</v>
      </c>
      <c r="I35" s="14"/>
      <c r="J35" s="16">
        <v>0.0275</v>
      </c>
      <c r="K35" s="14"/>
      <c r="L35" s="14">
        <f>ROUND((+H35*J35),2)</f>
        <v>0</v>
      </c>
    </row>
    <row r="36" spans="1:12" ht="12.75">
      <c r="A36" s="14"/>
      <c r="B36" s="14" t="s">
        <v>2</v>
      </c>
      <c r="C36" s="14"/>
      <c r="D36" s="14"/>
      <c r="E36" s="14"/>
      <c r="F36" s="14" t="s">
        <v>2</v>
      </c>
      <c r="G36" s="14"/>
      <c r="H36" s="14" t="s">
        <v>2</v>
      </c>
      <c r="I36" s="14"/>
      <c r="J36" s="16" t="s">
        <v>2</v>
      </c>
      <c r="K36" s="14"/>
      <c r="L36" s="14" t="s">
        <v>2</v>
      </c>
    </row>
    <row r="37" spans="1:12" ht="12.75">
      <c r="A37" s="14" t="s">
        <v>44</v>
      </c>
      <c r="B37" s="14">
        <f>F35</f>
        <v>0</v>
      </c>
      <c r="C37" s="14"/>
      <c r="D37" s="14"/>
      <c r="E37" s="14"/>
      <c r="F37" s="14">
        <f>B37+D37</f>
        <v>0</v>
      </c>
      <c r="G37" s="14"/>
      <c r="H37" s="14">
        <f>B37/2+F37/2</f>
        <v>0</v>
      </c>
      <c r="I37" s="14"/>
      <c r="J37" s="16">
        <v>0.0275</v>
      </c>
      <c r="K37" s="14"/>
      <c r="L37" s="14">
        <f>ROUND((+H37*J37),2)</f>
        <v>0</v>
      </c>
    </row>
    <row r="38" spans="1:12" ht="12.75">
      <c r="A38" s="14" t="s">
        <v>45</v>
      </c>
      <c r="B38" s="14">
        <f>F37</f>
        <v>0</v>
      </c>
      <c r="C38" s="14"/>
      <c r="D38" s="14"/>
      <c r="E38" s="14"/>
      <c r="F38" s="14">
        <f>B38+D38</f>
        <v>0</v>
      </c>
      <c r="G38" s="14"/>
      <c r="H38" s="14">
        <f>B38/2+F38/2</f>
        <v>0</v>
      </c>
      <c r="I38" s="14"/>
      <c r="J38" s="16">
        <v>0.024</v>
      </c>
      <c r="K38" s="14"/>
      <c r="L38" s="14">
        <f>ROUND((+H38*J38),2)</f>
        <v>0</v>
      </c>
    </row>
    <row r="39" spans="1:12" ht="12.75">
      <c r="A39" s="14" t="s">
        <v>46</v>
      </c>
      <c r="B39" s="14">
        <f>F38</f>
        <v>0</v>
      </c>
      <c r="C39" s="14"/>
      <c r="D39" s="14"/>
      <c r="E39" s="14"/>
      <c r="F39" s="14">
        <f>B39+D39</f>
        <v>0</v>
      </c>
      <c r="G39" s="14"/>
      <c r="H39" s="14">
        <f>B39/2+F39/2</f>
        <v>0</v>
      </c>
      <c r="I39" s="14"/>
      <c r="J39" s="16">
        <v>0.024</v>
      </c>
      <c r="K39" s="14"/>
      <c r="L39" s="14">
        <f>ROUND((+H39*J39),2)</f>
        <v>0</v>
      </c>
    </row>
    <row r="40" spans="1:12" ht="12.75">
      <c r="A40" s="14" t="s">
        <v>47</v>
      </c>
      <c r="B40" s="14">
        <f>F39</f>
        <v>0</v>
      </c>
      <c r="C40" s="14"/>
      <c r="D40" s="14"/>
      <c r="E40" s="14"/>
      <c r="F40" s="14">
        <f>B40+D40</f>
        <v>0</v>
      </c>
      <c r="G40" s="14"/>
      <c r="H40" s="14">
        <f>B40/2+F40/2</f>
        <v>0</v>
      </c>
      <c r="I40" s="14"/>
      <c r="J40" s="16">
        <v>0.024</v>
      </c>
      <c r="K40" s="14"/>
      <c r="L40" s="14">
        <f>ROUND((+H40*J40),2)</f>
        <v>0</v>
      </c>
    </row>
    <row r="41" spans="1:12" ht="12.75">
      <c r="A41" s="14" t="s">
        <v>48</v>
      </c>
      <c r="B41" s="14">
        <f>F40</f>
        <v>0</v>
      </c>
      <c r="C41" s="14"/>
      <c r="D41" s="14"/>
      <c r="E41" s="14"/>
      <c r="F41" s="14">
        <f>B41+D41</f>
        <v>0</v>
      </c>
      <c r="G41" s="14"/>
      <c r="H41" s="14">
        <f>B41/2+F41/2</f>
        <v>0</v>
      </c>
      <c r="I41" s="14"/>
      <c r="J41" s="16">
        <v>0.024</v>
      </c>
      <c r="K41" s="14"/>
      <c r="L41" s="14">
        <f>ROUND((+H41*J41),2)</f>
        <v>0</v>
      </c>
    </row>
    <row r="42" spans="1:12" ht="12.75">
      <c r="A42" s="14"/>
      <c r="B42" s="14" t="s">
        <v>2</v>
      </c>
      <c r="C42" s="14"/>
      <c r="D42" s="14"/>
      <c r="E42" s="14"/>
      <c r="F42" s="14" t="s">
        <v>2</v>
      </c>
      <c r="G42" s="14"/>
      <c r="H42" s="14" t="s">
        <v>2</v>
      </c>
      <c r="I42" s="14"/>
      <c r="J42" s="16" t="s">
        <v>2</v>
      </c>
      <c r="K42" s="14"/>
      <c r="L42" s="14" t="s">
        <v>2</v>
      </c>
    </row>
    <row r="43" spans="1:12" ht="12.75">
      <c r="A43" s="14" t="s">
        <v>49</v>
      </c>
      <c r="B43" s="14">
        <f>F41</f>
        <v>0</v>
      </c>
      <c r="C43" s="14"/>
      <c r="D43" s="14"/>
      <c r="E43" s="14"/>
      <c r="F43" s="14">
        <f aca="true" t="shared" si="8" ref="F43:F64">B43+D43</f>
        <v>0</v>
      </c>
      <c r="G43" s="14"/>
      <c r="H43" s="14">
        <f aca="true" t="shared" si="9" ref="H43:H64">B43/2+F43/2</f>
        <v>0</v>
      </c>
      <c r="I43" s="14"/>
      <c r="J43" s="16">
        <v>0.024</v>
      </c>
      <c r="K43" s="14"/>
      <c r="L43" s="14">
        <f aca="true" t="shared" si="10" ref="L43:L64">ROUND((+H43*J43),2)</f>
        <v>0</v>
      </c>
    </row>
    <row r="44" spans="1:12" ht="12.75">
      <c r="A44" s="14" t="s">
        <v>50</v>
      </c>
      <c r="B44" s="14">
        <f aca="true" t="shared" si="11" ref="B44:B64">F43</f>
        <v>0</v>
      </c>
      <c r="C44" s="14"/>
      <c r="D44" s="14"/>
      <c r="E44" s="14"/>
      <c r="F44" s="14">
        <f t="shared" si="8"/>
        <v>0</v>
      </c>
      <c r="G44" s="14"/>
      <c r="H44" s="14">
        <f t="shared" si="9"/>
        <v>0</v>
      </c>
      <c r="I44" s="14"/>
      <c r="J44" s="16">
        <v>0.024</v>
      </c>
      <c r="K44" s="14"/>
      <c r="L44" s="14">
        <f t="shared" si="10"/>
        <v>0</v>
      </c>
    </row>
    <row r="45" spans="1:12" ht="12.75">
      <c r="A45" s="14" t="s">
        <v>51</v>
      </c>
      <c r="B45" s="14">
        <f t="shared" si="11"/>
        <v>0</v>
      </c>
      <c r="C45" s="14"/>
      <c r="D45" s="14"/>
      <c r="E45" s="14"/>
      <c r="F45" s="14">
        <f t="shared" si="8"/>
        <v>0</v>
      </c>
      <c r="G45" s="14"/>
      <c r="H45" s="14">
        <f t="shared" si="9"/>
        <v>0</v>
      </c>
      <c r="I45" s="14"/>
      <c r="J45" s="16">
        <v>0.024</v>
      </c>
      <c r="K45" s="14"/>
      <c r="L45" s="14">
        <f t="shared" si="10"/>
        <v>0</v>
      </c>
    </row>
    <row r="46" spans="1:12" ht="12.75">
      <c r="A46" s="14" t="s">
        <v>52</v>
      </c>
      <c r="B46" s="14">
        <f t="shared" si="11"/>
        <v>0</v>
      </c>
      <c r="C46" s="14"/>
      <c r="D46" s="14"/>
      <c r="E46" s="14"/>
      <c r="F46" s="14">
        <f t="shared" si="8"/>
        <v>0</v>
      </c>
      <c r="G46" s="14"/>
      <c r="H46" s="14">
        <f t="shared" si="9"/>
        <v>0</v>
      </c>
      <c r="I46" s="14" t="s">
        <v>2</v>
      </c>
      <c r="J46" s="16">
        <v>0.024</v>
      </c>
      <c r="K46" s="14"/>
      <c r="L46" s="14">
        <f t="shared" si="10"/>
        <v>0</v>
      </c>
    </row>
    <row r="47" spans="1:12" ht="12.75">
      <c r="A47" s="14" t="s">
        <v>53</v>
      </c>
      <c r="B47" s="14">
        <f t="shared" si="11"/>
        <v>0</v>
      </c>
      <c r="C47" s="14"/>
      <c r="D47" s="14"/>
      <c r="E47" s="14"/>
      <c r="F47" s="14">
        <f t="shared" si="8"/>
        <v>0</v>
      </c>
      <c r="G47" s="14"/>
      <c r="H47" s="14">
        <f t="shared" si="9"/>
        <v>0</v>
      </c>
      <c r="I47" s="14" t="s">
        <v>2</v>
      </c>
      <c r="J47" s="16">
        <v>0.029</v>
      </c>
      <c r="K47" s="14"/>
      <c r="L47" s="14">
        <f t="shared" si="10"/>
        <v>0</v>
      </c>
    </row>
    <row r="48" spans="1:12" ht="12.75">
      <c r="A48" s="14" t="s">
        <v>54</v>
      </c>
      <c r="B48" s="14">
        <f t="shared" si="11"/>
        <v>0</v>
      </c>
      <c r="C48" s="14"/>
      <c r="D48" s="14">
        <v>211438.44</v>
      </c>
      <c r="E48" s="14"/>
      <c r="F48" s="14">
        <f t="shared" si="8"/>
        <v>211438.44</v>
      </c>
      <c r="G48" s="14"/>
      <c r="H48" s="14">
        <f t="shared" si="9"/>
        <v>105719.22</v>
      </c>
      <c r="I48" s="14" t="s">
        <v>2</v>
      </c>
      <c r="J48" s="16">
        <v>0.029</v>
      </c>
      <c r="K48" s="14"/>
      <c r="L48" s="14">
        <f t="shared" si="10"/>
        <v>3065.86</v>
      </c>
    </row>
    <row r="49" spans="1:12" ht="12.75">
      <c r="A49" s="14" t="s">
        <v>55</v>
      </c>
      <c r="B49" s="14">
        <f t="shared" si="11"/>
        <v>211438.44</v>
      </c>
      <c r="C49" s="14"/>
      <c r="D49" s="14"/>
      <c r="E49" s="14"/>
      <c r="F49" s="14">
        <f t="shared" si="8"/>
        <v>211438.44</v>
      </c>
      <c r="G49" s="14"/>
      <c r="H49" s="14">
        <f t="shared" si="9"/>
        <v>211438.44</v>
      </c>
      <c r="I49" s="14" t="s">
        <v>2</v>
      </c>
      <c r="J49" s="16">
        <v>0.029</v>
      </c>
      <c r="K49" s="14"/>
      <c r="L49" s="14">
        <f t="shared" si="10"/>
        <v>6131.71</v>
      </c>
    </row>
    <row r="50" spans="1:12" ht="12.75">
      <c r="A50" s="14" t="s">
        <v>56</v>
      </c>
      <c r="B50" s="14">
        <f t="shared" si="11"/>
        <v>211438.44</v>
      </c>
      <c r="C50" s="14"/>
      <c r="D50" s="14">
        <v>1574.5</v>
      </c>
      <c r="E50" s="14"/>
      <c r="F50" s="14">
        <f t="shared" si="8"/>
        <v>213012.94</v>
      </c>
      <c r="G50" s="14"/>
      <c r="H50" s="14">
        <f t="shared" si="9"/>
        <v>212225.69</v>
      </c>
      <c r="I50" s="14"/>
      <c r="J50" s="16">
        <v>0.029</v>
      </c>
      <c r="K50" s="14"/>
      <c r="L50" s="14">
        <f t="shared" si="10"/>
        <v>6154.55</v>
      </c>
    </row>
    <row r="51" spans="1:12" ht="12.75">
      <c r="A51" s="14" t="s">
        <v>57</v>
      </c>
      <c r="B51" s="14">
        <f t="shared" si="11"/>
        <v>213012.94</v>
      </c>
      <c r="C51" s="14"/>
      <c r="D51" s="14"/>
      <c r="E51" s="14"/>
      <c r="F51" s="14">
        <f t="shared" si="8"/>
        <v>213012.94</v>
      </c>
      <c r="G51" s="14"/>
      <c r="H51" s="14">
        <f t="shared" si="9"/>
        <v>213012.94</v>
      </c>
      <c r="I51" s="14" t="s">
        <v>2</v>
      </c>
      <c r="J51" s="16">
        <v>0.026000000000000002</v>
      </c>
      <c r="K51" s="14"/>
      <c r="L51" s="14">
        <f t="shared" si="10"/>
        <v>5538.34</v>
      </c>
    </row>
    <row r="52" spans="1:12" ht="12.75">
      <c r="A52" s="14" t="s">
        <v>58</v>
      </c>
      <c r="B52" s="14">
        <f t="shared" si="11"/>
        <v>213012.94</v>
      </c>
      <c r="C52" s="14"/>
      <c r="D52" s="14"/>
      <c r="E52" s="14"/>
      <c r="F52" s="14">
        <f t="shared" si="8"/>
        <v>213012.94</v>
      </c>
      <c r="G52" s="14"/>
      <c r="H52" s="14">
        <f t="shared" si="9"/>
        <v>213012.94</v>
      </c>
      <c r="I52" s="14" t="s">
        <v>2</v>
      </c>
      <c r="J52" s="16">
        <v>0.026000000000000002</v>
      </c>
      <c r="K52" s="14"/>
      <c r="L52" s="14">
        <f t="shared" si="10"/>
        <v>5538.34</v>
      </c>
    </row>
    <row r="53" spans="1:12" ht="12.75">
      <c r="A53" s="14" t="s">
        <v>59</v>
      </c>
      <c r="B53" s="14">
        <f t="shared" si="11"/>
        <v>213012.94</v>
      </c>
      <c r="C53" s="14"/>
      <c r="D53" s="14"/>
      <c r="E53" s="14"/>
      <c r="F53" s="14">
        <f t="shared" si="8"/>
        <v>213012.94</v>
      </c>
      <c r="G53" s="14"/>
      <c r="H53" s="14">
        <f t="shared" si="9"/>
        <v>213012.94</v>
      </c>
      <c r="I53" s="14" t="s">
        <v>2</v>
      </c>
      <c r="J53" s="16">
        <v>0.026000000000000002</v>
      </c>
      <c r="K53" s="14"/>
      <c r="L53" s="14">
        <f t="shared" si="10"/>
        <v>5538.34</v>
      </c>
    </row>
    <row r="54" spans="1:12" ht="12.75">
      <c r="A54" s="14" t="s">
        <v>60</v>
      </c>
      <c r="B54" s="14">
        <f t="shared" si="11"/>
        <v>213012.94</v>
      </c>
      <c r="C54" s="14"/>
      <c r="D54" s="14"/>
      <c r="E54" s="14"/>
      <c r="F54" s="14">
        <f t="shared" si="8"/>
        <v>213012.94</v>
      </c>
      <c r="G54" s="14"/>
      <c r="H54" s="14">
        <f t="shared" si="9"/>
        <v>213012.94</v>
      </c>
      <c r="I54" s="14"/>
      <c r="J54" s="16">
        <v>0.026000000000000002</v>
      </c>
      <c r="K54" s="14"/>
      <c r="L54" s="14">
        <f t="shared" si="10"/>
        <v>5538.34</v>
      </c>
    </row>
    <row r="55" spans="1:12" ht="12.75">
      <c r="A55" s="14" t="s">
        <v>61</v>
      </c>
      <c r="B55" s="14">
        <f t="shared" si="11"/>
        <v>213012.94</v>
      </c>
      <c r="C55" s="14"/>
      <c r="D55" s="17"/>
      <c r="E55" s="14"/>
      <c r="F55" s="14">
        <f t="shared" si="8"/>
        <v>213012.94</v>
      </c>
      <c r="G55" s="14"/>
      <c r="H55" s="14">
        <f t="shared" si="9"/>
        <v>213012.94</v>
      </c>
      <c r="I55" s="14"/>
      <c r="J55" s="16">
        <v>0.026000000000000002</v>
      </c>
      <c r="K55" s="14"/>
      <c r="L55" s="14">
        <f t="shared" si="10"/>
        <v>5538.34</v>
      </c>
    </row>
    <row r="56" spans="1:12" ht="12.75">
      <c r="A56" s="14" t="s">
        <v>62</v>
      </c>
      <c r="B56" s="14">
        <f t="shared" si="11"/>
        <v>213012.94</v>
      </c>
      <c r="C56" s="14"/>
      <c r="D56" s="14"/>
      <c r="E56" s="14"/>
      <c r="F56" s="14">
        <f t="shared" si="8"/>
        <v>213012.94</v>
      </c>
      <c r="G56" s="14"/>
      <c r="H56" s="14">
        <f t="shared" si="9"/>
        <v>213012.94</v>
      </c>
      <c r="I56" s="14" t="s">
        <v>2</v>
      </c>
      <c r="J56" s="16">
        <v>0.026000000000000002</v>
      </c>
      <c r="K56" s="14"/>
      <c r="L56" s="14">
        <f t="shared" si="10"/>
        <v>5538.34</v>
      </c>
    </row>
    <row r="57" spans="1:12" ht="12.75">
      <c r="A57" s="14" t="s">
        <v>63</v>
      </c>
      <c r="B57" s="14">
        <f t="shared" si="11"/>
        <v>213012.94</v>
      </c>
      <c r="C57" s="14"/>
      <c r="D57" s="14"/>
      <c r="E57" s="14"/>
      <c r="F57" s="14">
        <f t="shared" si="8"/>
        <v>213012.94</v>
      </c>
      <c r="G57" s="14"/>
      <c r="H57" s="14">
        <f t="shared" si="9"/>
        <v>213012.94</v>
      </c>
      <c r="I57" s="14"/>
      <c r="J57" s="16">
        <v>0.023</v>
      </c>
      <c r="K57" s="14"/>
      <c r="L57" s="14">
        <f t="shared" si="10"/>
        <v>4899.3</v>
      </c>
    </row>
    <row r="58" spans="1:12" ht="12.75">
      <c r="A58" s="14" t="s">
        <v>64</v>
      </c>
      <c r="B58" s="14">
        <f t="shared" si="11"/>
        <v>213012.94</v>
      </c>
      <c r="C58" s="14"/>
      <c r="D58" s="14"/>
      <c r="E58" s="14"/>
      <c r="F58" s="14">
        <f t="shared" si="8"/>
        <v>213012.94</v>
      </c>
      <c r="G58" s="14"/>
      <c r="H58" s="14">
        <f t="shared" si="9"/>
        <v>213012.94</v>
      </c>
      <c r="I58" s="14"/>
      <c r="J58" s="16">
        <v>0.023</v>
      </c>
      <c r="K58" s="14"/>
      <c r="L58" s="14">
        <f t="shared" si="10"/>
        <v>4899.3</v>
      </c>
    </row>
    <row r="59" spans="1:12" ht="12.75">
      <c r="A59" s="14" t="s">
        <v>65</v>
      </c>
      <c r="B59" s="14">
        <f t="shared" si="11"/>
        <v>213012.94</v>
      </c>
      <c r="C59" s="14"/>
      <c r="D59" s="14">
        <v>11392.15</v>
      </c>
      <c r="E59" s="14"/>
      <c r="F59" s="14">
        <f t="shared" si="8"/>
        <v>224405.09</v>
      </c>
      <c r="G59" s="14"/>
      <c r="H59" s="14">
        <f t="shared" si="9"/>
        <v>218709.015</v>
      </c>
      <c r="I59" s="14"/>
      <c r="J59" s="16">
        <v>0.023</v>
      </c>
      <c r="K59" s="14"/>
      <c r="L59" s="14">
        <f t="shared" si="10"/>
        <v>5030.31</v>
      </c>
    </row>
    <row r="60" spans="1:12" ht="12.75">
      <c r="A60" s="14" t="s">
        <v>66</v>
      </c>
      <c r="B60" s="14">
        <f t="shared" si="11"/>
        <v>224405.09</v>
      </c>
      <c r="C60" s="14"/>
      <c r="D60" s="14">
        <v>14090.03</v>
      </c>
      <c r="E60" s="14"/>
      <c r="F60" s="14">
        <f t="shared" si="8"/>
        <v>238495.12</v>
      </c>
      <c r="G60" s="14"/>
      <c r="H60" s="14">
        <f t="shared" si="9"/>
        <v>231450.10499999998</v>
      </c>
      <c r="I60" s="14"/>
      <c r="J60" s="16">
        <v>0.023</v>
      </c>
      <c r="K60" s="14"/>
      <c r="L60" s="14">
        <f t="shared" si="10"/>
        <v>5323.35</v>
      </c>
    </row>
    <row r="61" spans="1:12" ht="12.75">
      <c r="A61" s="14" t="s">
        <v>67</v>
      </c>
      <c r="B61" s="14">
        <f t="shared" si="11"/>
        <v>238495.12</v>
      </c>
      <c r="C61" s="14"/>
      <c r="D61" s="14"/>
      <c r="E61" s="14"/>
      <c r="F61" s="14">
        <f t="shared" si="8"/>
        <v>238495.12</v>
      </c>
      <c r="G61" s="14"/>
      <c r="H61" s="14">
        <f t="shared" si="9"/>
        <v>238495.12</v>
      </c>
      <c r="I61" s="14"/>
      <c r="J61" s="16">
        <v>0.024</v>
      </c>
      <c r="K61" s="14"/>
      <c r="L61" s="14">
        <f t="shared" si="10"/>
        <v>5723.88</v>
      </c>
    </row>
    <row r="62" spans="1:12" ht="12.75">
      <c r="A62" s="14" t="s">
        <v>68</v>
      </c>
      <c r="B62" s="14">
        <f t="shared" si="11"/>
        <v>238495.12</v>
      </c>
      <c r="C62" s="14"/>
      <c r="D62" s="14">
        <v>28458.46</v>
      </c>
      <c r="E62" s="14"/>
      <c r="F62" s="14">
        <f t="shared" si="8"/>
        <v>266953.58</v>
      </c>
      <c r="G62" s="14"/>
      <c r="H62" s="14">
        <f t="shared" si="9"/>
        <v>252724.35</v>
      </c>
      <c r="I62" s="14"/>
      <c r="J62" s="16">
        <v>0.024</v>
      </c>
      <c r="K62" s="14"/>
      <c r="L62" s="14">
        <f t="shared" si="10"/>
        <v>6065.38</v>
      </c>
    </row>
    <row r="63" spans="1:12" ht="12.75">
      <c r="A63" s="14" t="s">
        <v>69</v>
      </c>
      <c r="B63" s="14">
        <f t="shared" si="11"/>
        <v>266953.58</v>
      </c>
      <c r="C63" s="14"/>
      <c r="D63" s="14"/>
      <c r="E63" s="14"/>
      <c r="F63" s="14">
        <f t="shared" si="8"/>
        <v>266953.58</v>
      </c>
      <c r="G63" s="14"/>
      <c r="H63" s="14">
        <f t="shared" si="9"/>
        <v>266953.58</v>
      </c>
      <c r="I63" s="14"/>
      <c r="J63" s="16">
        <v>0.024</v>
      </c>
      <c r="K63" s="14"/>
      <c r="L63" s="14">
        <f t="shared" si="10"/>
        <v>6406.89</v>
      </c>
    </row>
    <row r="64" spans="1:12" ht="12.75">
      <c r="A64" s="14" t="s">
        <v>70</v>
      </c>
      <c r="B64" s="14">
        <f t="shared" si="11"/>
        <v>266953.58</v>
      </c>
      <c r="C64" s="14"/>
      <c r="D64" s="14">
        <v>7156.65</v>
      </c>
      <c r="E64" s="14"/>
      <c r="F64" s="14">
        <f t="shared" si="8"/>
        <v>274110.23000000004</v>
      </c>
      <c r="G64" s="14"/>
      <c r="H64" s="14">
        <f t="shared" si="9"/>
        <v>270531.905</v>
      </c>
      <c r="I64" s="14"/>
      <c r="J64" s="16">
        <v>0.024</v>
      </c>
      <c r="K64" s="14"/>
      <c r="L64" s="14">
        <f t="shared" si="10"/>
        <v>6492.77</v>
      </c>
    </row>
    <row r="65" spans="2:12" ht="13.5" thickBot="1">
      <c r="B65" s="18"/>
      <c r="C65" s="14"/>
      <c r="D65" s="14"/>
      <c r="E65" s="14"/>
      <c r="F65" s="18"/>
      <c r="G65" s="14"/>
      <c r="H65" s="14"/>
      <c r="I65" s="14"/>
      <c r="J65" s="14"/>
      <c r="K65" s="14"/>
      <c r="L65" s="19">
        <f>SUM(L13:L64)</f>
        <v>93423.34000000001</v>
      </c>
    </row>
    <row r="66" spans="2:7" ht="13.5" thickTop="1">
      <c r="B66" s="18"/>
      <c r="C66" s="14"/>
      <c r="E66" s="14"/>
      <c r="F66" s="18"/>
      <c r="G66" s="14"/>
    </row>
    <row r="67" spans="2:12" ht="12.75">
      <c r="B67" s="18"/>
      <c r="C67" s="14"/>
      <c r="E67" s="14"/>
      <c r="F67" s="18"/>
      <c r="G67" s="14"/>
      <c r="H67" s="14" t="s">
        <v>108</v>
      </c>
      <c r="I67" s="14"/>
      <c r="K67" s="14"/>
      <c r="L67" s="18">
        <f>F64-L65</f>
        <v>180686.89</v>
      </c>
    </row>
    <row r="68" spans="2:12" ht="12.75">
      <c r="B68" s="18"/>
      <c r="C68" s="14"/>
      <c r="E68" s="14"/>
      <c r="G68" s="14"/>
      <c r="H68" s="14" t="s">
        <v>76</v>
      </c>
      <c r="I68" s="14"/>
      <c r="J68" s="14"/>
      <c r="K68" s="14"/>
      <c r="L68" s="14">
        <v>0</v>
      </c>
    </row>
    <row r="69" spans="8:12" ht="13.5" thickBot="1">
      <c r="H69" s="20" t="s">
        <v>109</v>
      </c>
      <c r="I69" s="14"/>
      <c r="J69" s="21" t="s">
        <v>142</v>
      </c>
      <c r="K69" s="14"/>
      <c r="L69" s="19">
        <f>SUM(L67:L68)</f>
        <v>180686.89</v>
      </c>
    </row>
    <row r="70" ht="13.5" thickTop="1">
      <c r="L70" s="25" t="s">
        <v>143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52">
      <selection activeCell="M68" sqref="M68"/>
    </sheetView>
  </sheetViews>
  <sheetFormatPr defaultColWidth="9.140625" defaultRowHeight="12.75"/>
  <cols>
    <col min="1" max="1" width="5.140625" style="13" bestFit="1" customWidth="1"/>
    <col min="2" max="2" width="2.28125" style="13" customWidth="1"/>
    <col min="3" max="3" width="12.28125" style="13" bestFit="1" customWidth="1"/>
    <col min="4" max="4" width="3.00390625" style="13" customWidth="1"/>
    <col min="5" max="5" width="12.00390625" style="13" customWidth="1"/>
    <col min="6" max="6" width="2.57421875" style="13" customWidth="1"/>
    <col min="7" max="7" width="12.28125" style="13" bestFit="1" customWidth="1"/>
    <col min="8" max="8" width="2.57421875" style="13" customWidth="1"/>
    <col min="9" max="9" width="14.421875" style="13" bestFit="1" customWidth="1"/>
    <col min="10" max="10" width="3.140625" style="13" customWidth="1"/>
    <col min="11" max="11" width="8.140625" style="13" bestFit="1" customWidth="1"/>
    <col min="12" max="12" width="2.8515625" style="13" customWidth="1"/>
    <col min="13" max="13" width="12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137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138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/>
      <c r="F43" s="14"/>
      <c r="G43" s="14">
        <f aca="true" t="shared" si="8" ref="G43:G63">C43+E43</f>
        <v>0</v>
      </c>
      <c r="H43" s="14"/>
      <c r="I43" s="14">
        <f aca="true" t="shared" si="9" ref="I43:I63">C43/2+G43/2</f>
        <v>0</v>
      </c>
      <c r="J43" s="14"/>
      <c r="K43" s="16">
        <v>0.024</v>
      </c>
      <c r="L43" s="14"/>
      <c r="M43" s="14">
        <f aca="true" t="shared" si="10" ref="M43:M63">ROUND((+I43*K43),2)</f>
        <v>0</v>
      </c>
    </row>
    <row r="44" spans="1:13" ht="12.75">
      <c r="A44" s="14" t="s">
        <v>50</v>
      </c>
      <c r="B44" s="14"/>
      <c r="C44" s="14">
        <f aca="true" t="shared" si="11" ref="C44:C63">G43</f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4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/>
      <c r="C48" s="14">
        <f t="shared" si="11"/>
        <v>0</v>
      </c>
      <c r="D48" s="14"/>
      <c r="E48" s="14"/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/>
      <c r="C49" s="14">
        <f t="shared" si="11"/>
        <v>0</v>
      </c>
      <c r="D49" s="14"/>
      <c r="E49" s="14">
        <v>1208455.67</v>
      </c>
      <c r="F49" s="14"/>
      <c r="G49" s="14">
        <f t="shared" si="8"/>
        <v>1208455.67</v>
      </c>
      <c r="H49" s="14"/>
      <c r="I49" s="14">
        <f t="shared" si="9"/>
        <v>604227.835</v>
      </c>
      <c r="J49" s="14" t="s">
        <v>2</v>
      </c>
      <c r="K49" s="16">
        <v>0.029</v>
      </c>
      <c r="L49" s="14"/>
      <c r="M49" s="14">
        <f t="shared" si="10"/>
        <v>17522.61</v>
      </c>
    </row>
    <row r="50" spans="1:13" ht="12.75">
      <c r="A50" s="14" t="s">
        <v>56</v>
      </c>
      <c r="B50" s="14"/>
      <c r="C50" s="14">
        <f t="shared" si="11"/>
        <v>1208455.67</v>
      </c>
      <c r="D50" s="14"/>
      <c r="E50" s="14">
        <v>111409.97</v>
      </c>
      <c r="F50" s="14"/>
      <c r="G50" s="14">
        <f t="shared" si="8"/>
        <v>1319865.64</v>
      </c>
      <c r="H50" s="14"/>
      <c r="I50" s="14">
        <f t="shared" si="9"/>
        <v>1264160.6549999998</v>
      </c>
      <c r="J50" s="14"/>
      <c r="K50" s="16">
        <v>0.029</v>
      </c>
      <c r="L50" s="14"/>
      <c r="M50" s="14">
        <f t="shared" si="10"/>
        <v>36660.66</v>
      </c>
    </row>
    <row r="51" spans="1:13" ht="12.75">
      <c r="A51" s="14" t="s">
        <v>57</v>
      </c>
      <c r="B51" s="14"/>
      <c r="C51" s="14">
        <f t="shared" si="11"/>
        <v>1319865.64</v>
      </c>
      <c r="D51" s="14"/>
      <c r="E51" s="14">
        <v>10420</v>
      </c>
      <c r="F51" s="14"/>
      <c r="G51" s="14">
        <f t="shared" si="8"/>
        <v>1330285.64</v>
      </c>
      <c r="H51" s="14"/>
      <c r="I51" s="14">
        <f t="shared" si="9"/>
        <v>1325075.64</v>
      </c>
      <c r="J51" s="14" t="s">
        <v>2</v>
      </c>
      <c r="K51" s="16">
        <v>0.026000000000000002</v>
      </c>
      <c r="L51" s="14"/>
      <c r="M51" s="14">
        <f t="shared" si="10"/>
        <v>34451.97</v>
      </c>
    </row>
    <row r="52" spans="1:13" ht="12.75">
      <c r="A52" s="14" t="s">
        <v>58</v>
      </c>
      <c r="B52" s="14"/>
      <c r="C52" s="14">
        <f t="shared" si="11"/>
        <v>1330285.64</v>
      </c>
      <c r="D52" s="14"/>
      <c r="E52" s="14"/>
      <c r="F52" s="14"/>
      <c r="G52" s="14">
        <f t="shared" si="8"/>
        <v>1330285.64</v>
      </c>
      <c r="H52" s="14"/>
      <c r="I52" s="14">
        <f t="shared" si="9"/>
        <v>1330285.64</v>
      </c>
      <c r="J52" s="14" t="s">
        <v>2</v>
      </c>
      <c r="K52" s="16">
        <v>0.026000000000000002</v>
      </c>
      <c r="L52" s="14"/>
      <c r="M52" s="14">
        <f t="shared" si="10"/>
        <v>34587.43</v>
      </c>
    </row>
    <row r="53" spans="1:13" ht="12.75">
      <c r="A53" s="14" t="s">
        <v>59</v>
      </c>
      <c r="B53" s="14"/>
      <c r="C53" s="14">
        <f t="shared" si="11"/>
        <v>1330285.64</v>
      </c>
      <c r="D53" s="14"/>
      <c r="E53" s="14"/>
      <c r="F53" s="14"/>
      <c r="G53" s="14">
        <f t="shared" si="8"/>
        <v>1330285.64</v>
      </c>
      <c r="H53" s="14"/>
      <c r="I53" s="14">
        <f t="shared" si="9"/>
        <v>1330285.64</v>
      </c>
      <c r="J53" s="14" t="s">
        <v>2</v>
      </c>
      <c r="K53" s="16">
        <v>0.026000000000000002</v>
      </c>
      <c r="L53" s="14"/>
      <c r="M53" s="14">
        <f t="shared" si="10"/>
        <v>34587.43</v>
      </c>
    </row>
    <row r="54" spans="1:13" ht="12.75">
      <c r="A54" s="14" t="s">
        <v>60</v>
      </c>
      <c r="B54" s="14"/>
      <c r="C54" s="14">
        <f t="shared" si="11"/>
        <v>1330285.64</v>
      </c>
      <c r="D54" s="14"/>
      <c r="E54" s="14">
        <v>143083.25</v>
      </c>
      <c r="F54" s="14"/>
      <c r="G54" s="14">
        <f t="shared" si="8"/>
        <v>1473368.89</v>
      </c>
      <c r="H54" s="14"/>
      <c r="I54" s="14">
        <f t="shared" si="9"/>
        <v>1401827.265</v>
      </c>
      <c r="J54" s="14"/>
      <c r="K54" s="16">
        <v>0.026000000000000002</v>
      </c>
      <c r="L54" s="14"/>
      <c r="M54" s="14">
        <f t="shared" si="10"/>
        <v>36447.51</v>
      </c>
    </row>
    <row r="55" spans="1:13" ht="12.75">
      <c r="A55" s="14" t="s">
        <v>61</v>
      </c>
      <c r="B55" s="14"/>
      <c r="C55" s="14">
        <f t="shared" si="11"/>
        <v>1473368.89</v>
      </c>
      <c r="D55" s="14"/>
      <c r="E55" s="17">
        <v>4058.62</v>
      </c>
      <c r="F55" s="14"/>
      <c r="G55" s="14">
        <f t="shared" si="8"/>
        <v>1477427.51</v>
      </c>
      <c r="H55" s="14"/>
      <c r="I55" s="14">
        <f t="shared" si="9"/>
        <v>1475398.2</v>
      </c>
      <c r="J55" s="14"/>
      <c r="K55" s="16">
        <v>0.026000000000000002</v>
      </c>
      <c r="L55" s="14"/>
      <c r="M55" s="14">
        <f t="shared" si="10"/>
        <v>38360.35</v>
      </c>
    </row>
    <row r="56" spans="1:13" ht="12.75">
      <c r="A56" s="14" t="s">
        <v>62</v>
      </c>
      <c r="B56" s="14"/>
      <c r="C56" s="14">
        <f t="shared" si="11"/>
        <v>1477427.51</v>
      </c>
      <c r="D56" s="14"/>
      <c r="E56" s="14"/>
      <c r="F56" s="14"/>
      <c r="G56" s="14">
        <f t="shared" si="8"/>
        <v>1477427.51</v>
      </c>
      <c r="H56" s="14"/>
      <c r="I56" s="14">
        <f t="shared" si="9"/>
        <v>1477427.51</v>
      </c>
      <c r="J56" s="14" t="s">
        <v>2</v>
      </c>
      <c r="K56" s="16">
        <v>0.026000000000000002</v>
      </c>
      <c r="L56" s="14"/>
      <c r="M56" s="14">
        <f t="shared" si="10"/>
        <v>38413.12</v>
      </c>
    </row>
    <row r="57" spans="1:13" ht="12.75">
      <c r="A57" s="14" t="s">
        <v>63</v>
      </c>
      <c r="B57" s="14"/>
      <c r="C57" s="14">
        <f t="shared" si="11"/>
        <v>1477427.51</v>
      </c>
      <c r="D57" s="14"/>
      <c r="E57" s="14">
        <v>41539.59</v>
      </c>
      <c r="F57" s="14"/>
      <c r="G57" s="14">
        <f t="shared" si="8"/>
        <v>1518967.1</v>
      </c>
      <c r="H57" s="14"/>
      <c r="I57" s="14">
        <f t="shared" si="9"/>
        <v>1498197.3050000002</v>
      </c>
      <c r="J57" s="14"/>
      <c r="K57" s="16">
        <v>0.023</v>
      </c>
      <c r="L57" s="14"/>
      <c r="M57" s="14">
        <f t="shared" si="10"/>
        <v>34458.54</v>
      </c>
    </row>
    <row r="58" spans="1:13" ht="12.75">
      <c r="A58" s="14" t="s">
        <v>64</v>
      </c>
      <c r="B58" s="14"/>
      <c r="C58" s="14">
        <f t="shared" si="11"/>
        <v>1518967.1</v>
      </c>
      <c r="D58" s="14"/>
      <c r="E58" s="14">
        <v>106483.75</v>
      </c>
      <c r="F58" s="14"/>
      <c r="G58" s="14">
        <f t="shared" si="8"/>
        <v>1625450.85</v>
      </c>
      <c r="H58" s="14"/>
      <c r="I58" s="14">
        <f t="shared" si="9"/>
        <v>1572208.975</v>
      </c>
      <c r="J58" s="14"/>
      <c r="K58" s="16">
        <v>0.023</v>
      </c>
      <c r="L58" s="14"/>
      <c r="M58" s="14">
        <f t="shared" si="10"/>
        <v>36160.81</v>
      </c>
    </row>
    <row r="59" spans="1:13" ht="12.75">
      <c r="A59" s="14" t="s">
        <v>65</v>
      </c>
      <c r="B59" s="14"/>
      <c r="C59" s="14">
        <f t="shared" si="11"/>
        <v>1625450.85</v>
      </c>
      <c r="D59" s="14"/>
      <c r="E59" s="14">
        <v>65142.99</v>
      </c>
      <c r="F59" s="14"/>
      <c r="G59" s="14">
        <f t="shared" si="8"/>
        <v>1690593.84</v>
      </c>
      <c r="H59" s="14"/>
      <c r="I59" s="14">
        <f t="shared" si="9"/>
        <v>1658022.3450000002</v>
      </c>
      <c r="J59" s="14"/>
      <c r="K59" s="16">
        <v>0.023</v>
      </c>
      <c r="L59" s="14"/>
      <c r="M59" s="14">
        <f t="shared" si="10"/>
        <v>38134.51</v>
      </c>
    </row>
    <row r="60" spans="1:13" ht="12.75">
      <c r="A60" s="14" t="s">
        <v>66</v>
      </c>
      <c r="B60" s="14"/>
      <c r="C60" s="14">
        <f t="shared" si="11"/>
        <v>1690593.84</v>
      </c>
      <c r="D60" s="14"/>
      <c r="E60" s="14"/>
      <c r="F60" s="14"/>
      <c r="G60" s="14">
        <f t="shared" si="8"/>
        <v>1690593.84</v>
      </c>
      <c r="H60" s="14"/>
      <c r="I60" s="14">
        <f t="shared" si="9"/>
        <v>1690593.84</v>
      </c>
      <c r="J60" s="14"/>
      <c r="K60" s="16">
        <v>0.023</v>
      </c>
      <c r="L60" s="14"/>
      <c r="M60" s="14">
        <f t="shared" si="10"/>
        <v>38883.66</v>
      </c>
    </row>
    <row r="61" spans="1:13" ht="12.75">
      <c r="A61" s="14" t="s">
        <v>67</v>
      </c>
      <c r="B61" s="14"/>
      <c r="C61" s="14">
        <f t="shared" si="11"/>
        <v>1690593.84</v>
      </c>
      <c r="D61" s="14"/>
      <c r="E61" s="14"/>
      <c r="F61" s="14"/>
      <c r="G61" s="14">
        <f t="shared" si="8"/>
        <v>1690593.84</v>
      </c>
      <c r="H61" s="14"/>
      <c r="I61" s="14">
        <f t="shared" si="9"/>
        <v>1690593.84</v>
      </c>
      <c r="J61" s="14"/>
      <c r="K61" s="16">
        <v>0.024</v>
      </c>
      <c r="L61" s="14"/>
      <c r="M61" s="14">
        <f t="shared" si="10"/>
        <v>40574.25</v>
      </c>
    </row>
    <row r="62" spans="1:13" ht="12.75">
      <c r="A62" s="14" t="s">
        <v>68</v>
      </c>
      <c r="B62" s="14"/>
      <c r="C62" s="14">
        <f t="shared" si="11"/>
        <v>1690593.84</v>
      </c>
      <c r="D62" s="14"/>
      <c r="E62" s="14">
        <v>59585.25</v>
      </c>
      <c r="F62" s="14"/>
      <c r="G62" s="14">
        <f t="shared" si="8"/>
        <v>1750179.09</v>
      </c>
      <c r="H62" s="14"/>
      <c r="I62" s="14">
        <f t="shared" si="9"/>
        <v>1720386.465</v>
      </c>
      <c r="J62" s="14"/>
      <c r="K62" s="16">
        <v>0.024</v>
      </c>
      <c r="L62" s="14"/>
      <c r="M62" s="14">
        <f t="shared" si="10"/>
        <v>41289.28</v>
      </c>
    </row>
    <row r="63" spans="1:13" ht="12.75">
      <c r="A63" s="14" t="s">
        <v>69</v>
      </c>
      <c r="B63" s="14"/>
      <c r="C63" s="14">
        <f t="shared" si="11"/>
        <v>1750179.09</v>
      </c>
      <c r="D63" s="14"/>
      <c r="E63" s="14"/>
      <c r="F63" s="14"/>
      <c r="G63" s="14">
        <f t="shared" si="8"/>
        <v>1750179.09</v>
      </c>
      <c r="H63" s="14"/>
      <c r="I63" s="14">
        <f t="shared" si="9"/>
        <v>1750179.09</v>
      </c>
      <c r="J63" s="14"/>
      <c r="K63" s="16">
        <v>0.024</v>
      </c>
      <c r="L63" s="14"/>
      <c r="M63" s="14">
        <f t="shared" si="10"/>
        <v>42004.3</v>
      </c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6"/>
      <c r="L64" s="14"/>
      <c r="M64" s="14"/>
    </row>
    <row r="65" spans="1:13" ht="13.5" thickBot="1">
      <c r="A65" s="14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9">
        <f>SUM(M13:M63)</f>
        <v>542536.43</v>
      </c>
    </row>
    <row r="66" spans="1:13" ht="13.5" thickTop="1">
      <c r="A66" s="18"/>
      <c r="B66" s="18"/>
      <c r="C66" s="18"/>
      <c r="D66" s="14"/>
      <c r="E66" s="14"/>
      <c r="F66" s="14"/>
      <c r="G66" s="18"/>
      <c r="H66" s="14"/>
      <c r="I66" s="14"/>
      <c r="J66" s="14"/>
      <c r="K66" s="14"/>
      <c r="L66" s="14"/>
      <c r="M66" s="14"/>
    </row>
    <row r="67" spans="1:13" ht="12.75">
      <c r="A67" s="18"/>
      <c r="B67" s="18"/>
      <c r="C67" s="18"/>
      <c r="D67" s="14"/>
      <c r="F67" s="14"/>
      <c r="G67" s="18"/>
      <c r="H67" s="14"/>
      <c r="I67" s="14" t="s">
        <v>108</v>
      </c>
      <c r="J67" s="14"/>
      <c r="L67" s="14"/>
      <c r="M67" s="18">
        <f>G63-M65</f>
        <v>1207642.6600000001</v>
      </c>
    </row>
    <row r="68" spans="1:13" ht="12.75">
      <c r="A68" s="18"/>
      <c r="B68" s="18"/>
      <c r="C68" s="18"/>
      <c r="D68" s="14"/>
      <c r="F68" s="14"/>
      <c r="G68" s="18"/>
      <c r="H68" s="14"/>
      <c r="I68" s="14" t="s">
        <v>76</v>
      </c>
      <c r="J68" s="14"/>
      <c r="K68" s="14"/>
      <c r="L68" s="14"/>
      <c r="M68" s="14">
        <v>344147.28</v>
      </c>
    </row>
    <row r="69" spans="1:13" ht="13.5" thickBot="1">
      <c r="A69" s="18"/>
      <c r="B69" s="18"/>
      <c r="C69" s="18"/>
      <c r="D69" s="14"/>
      <c r="F69" s="14"/>
      <c r="H69" s="14"/>
      <c r="I69" s="20" t="s">
        <v>109</v>
      </c>
      <c r="J69" s="14"/>
      <c r="K69" s="21" t="s">
        <v>114</v>
      </c>
      <c r="L69" s="14"/>
      <c r="M69" s="19">
        <f>SUM(M67:M68)</f>
        <v>1551789.9400000002</v>
      </c>
    </row>
    <row r="70" ht="13.5" thickTop="1">
      <c r="M70" s="25" t="s">
        <v>139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58">
      <selection activeCell="C86" sqref="C86"/>
    </sheetView>
  </sheetViews>
  <sheetFormatPr defaultColWidth="9.140625" defaultRowHeight="12.75"/>
  <cols>
    <col min="1" max="1" width="5.140625" style="13" bestFit="1" customWidth="1"/>
    <col min="2" max="2" width="2.421875" style="13" customWidth="1"/>
    <col min="3" max="3" width="14.7109375" style="13" customWidth="1"/>
    <col min="4" max="4" width="2.57421875" style="13" customWidth="1"/>
    <col min="5" max="5" width="14.28125" style="13" customWidth="1"/>
    <col min="6" max="6" width="2.421875" style="13" customWidth="1"/>
    <col min="7" max="7" width="13.421875" style="13" bestFit="1" customWidth="1"/>
    <col min="8" max="8" width="1.8515625" style="13" customWidth="1"/>
    <col min="9" max="9" width="18.421875" style="13" bestFit="1" customWidth="1"/>
    <col min="10" max="10" width="1.8515625" style="13" customWidth="1"/>
    <col min="11" max="11" width="7.140625" style="13" bestFit="1" customWidth="1"/>
    <col min="12" max="12" width="2.421875" style="13" customWidth="1"/>
    <col min="13" max="13" width="13.42187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104</v>
      </c>
      <c r="F1" s="14" t="s">
        <v>2</v>
      </c>
      <c r="G1" s="14" t="s">
        <v>2</v>
      </c>
      <c r="H1" s="14"/>
      <c r="I1" s="14"/>
      <c r="J1" s="14"/>
      <c r="K1" s="14"/>
      <c r="L1" s="14"/>
      <c r="M1" s="14"/>
    </row>
    <row r="2" spans="3:13" ht="12.75">
      <c r="C2" s="35" t="s">
        <v>105</v>
      </c>
      <c r="D2" s="14"/>
      <c r="E2" s="14"/>
      <c r="L2" s="14"/>
      <c r="M2" s="15" t="s">
        <v>11</v>
      </c>
    </row>
    <row r="3" spans="1:13" ht="12.75">
      <c r="A3" s="14"/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/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14" t="s">
        <v>18</v>
      </c>
      <c r="B6" s="14"/>
      <c r="C6" s="14">
        <v>0</v>
      </c>
      <c r="D6" s="14"/>
      <c r="E6" s="15"/>
      <c r="F6" s="14"/>
      <c r="G6" s="14">
        <f aca="true" t="shared" si="0" ref="G6:G16">C6+E6</f>
        <v>0</v>
      </c>
      <c r="H6" s="14"/>
      <c r="I6" s="14">
        <f aca="true" t="shared" si="1" ref="I6:I16">C6/2+G6/2</f>
        <v>0</v>
      </c>
      <c r="J6" s="14"/>
      <c r="K6" s="16">
        <v>0.0323</v>
      </c>
      <c r="L6" s="14"/>
      <c r="M6" s="14">
        <f aca="true" t="shared" si="2" ref="M6:M16">ROUND((+I6*K6),2)</f>
        <v>0</v>
      </c>
    </row>
    <row r="7" spans="1:13" ht="12.75">
      <c r="A7" s="14" t="s">
        <v>19</v>
      </c>
      <c r="B7" s="14"/>
      <c r="C7" s="14">
        <f aca="true" t="shared" si="3" ref="C7:C16">G6</f>
        <v>0</v>
      </c>
      <c r="D7" s="14"/>
      <c r="E7" s="15"/>
      <c r="F7" s="14"/>
      <c r="G7" s="14">
        <f t="shared" si="0"/>
        <v>0</v>
      </c>
      <c r="H7" s="14"/>
      <c r="I7" s="14">
        <f t="shared" si="1"/>
        <v>0</v>
      </c>
      <c r="J7" s="14"/>
      <c r="K7" s="16">
        <v>0.0323</v>
      </c>
      <c r="L7" s="14"/>
      <c r="M7" s="14">
        <f t="shared" si="2"/>
        <v>0</v>
      </c>
    </row>
    <row r="8" spans="1:13" ht="12.75">
      <c r="A8" s="14" t="s">
        <v>20</v>
      </c>
      <c r="B8" s="14"/>
      <c r="C8" s="14">
        <f t="shared" si="3"/>
        <v>0</v>
      </c>
      <c r="D8" s="14"/>
      <c r="E8" s="15"/>
      <c r="F8" s="14"/>
      <c r="G8" s="14">
        <f t="shared" si="0"/>
        <v>0</v>
      </c>
      <c r="H8" s="14"/>
      <c r="I8" s="14">
        <f t="shared" si="1"/>
        <v>0</v>
      </c>
      <c r="J8" s="14"/>
      <c r="K8" s="16">
        <v>0.0323</v>
      </c>
      <c r="L8" s="14"/>
      <c r="M8" s="14">
        <f t="shared" si="2"/>
        <v>0</v>
      </c>
    </row>
    <row r="9" spans="1:13" ht="12.75">
      <c r="A9" s="14" t="s">
        <v>21</v>
      </c>
      <c r="B9" s="14"/>
      <c r="C9" s="14">
        <f t="shared" si="3"/>
        <v>0</v>
      </c>
      <c r="D9" s="14"/>
      <c r="E9" s="14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0.0346</v>
      </c>
      <c r="L9" s="14"/>
      <c r="M9" s="14">
        <f t="shared" si="2"/>
        <v>0</v>
      </c>
    </row>
    <row r="10" spans="1:13" ht="12.75">
      <c r="A10" s="14" t="s">
        <v>22</v>
      </c>
      <c r="B10" s="14"/>
      <c r="C10" s="14">
        <f t="shared" si="3"/>
        <v>0</v>
      </c>
      <c r="D10" s="14"/>
      <c r="E10" s="14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0.0342</v>
      </c>
      <c r="L10" s="14"/>
      <c r="M10" s="14">
        <f t="shared" si="2"/>
        <v>0</v>
      </c>
    </row>
    <row r="11" spans="1:13" ht="12.75">
      <c r="A11" s="14" t="s">
        <v>23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0.034300000000000004</v>
      </c>
      <c r="L11" s="14"/>
      <c r="M11" s="14">
        <f t="shared" si="2"/>
        <v>0</v>
      </c>
    </row>
    <row r="12" spans="1:13" ht="12.75">
      <c r="A12" s="14" t="s">
        <v>24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0.035500000000000004</v>
      </c>
      <c r="L12" s="14"/>
      <c r="M12" s="14">
        <f t="shared" si="2"/>
        <v>0</v>
      </c>
    </row>
    <row r="13" spans="1:13" ht="12.75">
      <c r="A13" s="14" t="s">
        <v>25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0.035500000000000004</v>
      </c>
      <c r="L13" s="14"/>
      <c r="M13" s="14">
        <f t="shared" si="2"/>
        <v>0</v>
      </c>
    </row>
    <row r="14" spans="1:13" ht="12.75">
      <c r="A14" s="14" t="s">
        <v>26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27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0.032100000000000004</v>
      </c>
      <c r="L15" s="14"/>
      <c r="M15" s="14">
        <f t="shared" si="2"/>
        <v>0</v>
      </c>
    </row>
    <row r="16" spans="1:13" ht="12.75">
      <c r="A16" s="14" t="s">
        <v>28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0.0304</v>
      </c>
      <c r="L16" s="14"/>
      <c r="M16" s="14">
        <f t="shared" si="2"/>
        <v>0</v>
      </c>
    </row>
    <row r="17" spans="1:13" ht="12.75">
      <c r="A17" s="14"/>
      <c r="B17" s="14"/>
      <c r="C17" s="14" t="s">
        <v>2</v>
      </c>
      <c r="D17" s="14"/>
      <c r="E17" s="14"/>
      <c r="F17" s="14"/>
      <c r="G17" s="14" t="s">
        <v>2</v>
      </c>
      <c r="H17" s="14"/>
      <c r="I17" s="14" t="s">
        <v>2</v>
      </c>
      <c r="J17" s="14"/>
      <c r="K17" s="16" t="s">
        <v>2</v>
      </c>
      <c r="L17" s="14"/>
      <c r="M17" s="14" t="s">
        <v>2</v>
      </c>
    </row>
    <row r="18" spans="1:13" ht="12.75">
      <c r="A18" s="14" t="s">
        <v>29</v>
      </c>
      <c r="B18" s="14"/>
      <c r="C18" s="14">
        <f>G16</f>
        <v>0</v>
      </c>
      <c r="D18" s="14"/>
      <c r="E18" s="14"/>
      <c r="F18" s="14"/>
      <c r="G18" s="14">
        <f aca="true" t="shared" si="4" ref="G18:G27">C18+E18</f>
        <v>0</v>
      </c>
      <c r="H18" s="14"/>
      <c r="I18" s="14">
        <f aca="true" t="shared" si="5" ref="I18:I27">C18/2+G18/2</f>
        <v>0</v>
      </c>
      <c r="J18" s="14"/>
      <c r="K18" s="16">
        <v>0.0304</v>
      </c>
      <c r="L18" s="14"/>
      <c r="M18" s="14">
        <f aca="true" t="shared" si="6" ref="M18:M27">ROUND((+I18*K18),2)</f>
        <v>0</v>
      </c>
    </row>
    <row r="19" spans="1:13" ht="12.75">
      <c r="A19" s="14" t="s">
        <v>30</v>
      </c>
      <c r="B19" s="14"/>
      <c r="C19" s="14">
        <f aca="true" t="shared" si="7" ref="C19:C27">G18</f>
        <v>0</v>
      </c>
      <c r="D19" s="14"/>
      <c r="E19" s="14"/>
      <c r="F19" s="14"/>
      <c r="G19" s="14">
        <f t="shared" si="4"/>
        <v>0</v>
      </c>
      <c r="H19" s="14"/>
      <c r="I19" s="14">
        <f t="shared" si="5"/>
        <v>0</v>
      </c>
      <c r="J19" s="14"/>
      <c r="K19" s="16">
        <v>0.0304</v>
      </c>
      <c r="L19" s="14"/>
      <c r="M19" s="14">
        <f t="shared" si="6"/>
        <v>0</v>
      </c>
    </row>
    <row r="20" spans="1:13" ht="12.75">
      <c r="A20" s="14" t="s">
        <v>31</v>
      </c>
      <c r="B20" s="14"/>
      <c r="C20" s="14">
        <f t="shared" si="7"/>
        <v>0</v>
      </c>
      <c r="D20" s="14"/>
      <c r="E20" s="14"/>
      <c r="F20" s="14"/>
      <c r="G20" s="14">
        <f t="shared" si="4"/>
        <v>0</v>
      </c>
      <c r="H20" s="14"/>
      <c r="I20" s="14">
        <f t="shared" si="5"/>
        <v>0</v>
      </c>
      <c r="J20" s="14"/>
      <c r="K20" s="16">
        <v>0.0308</v>
      </c>
      <c r="L20" s="14"/>
      <c r="M20" s="14">
        <f t="shared" si="6"/>
        <v>0</v>
      </c>
    </row>
    <row r="21" spans="1:13" ht="12.75">
      <c r="A21" s="14" t="s">
        <v>32</v>
      </c>
      <c r="B21" s="14"/>
      <c r="C21" s="14">
        <f t="shared" si="7"/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</v>
      </c>
      <c r="L21" s="14"/>
      <c r="M21" s="14">
        <f t="shared" si="6"/>
        <v>0</v>
      </c>
    </row>
    <row r="22" spans="1:13" ht="12.75">
      <c r="A22" s="14" t="s">
        <v>33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</v>
      </c>
      <c r="L22" s="14"/>
      <c r="M22" s="14">
        <f t="shared" si="6"/>
        <v>0</v>
      </c>
    </row>
    <row r="23" spans="1:13" ht="12.75">
      <c r="A23" s="14" t="s">
        <v>34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35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36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37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0.030500000000000003</v>
      </c>
      <c r="L26" s="14"/>
      <c r="M26" s="14">
        <f t="shared" si="6"/>
        <v>0</v>
      </c>
    </row>
    <row r="27" spans="1:13" ht="12.75">
      <c r="A27" s="14" t="s">
        <v>38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0.030600000000000002</v>
      </c>
      <c r="L27" s="14"/>
      <c r="M27" s="14">
        <f t="shared" si="6"/>
        <v>0</v>
      </c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6"/>
      <c r="L28" s="14"/>
      <c r="M28" s="14"/>
    </row>
    <row r="29" spans="1:13" ht="12.75">
      <c r="A29" s="14" t="s">
        <v>39</v>
      </c>
      <c r="B29" s="14"/>
      <c r="C29" s="14">
        <f>G27</f>
        <v>0</v>
      </c>
      <c r="D29" s="14"/>
      <c r="E29" s="14"/>
      <c r="F29" s="14"/>
      <c r="G29" s="14">
        <f>C29+E29</f>
        <v>0</v>
      </c>
      <c r="H29" s="14"/>
      <c r="I29" s="14">
        <f>C29/2+G29/2</f>
        <v>0</v>
      </c>
      <c r="J29" s="14"/>
      <c r="K29" s="16">
        <v>0.031</v>
      </c>
      <c r="L29" s="14"/>
      <c r="M29" s="14">
        <f>ROUND((+I29*K29),2)</f>
        <v>0</v>
      </c>
    </row>
    <row r="30" spans="1:13" ht="12.75">
      <c r="A30" s="14" t="s">
        <v>40</v>
      </c>
      <c r="B30" s="14"/>
      <c r="C30" s="14">
        <f>G29</f>
        <v>0</v>
      </c>
      <c r="D30" s="14"/>
      <c r="E30" s="14"/>
      <c r="F30" s="14"/>
      <c r="G30" s="14">
        <f>C30+E30</f>
        <v>0</v>
      </c>
      <c r="H30" s="14"/>
      <c r="I30" s="14">
        <f>C30/2+G30/2</f>
        <v>0</v>
      </c>
      <c r="J30" s="14"/>
      <c r="K30" s="16">
        <v>0.025</v>
      </c>
      <c r="L30" s="14"/>
      <c r="M30" s="14">
        <f>ROUND((+I30*K30),2)</f>
        <v>0</v>
      </c>
    </row>
    <row r="31" spans="1:13" ht="12.75">
      <c r="A31" s="14" t="s">
        <v>41</v>
      </c>
      <c r="B31" s="14"/>
      <c r="C31" s="14">
        <f>G30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0.025</v>
      </c>
      <c r="L31" s="14"/>
      <c r="M31" s="14">
        <f>ROUND((+I31*K31),2)</f>
        <v>0</v>
      </c>
    </row>
    <row r="32" spans="1:13" ht="12.75">
      <c r="A32" s="14" t="s">
        <v>42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43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0.0275</v>
      </c>
      <c r="L33" s="14"/>
      <c r="M33" s="14">
        <f>ROUND((+I33*K33),2)</f>
        <v>0</v>
      </c>
    </row>
    <row r="34" spans="1:13" ht="12.75">
      <c r="A34" s="14"/>
      <c r="B34" s="14"/>
      <c r="C34" s="14" t="s">
        <v>2</v>
      </c>
      <c r="D34" s="14"/>
      <c r="E34" s="14"/>
      <c r="F34" s="14"/>
      <c r="G34" s="14" t="s">
        <v>2</v>
      </c>
      <c r="H34" s="14"/>
      <c r="I34" s="14" t="s">
        <v>2</v>
      </c>
      <c r="J34" s="14"/>
      <c r="K34" s="16" t="s">
        <v>2</v>
      </c>
      <c r="L34" s="14"/>
      <c r="M34" s="14" t="s">
        <v>2</v>
      </c>
    </row>
    <row r="35" spans="1:13" ht="12.75">
      <c r="A35" s="14" t="s">
        <v>44</v>
      </c>
      <c r="B35" s="14"/>
      <c r="C35" s="14">
        <f>G33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 t="s">
        <v>45</v>
      </c>
      <c r="B36" s="14"/>
      <c r="C36" s="14">
        <f>G35</f>
        <v>0</v>
      </c>
      <c r="D36" s="14"/>
      <c r="E36" s="14"/>
      <c r="F36" s="14"/>
      <c r="G36" s="14">
        <f>C36+E36</f>
        <v>0</v>
      </c>
      <c r="H36" s="14"/>
      <c r="I36" s="14">
        <f>C36/2+G36/2</f>
        <v>0</v>
      </c>
      <c r="J36" s="14"/>
      <c r="K36" s="16">
        <v>0.024</v>
      </c>
      <c r="L36" s="14"/>
      <c r="M36" s="14">
        <f>ROUND((+I36*K36),2)</f>
        <v>0</v>
      </c>
    </row>
    <row r="37" spans="1:13" ht="12.75">
      <c r="A37" s="14" t="s">
        <v>46</v>
      </c>
      <c r="B37" s="14"/>
      <c r="C37" s="14">
        <f>G36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0.024</v>
      </c>
      <c r="L37" s="14"/>
      <c r="M37" s="14">
        <f>ROUND((+I37*K37),2)</f>
        <v>0</v>
      </c>
    </row>
    <row r="38" spans="1:13" ht="12.75">
      <c r="A38" s="14" t="s">
        <v>47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48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/>
      <c r="B40" s="14"/>
      <c r="C40" s="14" t="s">
        <v>2</v>
      </c>
      <c r="D40" s="14"/>
      <c r="E40" s="14"/>
      <c r="F40" s="14"/>
      <c r="G40" s="14" t="s">
        <v>2</v>
      </c>
      <c r="H40" s="14"/>
      <c r="I40" s="14" t="s">
        <v>2</v>
      </c>
      <c r="J40" s="14"/>
      <c r="K40" s="16" t="s">
        <v>2</v>
      </c>
      <c r="L40" s="14"/>
      <c r="M40" s="14" t="s">
        <v>2</v>
      </c>
    </row>
    <row r="41" spans="1:13" ht="12.75">
      <c r="A41" s="14" t="s">
        <v>49</v>
      </c>
      <c r="B41" s="14"/>
      <c r="C41" s="14">
        <f>G39</f>
        <v>0</v>
      </c>
      <c r="D41" s="14"/>
      <c r="E41" s="14"/>
      <c r="F41" s="14"/>
      <c r="G41" s="14">
        <f aca="true" t="shared" si="8" ref="G41:G66">C41+E41</f>
        <v>0</v>
      </c>
      <c r="H41" s="14"/>
      <c r="I41" s="14">
        <f aca="true" t="shared" si="9" ref="I41:I64">C41/2+G41/2</f>
        <v>0</v>
      </c>
      <c r="J41" s="14"/>
      <c r="K41" s="16">
        <v>0.024</v>
      </c>
      <c r="L41" s="14"/>
      <c r="M41" s="14">
        <f aca="true" t="shared" si="10" ref="M41:M65">ROUND((+I41*K41),2)</f>
        <v>0</v>
      </c>
    </row>
    <row r="42" spans="1:13" ht="12.75">
      <c r="A42" s="14" t="s">
        <v>50</v>
      </c>
      <c r="B42" s="14"/>
      <c r="C42" s="14">
        <f aca="true" t="shared" si="11" ref="C42:C65">G41</f>
        <v>0</v>
      </c>
      <c r="D42" s="14"/>
      <c r="E42" s="14"/>
      <c r="F42" s="14"/>
      <c r="G42" s="14">
        <f t="shared" si="8"/>
        <v>0</v>
      </c>
      <c r="H42" s="14"/>
      <c r="I42" s="14">
        <f t="shared" si="9"/>
        <v>0</v>
      </c>
      <c r="J42" s="14"/>
      <c r="K42" s="16">
        <v>0.024</v>
      </c>
      <c r="L42" s="14"/>
      <c r="M42" s="14">
        <f t="shared" si="10"/>
        <v>0</v>
      </c>
    </row>
    <row r="43" spans="1:13" ht="12.75">
      <c r="A43" s="14" t="s">
        <v>51</v>
      </c>
      <c r="B43" s="14"/>
      <c r="C43" s="14">
        <f t="shared" si="11"/>
        <v>0</v>
      </c>
      <c r="D43" s="14"/>
      <c r="E43" s="14"/>
      <c r="F43" s="14"/>
      <c r="G43" s="14">
        <f t="shared" si="8"/>
        <v>0</v>
      </c>
      <c r="H43" s="14"/>
      <c r="I43" s="14">
        <f t="shared" si="9"/>
        <v>0</v>
      </c>
      <c r="J43" s="14"/>
      <c r="K43" s="16">
        <v>0.024</v>
      </c>
      <c r="L43" s="14"/>
      <c r="M43" s="14">
        <f t="shared" si="10"/>
        <v>0</v>
      </c>
    </row>
    <row r="44" spans="1:13" ht="12.75">
      <c r="A44" s="14" t="s">
        <v>52</v>
      </c>
      <c r="B44" s="14"/>
      <c r="C44" s="14">
        <f t="shared" si="11"/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 t="s">
        <v>2</v>
      </c>
      <c r="K44" s="16">
        <v>0.024</v>
      </c>
      <c r="L44" s="14"/>
      <c r="M44" s="14">
        <f t="shared" si="10"/>
        <v>0</v>
      </c>
    </row>
    <row r="45" spans="1:13" ht="12.75">
      <c r="A45" s="14" t="s">
        <v>53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 t="s">
        <v>2</v>
      </c>
      <c r="K45" s="16">
        <v>0.029</v>
      </c>
      <c r="L45" s="14"/>
      <c r="M45" s="14">
        <f t="shared" si="10"/>
        <v>0</v>
      </c>
    </row>
    <row r="46" spans="1:13" ht="12.75">
      <c r="A46" s="14" t="s">
        <v>54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0.029</v>
      </c>
      <c r="L46" s="14"/>
      <c r="M46" s="14">
        <f t="shared" si="10"/>
        <v>0</v>
      </c>
    </row>
    <row r="47" spans="1:13" ht="12.75">
      <c r="A47" s="14" t="s">
        <v>55</v>
      </c>
      <c r="B47" s="14"/>
      <c r="C47" s="14">
        <f t="shared" si="11"/>
        <v>0</v>
      </c>
      <c r="D47" s="14"/>
      <c r="E47" s="14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56</v>
      </c>
      <c r="B48" s="14"/>
      <c r="C48" s="14">
        <f t="shared" si="11"/>
        <v>0</v>
      </c>
      <c r="D48" s="14"/>
      <c r="E48" s="14">
        <f>21934657.63-28658.45</f>
        <v>21905999.18</v>
      </c>
      <c r="F48" s="14"/>
      <c r="G48" s="14">
        <f t="shared" si="8"/>
        <v>21905999.18</v>
      </c>
      <c r="H48" s="14"/>
      <c r="I48" s="14">
        <f t="shared" si="9"/>
        <v>10952999.59</v>
      </c>
      <c r="J48" s="14"/>
      <c r="K48" s="16">
        <v>0.029</v>
      </c>
      <c r="L48" s="14"/>
      <c r="M48" s="14">
        <f t="shared" si="10"/>
        <v>317636.99</v>
      </c>
    </row>
    <row r="49" spans="1:13" ht="12.75">
      <c r="A49" s="14" t="s">
        <v>57</v>
      </c>
      <c r="B49" s="14"/>
      <c r="C49" s="14">
        <f t="shared" si="11"/>
        <v>21905999.18</v>
      </c>
      <c r="D49" s="14"/>
      <c r="E49" s="14">
        <v>56455.69</v>
      </c>
      <c r="F49" s="14"/>
      <c r="G49" s="14">
        <f t="shared" si="8"/>
        <v>21962454.87</v>
      </c>
      <c r="H49" s="14"/>
      <c r="I49" s="14">
        <f t="shared" si="9"/>
        <v>21934227.025</v>
      </c>
      <c r="J49" s="14" t="s">
        <v>2</v>
      </c>
      <c r="K49" s="16">
        <v>0.026000000000000002</v>
      </c>
      <c r="L49" s="14"/>
      <c r="M49" s="14">
        <f t="shared" si="10"/>
        <v>570289.9</v>
      </c>
    </row>
    <row r="50" spans="1:13" ht="12.75">
      <c r="A50" s="14" t="s">
        <v>58</v>
      </c>
      <c r="B50" s="14"/>
      <c r="C50" s="14">
        <f t="shared" si="11"/>
        <v>21962454.87</v>
      </c>
      <c r="D50" s="14"/>
      <c r="E50" s="14">
        <v>157515.21</v>
      </c>
      <c r="F50" s="14"/>
      <c r="G50" s="14">
        <f t="shared" si="8"/>
        <v>22119970.080000002</v>
      </c>
      <c r="H50" s="14"/>
      <c r="I50" s="14">
        <f t="shared" si="9"/>
        <v>22041212.475</v>
      </c>
      <c r="J50" s="14" t="s">
        <v>2</v>
      </c>
      <c r="K50" s="16">
        <v>0.026000000000000002</v>
      </c>
      <c r="L50" s="14"/>
      <c r="M50" s="14">
        <f t="shared" si="10"/>
        <v>573071.52</v>
      </c>
    </row>
    <row r="51" spans="1:13" ht="12.75">
      <c r="A51" s="14" t="s">
        <v>59</v>
      </c>
      <c r="B51" s="14"/>
      <c r="C51" s="14">
        <f t="shared" si="11"/>
        <v>22119970.080000002</v>
      </c>
      <c r="D51" s="14"/>
      <c r="E51" s="14">
        <v>0</v>
      </c>
      <c r="F51" s="14"/>
      <c r="G51" s="14">
        <f t="shared" si="8"/>
        <v>22119970.080000002</v>
      </c>
      <c r="H51" s="14"/>
      <c r="I51" s="14">
        <f t="shared" si="9"/>
        <v>22119970.080000002</v>
      </c>
      <c r="J51" s="14" t="s">
        <v>2</v>
      </c>
      <c r="K51" s="16">
        <v>0.026000000000000002</v>
      </c>
      <c r="L51" s="14"/>
      <c r="M51" s="14">
        <f t="shared" si="10"/>
        <v>575119.22</v>
      </c>
    </row>
    <row r="52" spans="1:13" ht="12.75">
      <c r="A52" s="14" t="s">
        <v>60</v>
      </c>
      <c r="B52" s="14"/>
      <c r="C52" s="14">
        <f t="shared" si="11"/>
        <v>22119970.080000002</v>
      </c>
      <c r="D52" s="14"/>
      <c r="E52" s="14">
        <f>17334.97-9444.19</f>
        <v>7890.780000000001</v>
      </c>
      <c r="F52" s="14"/>
      <c r="G52" s="14">
        <f t="shared" si="8"/>
        <v>22127860.860000003</v>
      </c>
      <c r="H52" s="14"/>
      <c r="I52" s="14">
        <f t="shared" si="9"/>
        <v>22123915.470000003</v>
      </c>
      <c r="J52" s="14"/>
      <c r="K52" s="16">
        <v>0.026000000000000002</v>
      </c>
      <c r="L52" s="14"/>
      <c r="M52" s="14">
        <f t="shared" si="10"/>
        <v>575221.8</v>
      </c>
    </row>
    <row r="53" spans="1:13" ht="12.75">
      <c r="A53" s="14" t="s">
        <v>61</v>
      </c>
      <c r="B53" s="14"/>
      <c r="C53" s="14">
        <f t="shared" si="11"/>
        <v>22127860.860000003</v>
      </c>
      <c r="D53" s="14"/>
      <c r="E53" s="17">
        <v>0</v>
      </c>
      <c r="F53" s="14"/>
      <c r="G53" s="14">
        <f t="shared" si="8"/>
        <v>22127860.860000003</v>
      </c>
      <c r="H53" s="14"/>
      <c r="I53" s="14">
        <f t="shared" si="9"/>
        <v>22127860.860000003</v>
      </c>
      <c r="J53" s="14"/>
      <c r="K53" s="16">
        <v>0.026000000000000002</v>
      </c>
      <c r="L53" s="14"/>
      <c r="M53" s="14">
        <f t="shared" si="10"/>
        <v>575324.38</v>
      </c>
    </row>
    <row r="54" spans="1:13" ht="12.75">
      <c r="A54" s="14" t="s">
        <v>62</v>
      </c>
      <c r="B54" s="14"/>
      <c r="C54" s="14">
        <f t="shared" si="11"/>
        <v>22127860.860000003</v>
      </c>
      <c r="D54" s="14"/>
      <c r="E54" s="14">
        <v>158034.6</v>
      </c>
      <c r="F54" s="14"/>
      <c r="G54" s="14">
        <f t="shared" si="8"/>
        <v>22285895.460000005</v>
      </c>
      <c r="H54" s="14"/>
      <c r="I54" s="14">
        <f t="shared" si="9"/>
        <v>22206878.160000004</v>
      </c>
      <c r="J54" s="14" t="s">
        <v>2</v>
      </c>
      <c r="K54" s="16">
        <v>0.026000000000000002</v>
      </c>
      <c r="L54" s="14"/>
      <c r="M54" s="14">
        <f t="shared" si="10"/>
        <v>577378.83</v>
      </c>
    </row>
    <row r="55" spans="1:13" ht="12.75">
      <c r="A55" s="14" t="s">
        <v>63</v>
      </c>
      <c r="B55" s="14"/>
      <c r="C55" s="14">
        <f t="shared" si="11"/>
        <v>22285895.460000005</v>
      </c>
      <c r="D55" s="14"/>
      <c r="E55" s="14">
        <v>67372.36</v>
      </c>
      <c r="F55" s="14"/>
      <c r="G55" s="14">
        <f t="shared" si="8"/>
        <v>22353267.820000004</v>
      </c>
      <c r="H55" s="14"/>
      <c r="I55" s="14">
        <f t="shared" si="9"/>
        <v>22319581.640000004</v>
      </c>
      <c r="J55" s="14"/>
      <c r="K55" s="16">
        <v>0.023</v>
      </c>
      <c r="L55" s="14"/>
      <c r="M55" s="14">
        <f t="shared" si="10"/>
        <v>513350.38</v>
      </c>
    </row>
    <row r="56" spans="1:13" ht="12.75">
      <c r="A56" s="14" t="s">
        <v>64</v>
      </c>
      <c r="B56" s="14"/>
      <c r="C56" s="14">
        <f t="shared" si="11"/>
        <v>22353267.820000004</v>
      </c>
      <c r="D56" s="14"/>
      <c r="E56" s="14">
        <v>9193.35</v>
      </c>
      <c r="F56" s="14"/>
      <c r="G56" s="14">
        <f t="shared" si="8"/>
        <v>22362461.170000006</v>
      </c>
      <c r="H56" s="14"/>
      <c r="I56" s="14">
        <f t="shared" si="9"/>
        <v>22357864.495000005</v>
      </c>
      <c r="J56" s="14"/>
      <c r="K56" s="16">
        <v>0.023</v>
      </c>
      <c r="L56" s="14"/>
      <c r="M56" s="14">
        <f t="shared" si="10"/>
        <v>514230.88</v>
      </c>
    </row>
    <row r="57" spans="1:13" ht="12.75">
      <c r="A57" s="14" t="s">
        <v>65</v>
      </c>
      <c r="B57" s="14"/>
      <c r="C57" s="14">
        <f t="shared" si="11"/>
        <v>22362461.170000006</v>
      </c>
      <c r="D57" s="14"/>
      <c r="E57" s="14">
        <v>46981.5</v>
      </c>
      <c r="F57" s="14"/>
      <c r="G57" s="14">
        <f t="shared" si="8"/>
        <v>22409442.670000006</v>
      </c>
      <c r="H57" s="14"/>
      <c r="I57" s="14">
        <f t="shared" si="9"/>
        <v>22385951.920000006</v>
      </c>
      <c r="J57" s="14"/>
      <c r="K57" s="16">
        <v>0.023</v>
      </c>
      <c r="L57" s="14"/>
      <c r="M57" s="14">
        <f t="shared" si="10"/>
        <v>514876.89</v>
      </c>
    </row>
    <row r="58" spans="1:13" ht="12.75">
      <c r="A58" s="14" t="s">
        <v>66</v>
      </c>
      <c r="B58" s="14"/>
      <c r="C58" s="14">
        <f t="shared" si="11"/>
        <v>22409442.670000006</v>
      </c>
      <c r="D58" s="14"/>
      <c r="E58" s="14">
        <v>18306.29</v>
      </c>
      <c r="F58" s="14"/>
      <c r="G58" s="14">
        <f t="shared" si="8"/>
        <v>22427748.960000005</v>
      </c>
      <c r="H58" s="14"/>
      <c r="I58" s="14">
        <f t="shared" si="9"/>
        <v>22418595.815000005</v>
      </c>
      <c r="J58" s="14"/>
      <c r="K58" s="16">
        <v>0.023</v>
      </c>
      <c r="L58" s="14"/>
      <c r="M58" s="14">
        <f t="shared" si="10"/>
        <v>515627.7</v>
      </c>
    </row>
    <row r="59" spans="1:13" ht="12.75">
      <c r="A59" s="14" t="s">
        <v>67</v>
      </c>
      <c r="B59" s="14"/>
      <c r="C59" s="14">
        <f t="shared" si="11"/>
        <v>22427748.960000005</v>
      </c>
      <c r="D59" s="14"/>
      <c r="E59" s="14">
        <v>0</v>
      </c>
      <c r="F59" s="14"/>
      <c r="G59" s="14">
        <f t="shared" si="8"/>
        <v>22427748.960000005</v>
      </c>
      <c r="H59" s="14"/>
      <c r="I59" s="14">
        <f t="shared" si="9"/>
        <v>22427748.960000005</v>
      </c>
      <c r="J59" s="14"/>
      <c r="K59" s="16">
        <v>0.024</v>
      </c>
      <c r="L59" s="14"/>
      <c r="M59" s="14">
        <f t="shared" si="10"/>
        <v>538265.98</v>
      </c>
    </row>
    <row r="60" spans="1:13" ht="12.75">
      <c r="A60" s="14" t="s">
        <v>68</v>
      </c>
      <c r="B60" s="14"/>
      <c r="C60" s="14">
        <f t="shared" si="11"/>
        <v>22427748.960000005</v>
      </c>
      <c r="D60" s="14"/>
      <c r="E60" s="14">
        <v>426560.71</v>
      </c>
      <c r="F60" s="14"/>
      <c r="G60" s="14">
        <f t="shared" si="8"/>
        <v>22854309.670000006</v>
      </c>
      <c r="H60" s="14"/>
      <c r="I60" s="14">
        <f t="shared" si="9"/>
        <v>22641029.315000005</v>
      </c>
      <c r="J60" s="14"/>
      <c r="K60" s="16">
        <v>0.024</v>
      </c>
      <c r="L60" s="14"/>
      <c r="M60" s="14">
        <f t="shared" si="10"/>
        <v>543384.7</v>
      </c>
    </row>
    <row r="61" spans="1:13" ht="12.75">
      <c r="A61" s="14" t="s">
        <v>69</v>
      </c>
      <c r="B61" s="14"/>
      <c r="C61" s="14">
        <f t="shared" si="11"/>
        <v>22854309.670000006</v>
      </c>
      <c r="D61" s="14"/>
      <c r="E61" s="14">
        <v>0</v>
      </c>
      <c r="F61" s="14"/>
      <c r="G61" s="14">
        <f t="shared" si="8"/>
        <v>22854309.670000006</v>
      </c>
      <c r="H61" s="14"/>
      <c r="I61" s="14">
        <f t="shared" si="9"/>
        <v>22854309.670000006</v>
      </c>
      <c r="J61" s="14"/>
      <c r="K61" s="16">
        <v>0.024</v>
      </c>
      <c r="L61" s="14"/>
      <c r="M61" s="14">
        <f t="shared" si="10"/>
        <v>548503.43</v>
      </c>
    </row>
    <row r="62" spans="1:13" ht="12.75">
      <c r="A62" s="14" t="s">
        <v>70</v>
      </c>
      <c r="B62" s="14"/>
      <c r="C62" s="14">
        <f t="shared" si="11"/>
        <v>22854309.670000006</v>
      </c>
      <c r="D62" s="14"/>
      <c r="E62" s="14">
        <f>21199.98+8802.29</f>
        <v>30002.27</v>
      </c>
      <c r="F62" s="14"/>
      <c r="G62" s="14">
        <f t="shared" si="8"/>
        <v>22884311.940000005</v>
      </c>
      <c r="H62" s="14"/>
      <c r="I62" s="14">
        <f t="shared" si="9"/>
        <v>22869310.805000007</v>
      </c>
      <c r="J62" s="14"/>
      <c r="K62" s="16">
        <v>0.024</v>
      </c>
      <c r="L62" s="14"/>
      <c r="M62" s="14">
        <f t="shared" si="10"/>
        <v>548863.46</v>
      </c>
    </row>
    <row r="63" spans="1:13" ht="12.75">
      <c r="A63" s="14" t="s">
        <v>71</v>
      </c>
      <c r="B63" s="14"/>
      <c r="C63" s="14">
        <f t="shared" si="11"/>
        <v>22884311.940000005</v>
      </c>
      <c r="D63" s="14"/>
      <c r="E63" s="14">
        <v>58550.44</v>
      </c>
      <c r="F63" s="14"/>
      <c r="G63" s="14">
        <f t="shared" si="8"/>
        <v>22942862.380000006</v>
      </c>
      <c r="H63" s="14"/>
      <c r="I63" s="14">
        <f t="shared" si="9"/>
        <v>22913587.160000004</v>
      </c>
      <c r="K63" s="16">
        <v>0.022</v>
      </c>
      <c r="M63" s="14">
        <f t="shared" si="10"/>
        <v>504098.92</v>
      </c>
    </row>
    <row r="64" spans="1:13" ht="12.75">
      <c r="A64" s="14" t="s">
        <v>72</v>
      </c>
      <c r="B64" s="18"/>
      <c r="C64" s="14">
        <f t="shared" si="11"/>
        <v>22942862.380000006</v>
      </c>
      <c r="D64" s="14"/>
      <c r="E64" s="14">
        <f>9904.5+36668.14</f>
        <v>46572.64</v>
      </c>
      <c r="F64" s="14"/>
      <c r="G64" s="14">
        <f t="shared" si="8"/>
        <v>22989435.020000007</v>
      </c>
      <c r="H64" s="14"/>
      <c r="I64" s="14">
        <f t="shared" si="9"/>
        <v>22966148.700000007</v>
      </c>
      <c r="K64" s="16">
        <v>0.022</v>
      </c>
      <c r="M64" s="14">
        <f>ROUND((+I64*K64),2)</f>
        <v>505255.27</v>
      </c>
    </row>
    <row r="65" spans="1:13" ht="12.75">
      <c r="A65" s="14" t="s">
        <v>73</v>
      </c>
      <c r="B65" s="18"/>
      <c r="C65" s="14">
        <f t="shared" si="11"/>
        <v>22989435.020000007</v>
      </c>
      <c r="D65" s="14"/>
      <c r="E65" s="14">
        <f>295143.48+127211.09+127211.03</f>
        <v>549565.6</v>
      </c>
      <c r="F65" s="14"/>
      <c r="G65" s="14">
        <f t="shared" si="8"/>
        <v>23539000.62000001</v>
      </c>
      <c r="H65" s="14"/>
      <c r="I65" s="14">
        <f>C65/2+G65/2</f>
        <v>23264217.820000008</v>
      </c>
      <c r="K65" s="16">
        <v>0.022</v>
      </c>
      <c r="M65" s="14">
        <f t="shared" si="10"/>
        <v>511812.79</v>
      </c>
    </row>
    <row r="66" spans="1:13" ht="12.75">
      <c r="A66" s="14" t="s">
        <v>74</v>
      </c>
      <c r="B66" s="18"/>
      <c r="C66" s="14">
        <f>G65</f>
        <v>23539000.62000001</v>
      </c>
      <c r="D66" s="14"/>
      <c r="E66" s="14">
        <f>67747.82+14497.67+4019.19</f>
        <v>86264.68000000001</v>
      </c>
      <c r="F66" s="14"/>
      <c r="G66" s="14">
        <f t="shared" si="8"/>
        <v>23625265.30000001</v>
      </c>
      <c r="H66" s="14"/>
      <c r="I66" s="14">
        <f>C66/2+G66/2</f>
        <v>23582132.96000001</v>
      </c>
      <c r="K66" s="16">
        <v>0.022</v>
      </c>
      <c r="M66" s="14">
        <f>ROUND((+I66*K66),2)/12*9</f>
        <v>389105.1975</v>
      </c>
    </row>
    <row r="67" spans="1:13" ht="12.75">
      <c r="A67" s="14" t="s">
        <v>156</v>
      </c>
      <c r="B67" s="18"/>
      <c r="C67" s="14">
        <f>G66</f>
        <v>23625265.30000001</v>
      </c>
      <c r="D67" s="14"/>
      <c r="E67" s="14">
        <v>105744.86</v>
      </c>
      <c r="F67" s="14"/>
      <c r="G67" s="14">
        <f>C67+E67</f>
        <v>23731010.160000008</v>
      </c>
      <c r="H67" s="14"/>
      <c r="I67" s="14">
        <f>C67/2+G67/2</f>
        <v>23678137.730000008</v>
      </c>
      <c r="K67" s="16">
        <v>0.023</v>
      </c>
      <c r="M67" s="14">
        <f>ROUND((+I67*K67),2)/12*9</f>
        <v>408447.87750000006</v>
      </c>
    </row>
    <row r="68" spans="1:14" ht="12.75">
      <c r="A68" s="14" t="s">
        <v>157</v>
      </c>
      <c r="B68" s="18"/>
      <c r="C68" s="14">
        <f>G67</f>
        <v>23731010.160000008</v>
      </c>
      <c r="D68" s="14"/>
      <c r="E68" s="14">
        <v>0</v>
      </c>
      <c r="F68" s="14"/>
      <c r="G68" s="14">
        <f>C68+E68</f>
        <v>23731010.160000008</v>
      </c>
      <c r="H68" s="14"/>
      <c r="I68" s="14">
        <f>C68/2+G68/2</f>
        <v>23731010.160000008</v>
      </c>
      <c r="K68" s="16">
        <v>0.023</v>
      </c>
      <c r="M68" s="14">
        <f>ROUND((+I68*K68),2)/12*6</f>
        <v>272906.615</v>
      </c>
      <c r="N68" s="39">
        <v>39263</v>
      </c>
    </row>
    <row r="70" ht="13.5" thickBot="1">
      <c r="M70" s="19">
        <f>SUM(M6:M68)</f>
        <v>10592772.729999999</v>
      </c>
    </row>
    <row r="71" spans="9:12" ht="13.5" thickTop="1">
      <c r="I71" s="15"/>
      <c r="J71" s="14"/>
      <c r="K71" s="14"/>
      <c r="L71" s="14"/>
    </row>
    <row r="72" spans="9:13" ht="12.75">
      <c r="I72" s="14" t="s">
        <v>75</v>
      </c>
      <c r="J72" s="14"/>
      <c r="L72" s="14"/>
      <c r="M72" s="18">
        <f>G68-M70</f>
        <v>13138237.430000009</v>
      </c>
    </row>
    <row r="73" spans="9:13" ht="12.75">
      <c r="I73" s="14" t="s">
        <v>76</v>
      </c>
      <c r="J73" s="14"/>
      <c r="K73" s="14"/>
      <c r="L73" s="14"/>
      <c r="M73" s="14">
        <v>3033963.97</v>
      </c>
    </row>
    <row r="74" spans="9:13" ht="13.5" thickBot="1">
      <c r="I74" s="20" t="s">
        <v>82</v>
      </c>
      <c r="J74" s="14"/>
      <c r="K74" s="21" t="s">
        <v>158</v>
      </c>
      <c r="L74" s="14"/>
      <c r="M74" s="19">
        <f>SUM(M72:M73)</f>
        <v>16172201.40000001</v>
      </c>
    </row>
    <row r="75" ht="13.5" thickTop="1">
      <c r="M75" s="27" t="s">
        <v>159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R78" sqref="R78"/>
    </sheetView>
  </sheetViews>
  <sheetFormatPr defaultColWidth="9.140625" defaultRowHeight="12.75"/>
  <cols>
    <col min="1" max="1" width="5.140625" style="13" bestFit="1" customWidth="1"/>
    <col min="2" max="2" width="2.28125" style="13" customWidth="1"/>
    <col min="3" max="3" width="18.7109375" style="13" customWidth="1"/>
    <col min="4" max="4" width="2.140625" style="13" customWidth="1"/>
    <col min="5" max="5" width="17.00390625" style="13" customWidth="1"/>
    <col min="6" max="6" width="2.421875" style="13" customWidth="1"/>
    <col min="7" max="7" width="19.421875" style="13" customWidth="1"/>
    <col min="8" max="8" width="2.28125" style="13" customWidth="1"/>
    <col min="9" max="9" width="18.57421875" style="13" bestFit="1" customWidth="1"/>
    <col min="10" max="10" width="2.57421875" style="13" customWidth="1"/>
    <col min="11" max="11" width="10.8515625" style="13" bestFit="1" customWidth="1"/>
    <col min="12" max="12" width="2.00390625" style="13" customWidth="1"/>
    <col min="13" max="13" width="17.28125" style="13" bestFit="1" customWidth="1"/>
    <col min="14" max="14" width="10.7109375" style="13" bestFit="1" customWidth="1"/>
    <col min="15" max="16384" width="9.140625" style="13" customWidth="1"/>
  </cols>
  <sheetData>
    <row r="1" spans="1:13" ht="15.75">
      <c r="A1" s="40" t="s">
        <v>80</v>
      </c>
      <c r="B1" s="14"/>
      <c r="D1" s="14"/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1:13" ht="12.75">
      <c r="A2" s="14" t="s">
        <v>0</v>
      </c>
      <c r="B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1:13" ht="12.75">
      <c r="A3" s="14" t="s">
        <v>81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12.75">
      <c r="B4" s="14"/>
      <c r="D4" s="14"/>
      <c r="E4" s="14"/>
      <c r="F4" s="14" t="s">
        <v>2</v>
      </c>
      <c r="G4" s="14" t="s">
        <v>2</v>
      </c>
      <c r="H4" s="14"/>
      <c r="I4" s="14"/>
      <c r="J4" s="14"/>
      <c r="K4" s="14"/>
      <c r="L4" s="14"/>
      <c r="M4" s="14"/>
    </row>
    <row r="5" spans="1:13" ht="12.75">
      <c r="A5" s="14" t="s">
        <v>5</v>
      </c>
      <c r="B5" s="14"/>
      <c r="C5" s="15" t="s">
        <v>6</v>
      </c>
      <c r="D5" s="14"/>
      <c r="E5" s="15" t="s">
        <v>7</v>
      </c>
      <c r="F5" s="14"/>
      <c r="G5" s="15" t="s">
        <v>8</v>
      </c>
      <c r="H5" s="14"/>
      <c r="I5" s="15" t="s">
        <v>9</v>
      </c>
      <c r="J5" s="14"/>
      <c r="K5" s="15" t="s">
        <v>10</v>
      </c>
      <c r="L5" s="14"/>
      <c r="M5" s="15" t="s">
        <v>11</v>
      </c>
    </row>
    <row r="6" spans="1:13" ht="12.75">
      <c r="A6" s="14" t="s">
        <v>12</v>
      </c>
      <c r="B6" s="14"/>
      <c r="C6" s="15" t="s">
        <v>13</v>
      </c>
      <c r="D6" s="14"/>
      <c r="E6" s="15" t="s">
        <v>14</v>
      </c>
      <c r="F6" s="14"/>
      <c r="G6" s="15" t="s">
        <v>13</v>
      </c>
      <c r="H6" s="14"/>
      <c r="I6" s="15" t="s">
        <v>15</v>
      </c>
      <c r="J6" s="14"/>
      <c r="K6" s="15" t="s">
        <v>16</v>
      </c>
      <c r="L6" s="14"/>
      <c r="M6" s="15" t="s">
        <v>10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 hidden="1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 hidden="1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 hidden="1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 hidden="1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 hidden="1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 hidden="1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 hidden="1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 hidden="1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>
        <v>1763785.05</v>
      </c>
      <c r="F16" s="14"/>
      <c r="G16" s="14">
        <f t="shared" si="0"/>
        <v>1763785.05</v>
      </c>
      <c r="H16" s="14"/>
      <c r="I16" s="14">
        <f t="shared" si="1"/>
        <v>881892.525</v>
      </c>
      <c r="J16" s="14"/>
      <c r="K16" s="16">
        <v>0.035500000000000004</v>
      </c>
      <c r="L16" s="14"/>
      <c r="M16" s="14">
        <f t="shared" si="2"/>
        <v>31307.18</v>
      </c>
    </row>
    <row r="17" spans="1:13" ht="12.75">
      <c r="A17" s="14" t="s">
        <v>27</v>
      </c>
      <c r="B17" s="14"/>
      <c r="C17" s="14">
        <f t="shared" si="3"/>
        <v>1763785.05</v>
      </c>
      <c r="D17" s="14"/>
      <c r="E17" s="14">
        <v>89164.37</v>
      </c>
      <c r="F17" s="14"/>
      <c r="G17" s="14">
        <f t="shared" si="0"/>
        <v>1852949.42</v>
      </c>
      <c r="H17" s="14"/>
      <c r="I17" s="14">
        <f t="shared" si="1"/>
        <v>1808367.2349999999</v>
      </c>
      <c r="J17" s="14"/>
      <c r="K17" s="16">
        <v>0.032100000000000004</v>
      </c>
      <c r="L17" s="14"/>
      <c r="M17" s="14">
        <f t="shared" si="2"/>
        <v>58048.59</v>
      </c>
    </row>
    <row r="18" spans="1:13" ht="12.75">
      <c r="A18" s="14" t="s">
        <v>28</v>
      </c>
      <c r="B18" s="14"/>
      <c r="C18" s="14">
        <f t="shared" si="3"/>
        <v>1852949.42</v>
      </c>
      <c r="D18" s="14"/>
      <c r="E18" s="14">
        <v>5514.18</v>
      </c>
      <c r="F18" s="14"/>
      <c r="G18" s="14">
        <f t="shared" si="0"/>
        <v>1858463.5999999999</v>
      </c>
      <c r="H18" s="14"/>
      <c r="I18" s="14">
        <f t="shared" si="1"/>
        <v>1855706.5099999998</v>
      </c>
      <c r="J18" s="14"/>
      <c r="K18" s="16">
        <v>0.0304</v>
      </c>
      <c r="L18" s="14"/>
      <c r="M18" s="14">
        <f t="shared" si="2"/>
        <v>56413.48</v>
      </c>
    </row>
    <row r="19" spans="1:13" ht="12.75">
      <c r="A19" s="14" t="s">
        <v>29</v>
      </c>
      <c r="B19" s="14"/>
      <c r="C19" s="14">
        <f>G18</f>
        <v>1858463.5999999999</v>
      </c>
      <c r="D19" s="14"/>
      <c r="E19" s="14">
        <v>24.46</v>
      </c>
      <c r="F19" s="14"/>
      <c r="G19" s="14">
        <f aca="true" t="shared" si="4" ref="G19:G28">C19+E19</f>
        <v>1858488.0599999998</v>
      </c>
      <c r="H19" s="14"/>
      <c r="I19" s="14">
        <f aca="true" t="shared" si="5" ref="I19:I28">C19/2+G19/2</f>
        <v>1858475.8299999998</v>
      </c>
      <c r="J19" s="14"/>
      <c r="K19" s="16">
        <v>0.0304</v>
      </c>
      <c r="L19" s="14"/>
      <c r="M19" s="14">
        <f aca="true" t="shared" si="6" ref="M19:M28">ROUND((+I19*K19),2)</f>
        <v>56497.67</v>
      </c>
    </row>
    <row r="20" spans="1:13" ht="12.75">
      <c r="A20" s="14" t="s">
        <v>30</v>
      </c>
      <c r="B20" s="14"/>
      <c r="C20" s="14">
        <f aca="true" t="shared" si="7" ref="C20:C28">G19</f>
        <v>1858488.0599999998</v>
      </c>
      <c r="D20" s="14"/>
      <c r="E20" s="14">
        <v>463.15</v>
      </c>
      <c r="F20" s="14"/>
      <c r="G20" s="14">
        <f t="shared" si="4"/>
        <v>1858951.2099999997</v>
      </c>
      <c r="H20" s="14"/>
      <c r="I20" s="14">
        <f t="shared" si="5"/>
        <v>1858719.6349999998</v>
      </c>
      <c r="J20" s="14"/>
      <c r="K20" s="16">
        <v>0.0304</v>
      </c>
      <c r="L20" s="14"/>
      <c r="M20" s="14">
        <f t="shared" si="6"/>
        <v>56505.08</v>
      </c>
    </row>
    <row r="21" spans="1:13" ht="12.75">
      <c r="A21" s="14" t="s">
        <v>31</v>
      </c>
      <c r="B21" s="14"/>
      <c r="C21" s="14">
        <f t="shared" si="7"/>
        <v>1858951.2099999997</v>
      </c>
      <c r="D21" s="14"/>
      <c r="E21" s="14"/>
      <c r="F21" s="14"/>
      <c r="G21" s="14">
        <f t="shared" si="4"/>
        <v>1858951.2099999997</v>
      </c>
      <c r="H21" s="14"/>
      <c r="I21" s="14">
        <f t="shared" si="5"/>
        <v>1858951.2099999997</v>
      </c>
      <c r="J21" s="14"/>
      <c r="K21" s="16">
        <v>0.0308</v>
      </c>
      <c r="L21" s="14"/>
      <c r="M21" s="14">
        <f t="shared" si="6"/>
        <v>57255.7</v>
      </c>
    </row>
    <row r="22" spans="1:13" ht="12.75">
      <c r="A22" s="14" t="s">
        <v>32</v>
      </c>
      <c r="B22" s="14"/>
      <c r="C22" s="14">
        <f t="shared" si="7"/>
        <v>1858951.2099999997</v>
      </c>
      <c r="D22" s="14"/>
      <c r="E22" s="14">
        <v>271.27</v>
      </c>
      <c r="F22" s="14"/>
      <c r="G22" s="14">
        <f t="shared" si="4"/>
        <v>1859222.4799999997</v>
      </c>
      <c r="H22" s="14"/>
      <c r="I22" s="14">
        <f t="shared" si="5"/>
        <v>1859086.8449999997</v>
      </c>
      <c r="J22" s="14"/>
      <c r="K22" s="16">
        <v>0.03</v>
      </c>
      <c r="L22" s="14"/>
      <c r="M22" s="14">
        <f t="shared" si="6"/>
        <v>55772.61</v>
      </c>
    </row>
    <row r="23" spans="1:13" ht="12.75">
      <c r="A23" s="14" t="s">
        <v>33</v>
      </c>
      <c r="B23" s="14"/>
      <c r="C23" s="14">
        <f t="shared" si="7"/>
        <v>1859222.4799999997</v>
      </c>
      <c r="D23" s="14"/>
      <c r="E23" s="14"/>
      <c r="F23" s="14"/>
      <c r="G23" s="14">
        <f t="shared" si="4"/>
        <v>1859222.4799999997</v>
      </c>
      <c r="H23" s="14"/>
      <c r="I23" s="14">
        <f t="shared" si="5"/>
        <v>1859222.4799999997</v>
      </c>
      <c r="J23" s="14"/>
      <c r="K23" s="16">
        <v>0.03</v>
      </c>
      <c r="L23" s="14"/>
      <c r="M23" s="14">
        <f t="shared" si="6"/>
        <v>55776.67</v>
      </c>
    </row>
    <row r="24" spans="1:13" ht="12.75">
      <c r="A24" s="14" t="s">
        <v>34</v>
      </c>
      <c r="B24" s="14"/>
      <c r="C24" s="14">
        <f t="shared" si="7"/>
        <v>1859222.4799999997</v>
      </c>
      <c r="D24" s="14"/>
      <c r="E24" s="14"/>
      <c r="F24" s="14"/>
      <c r="G24" s="14">
        <f t="shared" si="4"/>
        <v>1859222.4799999997</v>
      </c>
      <c r="H24" s="14"/>
      <c r="I24" s="14">
        <f t="shared" si="5"/>
        <v>1859222.4799999997</v>
      </c>
      <c r="J24" s="14"/>
      <c r="K24" s="16">
        <v>0.03</v>
      </c>
      <c r="L24" s="14"/>
      <c r="M24" s="14">
        <f t="shared" si="6"/>
        <v>55776.67</v>
      </c>
    </row>
    <row r="25" spans="1:13" ht="12.75">
      <c r="A25" s="14" t="s">
        <v>35</v>
      </c>
      <c r="B25" s="14"/>
      <c r="C25" s="14">
        <f t="shared" si="7"/>
        <v>1859222.4799999997</v>
      </c>
      <c r="D25" s="14"/>
      <c r="E25" s="14"/>
      <c r="F25" s="14"/>
      <c r="G25" s="14">
        <f t="shared" si="4"/>
        <v>1859222.4799999997</v>
      </c>
      <c r="H25" s="14"/>
      <c r="I25" s="14">
        <f t="shared" si="5"/>
        <v>1859222.4799999997</v>
      </c>
      <c r="J25" s="14"/>
      <c r="K25" s="16">
        <v>0.03</v>
      </c>
      <c r="L25" s="14"/>
      <c r="M25" s="14">
        <f t="shared" si="6"/>
        <v>55776.67</v>
      </c>
    </row>
    <row r="26" spans="1:13" ht="12.75">
      <c r="A26" s="14" t="s">
        <v>36</v>
      </c>
      <c r="B26" s="14"/>
      <c r="C26" s="14">
        <f t="shared" si="7"/>
        <v>1859222.4799999997</v>
      </c>
      <c r="D26" s="14"/>
      <c r="E26" s="14">
        <v>-3344.96</v>
      </c>
      <c r="F26" s="14"/>
      <c r="G26" s="14">
        <f t="shared" si="4"/>
        <v>1855877.5199999998</v>
      </c>
      <c r="H26" s="14"/>
      <c r="I26" s="14">
        <f t="shared" si="5"/>
        <v>1857549.9999999998</v>
      </c>
      <c r="J26" s="14"/>
      <c r="K26" s="16">
        <v>0.03</v>
      </c>
      <c r="L26" s="14"/>
      <c r="M26" s="14">
        <f t="shared" si="6"/>
        <v>55726.5</v>
      </c>
    </row>
    <row r="27" spans="1:13" ht="12.75">
      <c r="A27" s="14" t="s">
        <v>37</v>
      </c>
      <c r="B27" s="14"/>
      <c r="C27" s="14">
        <f t="shared" si="7"/>
        <v>1855877.5199999998</v>
      </c>
      <c r="D27" s="14"/>
      <c r="E27" s="14"/>
      <c r="F27" s="14"/>
      <c r="G27" s="14">
        <f t="shared" si="4"/>
        <v>1855877.5199999998</v>
      </c>
      <c r="H27" s="14"/>
      <c r="I27" s="14">
        <f t="shared" si="5"/>
        <v>1855877.5199999998</v>
      </c>
      <c r="J27" s="14"/>
      <c r="K27" s="16">
        <v>0.030500000000000003</v>
      </c>
      <c r="L27" s="14"/>
      <c r="M27" s="14">
        <f t="shared" si="6"/>
        <v>56604.26</v>
      </c>
    </row>
    <row r="28" spans="1:13" ht="12.75">
      <c r="A28" s="14" t="s">
        <v>38</v>
      </c>
      <c r="B28" s="14"/>
      <c r="C28" s="14">
        <f t="shared" si="7"/>
        <v>1855877.5199999998</v>
      </c>
      <c r="D28" s="14"/>
      <c r="E28" s="14"/>
      <c r="F28" s="14"/>
      <c r="G28" s="14">
        <f t="shared" si="4"/>
        <v>1855877.5199999998</v>
      </c>
      <c r="H28" s="14"/>
      <c r="I28" s="14">
        <f t="shared" si="5"/>
        <v>1855877.5199999998</v>
      </c>
      <c r="J28" s="14"/>
      <c r="K28" s="16">
        <v>0.030600000000000002</v>
      </c>
      <c r="L28" s="14"/>
      <c r="M28" s="14">
        <f t="shared" si="6"/>
        <v>56789.85</v>
      </c>
    </row>
    <row r="29" spans="1:13" ht="12.75">
      <c r="A29" s="14" t="s">
        <v>39</v>
      </c>
      <c r="B29" s="14"/>
      <c r="C29" s="14">
        <f aca="true" t="shared" si="8" ref="C29:C39">G28</f>
        <v>1855877.5199999998</v>
      </c>
      <c r="D29" s="14"/>
      <c r="E29" s="14"/>
      <c r="F29" s="14"/>
      <c r="G29" s="14">
        <f aca="true" t="shared" si="9" ref="G29:G38">C29+E29</f>
        <v>1855877.5199999998</v>
      </c>
      <c r="H29" s="14"/>
      <c r="I29" s="14">
        <f aca="true" t="shared" si="10" ref="I29:I38">C29/2+G29/2</f>
        <v>1855877.5199999998</v>
      </c>
      <c r="J29" s="14"/>
      <c r="K29" s="16">
        <v>0.031</v>
      </c>
      <c r="L29" s="14"/>
      <c r="M29" s="14">
        <f aca="true" t="shared" si="11" ref="M29:M38">ROUND((+I29*K29),2)</f>
        <v>57532.2</v>
      </c>
    </row>
    <row r="30" spans="1:13" ht="12.75">
      <c r="A30" s="14" t="s">
        <v>40</v>
      </c>
      <c r="B30" s="14"/>
      <c r="C30" s="14">
        <f t="shared" si="8"/>
        <v>1855877.5199999998</v>
      </c>
      <c r="D30" s="14"/>
      <c r="E30" s="14">
        <v>8839.92</v>
      </c>
      <c r="F30" s="14"/>
      <c r="G30" s="14">
        <f t="shared" si="9"/>
        <v>1864717.4399999997</v>
      </c>
      <c r="H30" s="14"/>
      <c r="I30" s="14">
        <f t="shared" si="10"/>
        <v>1860297.4799999997</v>
      </c>
      <c r="J30" s="14"/>
      <c r="K30" s="16">
        <v>0.025</v>
      </c>
      <c r="L30" s="14"/>
      <c r="M30" s="14">
        <f t="shared" si="11"/>
        <v>46507.44</v>
      </c>
    </row>
    <row r="31" spans="1:13" ht="12.75">
      <c r="A31" s="14" t="s">
        <v>41</v>
      </c>
      <c r="B31" s="14"/>
      <c r="C31" s="14">
        <f t="shared" si="8"/>
        <v>1864717.4399999997</v>
      </c>
      <c r="D31" s="14"/>
      <c r="E31" s="14"/>
      <c r="F31" s="14"/>
      <c r="G31" s="14">
        <f t="shared" si="9"/>
        <v>1864717.4399999997</v>
      </c>
      <c r="H31" s="14"/>
      <c r="I31" s="14">
        <f t="shared" si="10"/>
        <v>1864717.4399999997</v>
      </c>
      <c r="J31" s="14"/>
      <c r="K31" s="16">
        <v>0.025</v>
      </c>
      <c r="L31" s="14"/>
      <c r="M31" s="14">
        <f t="shared" si="11"/>
        <v>46617.94</v>
      </c>
    </row>
    <row r="32" spans="1:13" ht="12.75">
      <c r="A32" s="14" t="s">
        <v>42</v>
      </c>
      <c r="B32" s="14"/>
      <c r="C32" s="14">
        <f t="shared" si="8"/>
        <v>1864717.4399999997</v>
      </c>
      <c r="D32" s="14"/>
      <c r="E32" s="14">
        <v>-6080.01</v>
      </c>
      <c r="F32" s="14"/>
      <c r="G32" s="14">
        <f t="shared" si="9"/>
        <v>1858637.4299999997</v>
      </c>
      <c r="H32" s="14"/>
      <c r="I32" s="14">
        <f t="shared" si="10"/>
        <v>1861677.4349999996</v>
      </c>
      <c r="J32" s="14"/>
      <c r="K32" s="16">
        <v>0.025</v>
      </c>
      <c r="L32" s="14"/>
      <c r="M32" s="14">
        <f t="shared" si="11"/>
        <v>46541.94</v>
      </c>
    </row>
    <row r="33" spans="1:13" ht="12.75">
      <c r="A33" s="14" t="s">
        <v>43</v>
      </c>
      <c r="B33" s="14"/>
      <c r="C33" s="14">
        <f t="shared" si="8"/>
        <v>1858637.4299999997</v>
      </c>
      <c r="D33" s="14"/>
      <c r="E33" s="14">
        <v>9070.13</v>
      </c>
      <c r="F33" s="14"/>
      <c r="G33" s="14">
        <f t="shared" si="9"/>
        <v>1867707.5599999996</v>
      </c>
      <c r="H33" s="14"/>
      <c r="I33" s="14">
        <f t="shared" si="10"/>
        <v>1863172.4949999996</v>
      </c>
      <c r="J33" s="14"/>
      <c r="K33" s="16">
        <v>0.0275</v>
      </c>
      <c r="L33" s="14"/>
      <c r="M33" s="14">
        <f t="shared" si="11"/>
        <v>51237.24</v>
      </c>
    </row>
    <row r="34" spans="1:13" ht="12.75">
      <c r="A34" s="14" t="s">
        <v>44</v>
      </c>
      <c r="B34" s="14"/>
      <c r="C34" s="14">
        <f t="shared" si="8"/>
        <v>1867707.5599999996</v>
      </c>
      <c r="D34" s="14"/>
      <c r="E34" s="14">
        <v>6439.96</v>
      </c>
      <c r="F34" s="14"/>
      <c r="G34" s="14">
        <f t="shared" si="9"/>
        <v>1874147.5199999996</v>
      </c>
      <c r="H34" s="14"/>
      <c r="I34" s="14">
        <f t="shared" si="10"/>
        <v>1870927.5399999996</v>
      </c>
      <c r="J34" s="14"/>
      <c r="K34" s="16">
        <v>0.0275</v>
      </c>
      <c r="L34" s="14"/>
      <c r="M34" s="14">
        <f t="shared" si="11"/>
        <v>51450.51</v>
      </c>
    </row>
    <row r="35" spans="1:13" ht="12.75">
      <c r="A35" s="14" t="s">
        <v>45</v>
      </c>
      <c r="B35" s="14"/>
      <c r="C35" s="14">
        <f t="shared" si="8"/>
        <v>1874147.5199999996</v>
      </c>
      <c r="D35" s="14"/>
      <c r="E35" s="14">
        <v>460.76</v>
      </c>
      <c r="F35" s="14"/>
      <c r="G35" s="14">
        <f t="shared" si="9"/>
        <v>1874608.2799999996</v>
      </c>
      <c r="H35" s="14"/>
      <c r="I35" s="14">
        <f t="shared" si="10"/>
        <v>1874377.8999999994</v>
      </c>
      <c r="J35" s="14"/>
      <c r="K35" s="16">
        <v>0.024</v>
      </c>
      <c r="L35" s="14"/>
      <c r="M35" s="14">
        <f t="shared" si="11"/>
        <v>44985.07</v>
      </c>
    </row>
    <row r="36" spans="1:13" ht="12.75">
      <c r="A36" s="14" t="s">
        <v>46</v>
      </c>
      <c r="B36" s="14"/>
      <c r="C36" s="14">
        <f t="shared" si="8"/>
        <v>1874608.2799999996</v>
      </c>
      <c r="D36" s="14"/>
      <c r="E36" s="14"/>
      <c r="F36" s="14"/>
      <c r="G36" s="14">
        <f t="shared" si="9"/>
        <v>1874608.2799999996</v>
      </c>
      <c r="H36" s="14"/>
      <c r="I36" s="14">
        <f t="shared" si="10"/>
        <v>1874608.2799999996</v>
      </c>
      <c r="J36" s="14"/>
      <c r="K36" s="16">
        <v>0.024</v>
      </c>
      <c r="L36" s="14"/>
      <c r="M36" s="14">
        <f t="shared" si="11"/>
        <v>44990.6</v>
      </c>
    </row>
    <row r="37" spans="1:13" ht="12.75">
      <c r="A37" s="14" t="s">
        <v>47</v>
      </c>
      <c r="B37" s="14"/>
      <c r="C37" s="14">
        <f t="shared" si="8"/>
        <v>1874608.2799999996</v>
      </c>
      <c r="D37" s="14"/>
      <c r="E37" s="14">
        <v>22728.48</v>
      </c>
      <c r="F37" s="14"/>
      <c r="G37" s="14">
        <f t="shared" si="9"/>
        <v>1897336.7599999995</v>
      </c>
      <c r="H37" s="14"/>
      <c r="I37" s="14">
        <f t="shared" si="10"/>
        <v>1885972.5199999996</v>
      </c>
      <c r="J37" s="14"/>
      <c r="K37" s="16">
        <v>0.024</v>
      </c>
      <c r="L37" s="14"/>
      <c r="M37" s="14">
        <f t="shared" si="11"/>
        <v>45263.34</v>
      </c>
    </row>
    <row r="38" spans="1:13" ht="12.75">
      <c r="A38" s="14" t="s">
        <v>48</v>
      </c>
      <c r="B38" s="14"/>
      <c r="C38" s="14">
        <f t="shared" si="8"/>
        <v>1897336.7599999995</v>
      </c>
      <c r="D38" s="14"/>
      <c r="E38" s="14">
        <v>267717.25</v>
      </c>
      <c r="F38" s="14"/>
      <c r="G38" s="14">
        <f t="shared" si="9"/>
        <v>2165054.01</v>
      </c>
      <c r="H38" s="14"/>
      <c r="I38" s="14">
        <f t="shared" si="10"/>
        <v>2031195.3849999998</v>
      </c>
      <c r="J38" s="14"/>
      <c r="K38" s="16">
        <v>0.024</v>
      </c>
      <c r="L38" s="14"/>
      <c r="M38" s="14">
        <f t="shared" si="11"/>
        <v>48748.69</v>
      </c>
    </row>
    <row r="39" spans="1:13" ht="12.75">
      <c r="A39" s="14" t="s">
        <v>49</v>
      </c>
      <c r="B39" s="14"/>
      <c r="C39" s="14">
        <f t="shared" si="8"/>
        <v>2165054.01</v>
      </c>
      <c r="D39" s="14"/>
      <c r="E39" s="14">
        <v>586478.86</v>
      </c>
      <c r="F39" s="14"/>
      <c r="G39" s="14">
        <f aca="true" t="shared" si="12" ref="G39:G66">C39+E39</f>
        <v>2751532.8699999996</v>
      </c>
      <c r="H39" s="14"/>
      <c r="I39" s="14">
        <f aca="true" t="shared" si="13" ref="I39:I63">C39/2+G39/2</f>
        <v>2458293.4399999995</v>
      </c>
      <c r="J39" s="14"/>
      <c r="K39" s="16">
        <v>0.024</v>
      </c>
      <c r="L39" s="14"/>
      <c r="M39" s="14">
        <f aca="true" t="shared" si="14" ref="M39:M63">ROUND((+I39*K39),2)</f>
        <v>58999.04</v>
      </c>
    </row>
    <row r="40" spans="1:13" ht="12.75">
      <c r="A40" s="14" t="s">
        <v>50</v>
      </c>
      <c r="B40" s="14"/>
      <c r="C40" s="14">
        <f aca="true" t="shared" si="15" ref="C40:C63">G39</f>
        <v>2751532.8699999996</v>
      </c>
      <c r="D40" s="14"/>
      <c r="E40" s="14">
        <v>-128967.03</v>
      </c>
      <c r="F40" s="14"/>
      <c r="G40" s="14">
        <f t="shared" si="12"/>
        <v>2622565.84</v>
      </c>
      <c r="H40" s="14"/>
      <c r="I40" s="14">
        <f t="shared" si="13"/>
        <v>2687049.3549999995</v>
      </c>
      <c r="J40" s="14"/>
      <c r="K40" s="16">
        <v>0.024</v>
      </c>
      <c r="L40" s="14"/>
      <c r="M40" s="14">
        <f t="shared" si="14"/>
        <v>64489.18</v>
      </c>
    </row>
    <row r="41" spans="1:13" ht="12.75">
      <c r="A41" s="14" t="s">
        <v>51</v>
      </c>
      <c r="B41" s="14"/>
      <c r="C41" s="14">
        <f t="shared" si="15"/>
        <v>2622565.84</v>
      </c>
      <c r="D41" s="14"/>
      <c r="E41" s="14">
        <v>350297.25</v>
      </c>
      <c r="F41" s="14"/>
      <c r="G41" s="14">
        <f t="shared" si="12"/>
        <v>2972863.09</v>
      </c>
      <c r="H41" s="14"/>
      <c r="I41" s="14">
        <f t="shared" si="13"/>
        <v>2797714.465</v>
      </c>
      <c r="J41" s="14"/>
      <c r="K41" s="16">
        <v>0.024</v>
      </c>
      <c r="L41" s="14"/>
      <c r="M41" s="14">
        <f t="shared" si="14"/>
        <v>67145.15</v>
      </c>
    </row>
    <row r="42" spans="1:13" ht="12.75">
      <c r="A42" s="14" t="s">
        <v>52</v>
      </c>
      <c r="B42" s="14"/>
      <c r="C42" s="14">
        <f t="shared" si="15"/>
        <v>2972863.09</v>
      </c>
      <c r="D42" s="14"/>
      <c r="E42" s="14">
        <v>27116.49</v>
      </c>
      <c r="F42" s="14"/>
      <c r="G42" s="14">
        <f t="shared" si="12"/>
        <v>2999979.58</v>
      </c>
      <c r="H42" s="14"/>
      <c r="I42" s="14">
        <f t="shared" si="13"/>
        <v>2986421.335</v>
      </c>
      <c r="J42" s="14" t="s">
        <v>2</v>
      </c>
      <c r="K42" s="16">
        <v>0.024</v>
      </c>
      <c r="L42" s="14"/>
      <c r="M42" s="14">
        <f t="shared" si="14"/>
        <v>71674.11</v>
      </c>
    </row>
    <row r="43" spans="1:13" ht="12.75">
      <c r="A43" s="14" t="s">
        <v>53</v>
      </c>
      <c r="B43" s="14"/>
      <c r="C43" s="14">
        <f t="shared" si="15"/>
        <v>2999979.58</v>
      </c>
      <c r="D43" s="14"/>
      <c r="E43" s="14">
        <v>1131.19</v>
      </c>
      <c r="F43" s="14"/>
      <c r="G43" s="14">
        <f t="shared" si="12"/>
        <v>3001110.77</v>
      </c>
      <c r="H43" s="14"/>
      <c r="I43" s="14">
        <f t="shared" si="13"/>
        <v>3000545.175</v>
      </c>
      <c r="J43" s="14" t="s">
        <v>2</v>
      </c>
      <c r="K43" s="16">
        <v>0.029</v>
      </c>
      <c r="L43" s="14"/>
      <c r="M43" s="14">
        <f t="shared" si="14"/>
        <v>87015.81</v>
      </c>
    </row>
    <row r="44" spans="1:13" ht="12.75">
      <c r="A44" s="14" t="s">
        <v>54</v>
      </c>
      <c r="B44" s="14"/>
      <c r="C44" s="14">
        <f t="shared" si="15"/>
        <v>3001110.77</v>
      </c>
      <c r="D44" s="14"/>
      <c r="E44" s="14">
        <v>4294.5</v>
      </c>
      <c r="F44" s="14"/>
      <c r="G44" s="14">
        <f t="shared" si="12"/>
        <v>3005405.27</v>
      </c>
      <c r="H44" s="14"/>
      <c r="I44" s="14">
        <f t="shared" si="13"/>
        <v>3003258.02</v>
      </c>
      <c r="J44" s="14" t="s">
        <v>2</v>
      </c>
      <c r="K44" s="16">
        <v>0.029</v>
      </c>
      <c r="L44" s="14"/>
      <c r="M44" s="14">
        <f t="shared" si="14"/>
        <v>87094.48</v>
      </c>
    </row>
    <row r="45" spans="1:13" ht="12.75">
      <c r="A45" s="14" t="s">
        <v>55</v>
      </c>
      <c r="B45" s="14"/>
      <c r="C45" s="14">
        <f t="shared" si="15"/>
        <v>3005405.27</v>
      </c>
      <c r="D45" s="14"/>
      <c r="E45" s="14"/>
      <c r="F45" s="14"/>
      <c r="G45" s="14">
        <f t="shared" si="12"/>
        <v>3005405.27</v>
      </c>
      <c r="H45" s="14"/>
      <c r="I45" s="14">
        <f t="shared" si="13"/>
        <v>3005405.27</v>
      </c>
      <c r="J45" s="14" t="s">
        <v>2</v>
      </c>
      <c r="K45" s="16">
        <v>0.029</v>
      </c>
      <c r="L45" s="14"/>
      <c r="M45" s="14">
        <f t="shared" si="14"/>
        <v>87156.75</v>
      </c>
    </row>
    <row r="46" spans="1:13" ht="12.75">
      <c r="A46" s="14" t="s">
        <v>56</v>
      </c>
      <c r="B46" s="14"/>
      <c r="C46" s="14">
        <f t="shared" si="15"/>
        <v>3005405.27</v>
      </c>
      <c r="D46" s="14"/>
      <c r="E46" s="14">
        <v>1093564.87</v>
      </c>
      <c r="F46" s="14"/>
      <c r="G46" s="14">
        <f t="shared" si="12"/>
        <v>4098970.14</v>
      </c>
      <c r="H46" s="14"/>
      <c r="I46" s="14">
        <f t="shared" si="13"/>
        <v>3552187.705</v>
      </c>
      <c r="J46" s="14"/>
      <c r="K46" s="16">
        <v>0.029</v>
      </c>
      <c r="L46" s="14"/>
      <c r="M46" s="14">
        <f t="shared" si="14"/>
        <v>103013.44</v>
      </c>
    </row>
    <row r="47" spans="1:13" ht="12.75">
      <c r="A47" s="14" t="s">
        <v>57</v>
      </c>
      <c r="B47" s="14"/>
      <c r="C47" s="14">
        <f t="shared" si="15"/>
        <v>4098970.14</v>
      </c>
      <c r="D47" s="14"/>
      <c r="E47" s="14">
        <v>34139.23</v>
      </c>
      <c r="F47" s="14"/>
      <c r="G47" s="14">
        <f t="shared" si="12"/>
        <v>4133109.37</v>
      </c>
      <c r="H47" s="14"/>
      <c r="I47" s="14">
        <f t="shared" si="13"/>
        <v>4116039.755</v>
      </c>
      <c r="J47" s="14" t="s">
        <v>2</v>
      </c>
      <c r="K47" s="16">
        <v>0.026000000000000002</v>
      </c>
      <c r="L47" s="14"/>
      <c r="M47" s="14">
        <f t="shared" si="14"/>
        <v>107017.03</v>
      </c>
    </row>
    <row r="48" spans="1:13" ht="12.75">
      <c r="A48" s="14" t="s">
        <v>58</v>
      </c>
      <c r="B48" s="14"/>
      <c r="C48" s="14">
        <f t="shared" si="15"/>
        <v>4133109.37</v>
      </c>
      <c r="D48" s="14"/>
      <c r="E48" s="14">
        <v>36685.45</v>
      </c>
      <c r="F48" s="14"/>
      <c r="G48" s="14">
        <f t="shared" si="12"/>
        <v>4169794.8200000003</v>
      </c>
      <c r="H48" s="14"/>
      <c r="I48" s="14">
        <f t="shared" si="13"/>
        <v>4151452.095</v>
      </c>
      <c r="J48" s="14" t="s">
        <v>2</v>
      </c>
      <c r="K48" s="16">
        <v>0.026000000000000002</v>
      </c>
      <c r="L48" s="14"/>
      <c r="M48" s="14">
        <f t="shared" si="14"/>
        <v>107937.75</v>
      </c>
    </row>
    <row r="49" spans="1:13" ht="12.75">
      <c r="A49" s="14" t="s">
        <v>59</v>
      </c>
      <c r="B49" s="14"/>
      <c r="C49" s="14">
        <f t="shared" si="15"/>
        <v>4169794.8200000003</v>
      </c>
      <c r="D49" s="14"/>
      <c r="E49" s="14"/>
      <c r="F49" s="14"/>
      <c r="G49" s="14">
        <f t="shared" si="12"/>
        <v>4169794.8200000003</v>
      </c>
      <c r="H49" s="14"/>
      <c r="I49" s="14">
        <f t="shared" si="13"/>
        <v>4169794.8200000003</v>
      </c>
      <c r="J49" s="14" t="s">
        <v>2</v>
      </c>
      <c r="K49" s="16">
        <v>0.026000000000000002</v>
      </c>
      <c r="L49" s="14"/>
      <c r="M49" s="14">
        <f t="shared" si="14"/>
        <v>108414.67</v>
      </c>
    </row>
    <row r="50" spans="1:13" ht="12.75">
      <c r="A50" s="14" t="s">
        <v>60</v>
      </c>
      <c r="B50" s="14"/>
      <c r="C50" s="14">
        <f t="shared" si="15"/>
        <v>4169794.8200000003</v>
      </c>
      <c r="D50" s="14"/>
      <c r="E50" s="14">
        <v>10571.35</v>
      </c>
      <c r="F50" s="14"/>
      <c r="G50" s="14">
        <f t="shared" si="12"/>
        <v>4180366.1700000004</v>
      </c>
      <c r="H50" s="14"/>
      <c r="I50" s="14">
        <f t="shared" si="13"/>
        <v>4175080.495</v>
      </c>
      <c r="J50" s="14"/>
      <c r="K50" s="16">
        <v>0.026000000000000002</v>
      </c>
      <c r="L50" s="14"/>
      <c r="M50" s="14">
        <f t="shared" si="14"/>
        <v>108552.09</v>
      </c>
    </row>
    <row r="51" spans="1:13" ht="12.75">
      <c r="A51" s="14" t="s">
        <v>61</v>
      </c>
      <c r="B51" s="14"/>
      <c r="C51" s="14">
        <f t="shared" si="15"/>
        <v>4180366.1700000004</v>
      </c>
      <c r="D51" s="14"/>
      <c r="E51" s="17"/>
      <c r="F51" s="14"/>
      <c r="G51" s="14">
        <f t="shared" si="12"/>
        <v>4180366.1700000004</v>
      </c>
      <c r="H51" s="14"/>
      <c r="I51" s="14">
        <f t="shared" si="13"/>
        <v>4180366.1700000004</v>
      </c>
      <c r="J51" s="14"/>
      <c r="K51" s="16">
        <v>0.026000000000000002</v>
      </c>
      <c r="L51" s="14"/>
      <c r="M51" s="14">
        <f t="shared" si="14"/>
        <v>108689.52</v>
      </c>
    </row>
    <row r="52" spans="1:13" ht="12.75">
      <c r="A52" s="14" t="s">
        <v>62</v>
      </c>
      <c r="B52" s="14"/>
      <c r="C52" s="14">
        <f t="shared" si="15"/>
        <v>4180366.1700000004</v>
      </c>
      <c r="D52" s="14"/>
      <c r="E52" s="14">
        <v>5071.8</v>
      </c>
      <c r="F52" s="14"/>
      <c r="G52" s="14">
        <f t="shared" si="12"/>
        <v>4185437.97</v>
      </c>
      <c r="H52" s="14"/>
      <c r="I52" s="14">
        <f t="shared" si="13"/>
        <v>4182902.0700000003</v>
      </c>
      <c r="J52" s="14" t="s">
        <v>2</v>
      </c>
      <c r="K52" s="16">
        <v>0.026000000000000002</v>
      </c>
      <c r="L52" s="14"/>
      <c r="M52" s="14">
        <f t="shared" si="14"/>
        <v>108755.45</v>
      </c>
    </row>
    <row r="53" spans="1:13" ht="12.75">
      <c r="A53" s="14" t="s">
        <v>63</v>
      </c>
      <c r="B53" s="14"/>
      <c r="C53" s="14">
        <f t="shared" si="15"/>
        <v>4185437.97</v>
      </c>
      <c r="D53" s="14"/>
      <c r="E53" s="14">
        <v>453656.89</v>
      </c>
      <c r="F53" s="14"/>
      <c r="G53" s="14">
        <f t="shared" si="12"/>
        <v>4639094.86</v>
      </c>
      <c r="H53" s="14"/>
      <c r="I53" s="14">
        <f t="shared" si="13"/>
        <v>4412266.415</v>
      </c>
      <c r="J53" s="14"/>
      <c r="K53" s="16">
        <v>0.023</v>
      </c>
      <c r="L53" s="14"/>
      <c r="M53" s="14">
        <f t="shared" si="14"/>
        <v>101482.13</v>
      </c>
    </row>
    <row r="54" spans="1:13" ht="12.75">
      <c r="A54" s="14" t="s">
        <v>64</v>
      </c>
      <c r="B54" s="14"/>
      <c r="C54" s="14">
        <f t="shared" si="15"/>
        <v>4639094.86</v>
      </c>
      <c r="D54" s="14"/>
      <c r="E54" s="14">
        <v>-49646.2</v>
      </c>
      <c r="F54" s="14"/>
      <c r="G54" s="14">
        <f t="shared" si="12"/>
        <v>4589448.66</v>
      </c>
      <c r="H54" s="14"/>
      <c r="I54" s="14">
        <f t="shared" si="13"/>
        <v>4614271.76</v>
      </c>
      <c r="J54" s="14"/>
      <c r="K54" s="16">
        <v>0.023</v>
      </c>
      <c r="L54" s="14"/>
      <c r="M54" s="14">
        <f t="shared" si="14"/>
        <v>106128.25</v>
      </c>
    </row>
    <row r="55" spans="1:13" ht="12.75">
      <c r="A55" s="14" t="s">
        <v>65</v>
      </c>
      <c r="B55" s="14"/>
      <c r="C55" s="14">
        <f t="shared" si="15"/>
        <v>4589448.66</v>
      </c>
      <c r="D55" s="14"/>
      <c r="E55" s="14"/>
      <c r="F55" s="14"/>
      <c r="G55" s="14">
        <f t="shared" si="12"/>
        <v>4589448.66</v>
      </c>
      <c r="H55" s="14"/>
      <c r="I55" s="14">
        <f t="shared" si="13"/>
        <v>4589448.66</v>
      </c>
      <c r="J55" s="14"/>
      <c r="K55" s="16">
        <v>0.023</v>
      </c>
      <c r="L55" s="14"/>
      <c r="M55" s="14">
        <f t="shared" si="14"/>
        <v>105557.32</v>
      </c>
    </row>
    <row r="56" spans="1:13" ht="12.75">
      <c r="A56" s="14" t="s">
        <v>66</v>
      </c>
      <c r="B56" s="14"/>
      <c r="C56" s="14">
        <f t="shared" si="15"/>
        <v>4589448.66</v>
      </c>
      <c r="D56" s="14"/>
      <c r="E56" s="14">
        <v>149694.11</v>
      </c>
      <c r="F56" s="14"/>
      <c r="G56" s="14">
        <f t="shared" si="12"/>
        <v>4739142.7700000005</v>
      </c>
      <c r="H56" s="14"/>
      <c r="I56" s="14">
        <f t="shared" si="13"/>
        <v>4664295.715</v>
      </c>
      <c r="J56" s="14"/>
      <c r="K56" s="16">
        <v>0.023</v>
      </c>
      <c r="L56" s="14"/>
      <c r="M56" s="14">
        <f t="shared" si="14"/>
        <v>107278.8</v>
      </c>
    </row>
    <row r="57" spans="1:13" ht="12.75">
      <c r="A57" s="14" t="s">
        <v>67</v>
      </c>
      <c r="B57" s="14"/>
      <c r="C57" s="14">
        <f t="shared" si="15"/>
        <v>4739142.7700000005</v>
      </c>
      <c r="D57" s="14"/>
      <c r="E57" s="14"/>
      <c r="F57" s="14"/>
      <c r="G57" s="14">
        <f t="shared" si="12"/>
        <v>4739142.7700000005</v>
      </c>
      <c r="H57" s="14"/>
      <c r="I57" s="14">
        <f t="shared" si="13"/>
        <v>4739142.7700000005</v>
      </c>
      <c r="J57" s="14"/>
      <c r="K57" s="16">
        <v>0.024</v>
      </c>
      <c r="L57" s="14"/>
      <c r="M57" s="14">
        <f t="shared" si="14"/>
        <v>113739.43</v>
      </c>
    </row>
    <row r="58" spans="1:13" ht="12.75">
      <c r="A58" s="14" t="s">
        <v>68</v>
      </c>
      <c r="B58" s="14"/>
      <c r="C58" s="14">
        <f t="shared" si="15"/>
        <v>4739142.7700000005</v>
      </c>
      <c r="D58" s="14"/>
      <c r="E58" s="14">
        <v>766387.3</v>
      </c>
      <c r="F58" s="14"/>
      <c r="G58" s="14">
        <f t="shared" si="12"/>
        <v>5505530.07</v>
      </c>
      <c r="H58" s="14"/>
      <c r="I58" s="14">
        <f t="shared" si="13"/>
        <v>5122336.42</v>
      </c>
      <c r="J58" s="14"/>
      <c r="K58" s="16">
        <v>0.024</v>
      </c>
      <c r="L58" s="14"/>
      <c r="M58" s="14">
        <f t="shared" si="14"/>
        <v>122936.07</v>
      </c>
    </row>
    <row r="59" spans="1:13" ht="12.75">
      <c r="A59" s="14" t="s">
        <v>69</v>
      </c>
      <c r="B59" s="14"/>
      <c r="C59" s="14">
        <f t="shared" si="15"/>
        <v>5505530.07</v>
      </c>
      <c r="D59" s="14"/>
      <c r="E59" s="14">
        <v>-16439.84</v>
      </c>
      <c r="F59" s="14"/>
      <c r="G59" s="14">
        <f t="shared" si="12"/>
        <v>5489090.23</v>
      </c>
      <c r="H59" s="14"/>
      <c r="I59" s="14">
        <f t="shared" si="13"/>
        <v>5497310.15</v>
      </c>
      <c r="J59" s="14"/>
      <c r="K59" s="16">
        <v>0.024</v>
      </c>
      <c r="L59" s="14"/>
      <c r="M59" s="14">
        <f t="shared" si="14"/>
        <v>131935.44</v>
      </c>
    </row>
    <row r="60" spans="1:13" ht="12.75">
      <c r="A60" s="14" t="s">
        <v>70</v>
      </c>
      <c r="B60" s="14"/>
      <c r="C60" s="14">
        <f t="shared" si="15"/>
        <v>5489090.23</v>
      </c>
      <c r="D60" s="14"/>
      <c r="E60" s="14"/>
      <c r="F60" s="14"/>
      <c r="G60" s="14">
        <f t="shared" si="12"/>
        <v>5489090.23</v>
      </c>
      <c r="H60" s="14"/>
      <c r="I60" s="14">
        <f t="shared" si="13"/>
        <v>5489090.23</v>
      </c>
      <c r="J60" s="14"/>
      <c r="K60" s="16">
        <v>0.024</v>
      </c>
      <c r="L60" s="14"/>
      <c r="M60" s="14">
        <f t="shared" si="14"/>
        <v>131738.17</v>
      </c>
    </row>
    <row r="61" spans="1:13" ht="12.75">
      <c r="A61" s="14" t="s">
        <v>71</v>
      </c>
      <c r="B61" s="14"/>
      <c r="C61" s="14">
        <f t="shared" si="15"/>
        <v>5489090.23</v>
      </c>
      <c r="D61" s="14"/>
      <c r="E61" s="14"/>
      <c r="F61" s="14"/>
      <c r="G61" s="14">
        <f t="shared" si="12"/>
        <v>5489090.23</v>
      </c>
      <c r="H61" s="14"/>
      <c r="I61" s="14">
        <f t="shared" si="13"/>
        <v>5489090.23</v>
      </c>
      <c r="J61" s="14"/>
      <c r="K61" s="16">
        <v>0.022</v>
      </c>
      <c r="L61" s="14"/>
      <c r="M61" s="14">
        <f t="shared" si="14"/>
        <v>120759.99</v>
      </c>
    </row>
    <row r="62" spans="1:13" ht="12.75">
      <c r="A62" s="14" t="s">
        <v>72</v>
      </c>
      <c r="B62" s="14"/>
      <c r="C62" s="14">
        <f t="shared" si="15"/>
        <v>5489090.23</v>
      </c>
      <c r="D62" s="14"/>
      <c r="E62" s="14"/>
      <c r="F62" s="14"/>
      <c r="G62" s="14">
        <f t="shared" si="12"/>
        <v>5489090.23</v>
      </c>
      <c r="H62" s="14"/>
      <c r="I62" s="14">
        <f t="shared" si="13"/>
        <v>5489090.23</v>
      </c>
      <c r="J62" s="14"/>
      <c r="K62" s="16">
        <v>0.022</v>
      </c>
      <c r="L62" s="14"/>
      <c r="M62" s="14">
        <f t="shared" si="14"/>
        <v>120759.99</v>
      </c>
    </row>
    <row r="63" spans="1:13" ht="12.75">
      <c r="A63" s="14" t="s">
        <v>73</v>
      </c>
      <c r="B63" s="14"/>
      <c r="C63" s="14">
        <f t="shared" si="15"/>
        <v>5489090.23</v>
      </c>
      <c r="D63" s="14"/>
      <c r="E63" s="14">
        <v>133491.7</v>
      </c>
      <c r="F63" s="14"/>
      <c r="G63" s="14">
        <f t="shared" si="12"/>
        <v>5622581.930000001</v>
      </c>
      <c r="H63" s="14"/>
      <c r="I63" s="14">
        <f t="shared" si="13"/>
        <v>5555836.08</v>
      </c>
      <c r="K63" s="16">
        <v>0.022</v>
      </c>
      <c r="M63" s="14">
        <f t="shared" si="14"/>
        <v>122228.39</v>
      </c>
    </row>
    <row r="64" spans="1:13" ht="12.75">
      <c r="A64" s="14" t="s">
        <v>74</v>
      </c>
      <c r="B64" s="18"/>
      <c r="C64" s="14">
        <f>G63</f>
        <v>5622581.930000001</v>
      </c>
      <c r="D64" s="14"/>
      <c r="E64" s="14">
        <v>5389</v>
      </c>
      <c r="F64" s="14"/>
      <c r="G64" s="14">
        <f t="shared" si="12"/>
        <v>5627970.930000001</v>
      </c>
      <c r="H64" s="14"/>
      <c r="I64" s="14">
        <f>C64/2+G64/2</f>
        <v>5625276.430000001</v>
      </c>
      <c r="K64" s="16">
        <v>0.022</v>
      </c>
      <c r="M64" s="14">
        <f>ROUND((+I64*K64),2)</f>
        <v>123756.08</v>
      </c>
    </row>
    <row r="65" spans="1:13" ht="12.75">
      <c r="A65" s="38" t="s">
        <v>156</v>
      </c>
      <c r="B65" s="18"/>
      <c r="C65" s="14">
        <f>G64</f>
        <v>5627970.930000001</v>
      </c>
      <c r="D65" s="14"/>
      <c r="E65" s="14">
        <v>14825.13</v>
      </c>
      <c r="F65" s="14"/>
      <c r="G65" s="14">
        <f t="shared" si="12"/>
        <v>5642796.0600000005</v>
      </c>
      <c r="H65" s="14"/>
      <c r="I65" s="14">
        <f>C65/2+G65/2</f>
        <v>5635383.495000001</v>
      </c>
      <c r="K65" s="16">
        <v>0.023</v>
      </c>
      <c r="M65" s="14">
        <f>ROUND((+I65*K65),2)</f>
        <v>129613.82</v>
      </c>
    </row>
    <row r="66" spans="1:13" ht="12.75">
      <c r="A66" s="38" t="s">
        <v>157</v>
      </c>
      <c r="B66" s="18"/>
      <c r="C66" s="14">
        <f>G65</f>
        <v>5642796.0600000005</v>
      </c>
      <c r="D66" s="14"/>
      <c r="E66" s="14">
        <v>-1691.39</v>
      </c>
      <c r="F66" s="14"/>
      <c r="G66" s="14">
        <f t="shared" si="12"/>
        <v>5641104.670000001</v>
      </c>
      <c r="H66" s="14"/>
      <c r="I66" s="14">
        <f>C66/2+G66/2</f>
        <v>5641950.365</v>
      </c>
      <c r="K66" s="16">
        <v>0.023</v>
      </c>
      <c r="M66" s="14">
        <f>ROUND((+I66*K66),2)</f>
        <v>129764.86</v>
      </c>
    </row>
    <row r="67" spans="1:14" ht="12.75">
      <c r="A67" s="38" t="s">
        <v>163</v>
      </c>
      <c r="B67" s="18"/>
      <c r="C67" s="14">
        <f>G66</f>
        <v>5641104.670000001</v>
      </c>
      <c r="D67" s="14"/>
      <c r="E67" s="14"/>
      <c r="F67" s="14"/>
      <c r="G67" s="14">
        <f>C67+E67</f>
        <v>5641104.670000001</v>
      </c>
      <c r="H67" s="14"/>
      <c r="I67" s="14">
        <f>C67/2+G67/2</f>
        <v>5641104.670000001</v>
      </c>
      <c r="K67" s="16">
        <v>0.023</v>
      </c>
      <c r="M67" s="14">
        <f>ROUND((+I67*K67),2)/12*9</f>
        <v>97309.0575</v>
      </c>
      <c r="N67" s="14" t="s">
        <v>165</v>
      </c>
    </row>
    <row r="68" spans="1:13" ht="12.75">
      <c r="A68" s="18"/>
      <c r="B68" s="18"/>
      <c r="C68" s="18"/>
      <c r="D68" s="14"/>
      <c r="F68" s="14"/>
      <c r="G68" s="18"/>
      <c r="H68" s="14"/>
      <c r="I68" s="15"/>
      <c r="J68" s="14"/>
      <c r="K68" s="14"/>
      <c r="L68" s="14"/>
      <c r="M68" s="34">
        <f>SUM(M8:M67)</f>
        <v>4233068.1674999995</v>
      </c>
    </row>
    <row r="69" spans="1:13" ht="12.75">
      <c r="A69" s="18"/>
      <c r="B69" s="18"/>
      <c r="C69" s="18"/>
      <c r="D69" s="14"/>
      <c r="F69" s="14"/>
      <c r="G69" s="18"/>
      <c r="H69" s="14"/>
      <c r="I69" s="15"/>
      <c r="J69" s="14"/>
      <c r="K69" s="14"/>
      <c r="L69" s="14"/>
      <c r="M69" s="18"/>
    </row>
    <row r="70" spans="2:13" ht="12.75">
      <c r="B70" s="18"/>
      <c r="C70" s="18"/>
      <c r="D70" s="14"/>
      <c r="F70" s="14"/>
      <c r="G70" s="33"/>
      <c r="H70" s="26"/>
      <c r="I70" s="46" t="s">
        <v>166</v>
      </c>
      <c r="J70" s="26"/>
      <c r="K70" s="26"/>
      <c r="L70" s="26"/>
      <c r="M70" s="33"/>
    </row>
    <row r="71" spans="2:13" ht="12.75">
      <c r="B71" s="18"/>
      <c r="C71" s="18"/>
      <c r="D71" s="14"/>
      <c r="F71" s="14"/>
      <c r="G71" s="33"/>
      <c r="H71" s="26"/>
      <c r="I71" s="44"/>
      <c r="J71" s="26"/>
      <c r="K71" s="47" t="s">
        <v>167</v>
      </c>
      <c r="L71" s="26"/>
      <c r="M71" s="33">
        <v>-5406</v>
      </c>
    </row>
    <row r="72" spans="2:13" ht="12.75">
      <c r="B72" s="18"/>
      <c r="C72" s="18"/>
      <c r="D72" s="14"/>
      <c r="F72" s="14"/>
      <c r="G72" s="33"/>
      <c r="H72" s="26"/>
      <c r="I72" s="44"/>
      <c r="J72" s="26"/>
      <c r="K72" s="47" t="s">
        <v>168</v>
      </c>
      <c r="L72" s="26"/>
      <c r="M72" s="33">
        <v>-10812.12</v>
      </c>
    </row>
    <row r="73" spans="2:13" ht="12.75">
      <c r="B73" s="18"/>
      <c r="C73" s="18"/>
      <c r="D73" s="14"/>
      <c r="F73" s="14"/>
      <c r="G73" s="33"/>
      <c r="H73" s="26"/>
      <c r="I73" s="44"/>
      <c r="J73" s="26"/>
      <c r="K73" s="47" t="s">
        <v>170</v>
      </c>
      <c r="L73" s="26"/>
      <c r="M73" s="33">
        <v>-10812.12</v>
      </c>
    </row>
    <row r="74" spans="2:13" ht="12.75">
      <c r="B74" s="18"/>
      <c r="C74" s="18"/>
      <c r="D74" s="14"/>
      <c r="F74" s="14"/>
      <c r="G74" s="33"/>
      <c r="H74" s="26"/>
      <c r="I74" s="44"/>
      <c r="J74" s="26"/>
      <c r="K74" s="47" t="s">
        <v>169</v>
      </c>
      <c r="L74" s="26"/>
      <c r="M74" s="48">
        <v>-10812.12</v>
      </c>
    </row>
    <row r="75" spans="2:13" ht="13.5" thickBot="1">
      <c r="B75" s="18"/>
      <c r="C75" s="18"/>
      <c r="D75" s="14"/>
      <c r="F75" s="14"/>
      <c r="G75" s="33"/>
      <c r="H75" s="26"/>
      <c r="I75" s="44" t="s">
        <v>172</v>
      </c>
      <c r="J75" s="26"/>
      <c r="K75" s="26"/>
      <c r="L75" s="26"/>
      <c r="M75" s="45">
        <f>SUM(M68:M74)</f>
        <v>4195225.807499999</v>
      </c>
    </row>
    <row r="76" spans="2:13" ht="13.5" thickTop="1">
      <c r="B76" s="18"/>
      <c r="C76" s="18"/>
      <c r="D76" s="14"/>
      <c r="F76" s="14"/>
      <c r="G76" s="18"/>
      <c r="H76" s="14"/>
      <c r="I76" s="15"/>
      <c r="J76" s="14"/>
      <c r="K76" s="14"/>
      <c r="L76" s="14"/>
      <c r="M76" s="18"/>
    </row>
    <row r="77" spans="2:13" ht="12.75">
      <c r="B77" s="18"/>
      <c r="C77" s="18"/>
      <c r="D77" s="14"/>
      <c r="F77" s="14"/>
      <c r="G77" s="18"/>
      <c r="H77" s="14"/>
      <c r="I77" s="14"/>
      <c r="J77" s="14"/>
      <c r="K77" s="14"/>
      <c r="L77" s="14"/>
      <c r="M77" s="14"/>
    </row>
    <row r="78" spans="1:13" ht="12.75">
      <c r="A78" s="18"/>
      <c r="B78" s="18"/>
      <c r="C78" s="18"/>
      <c r="D78" s="14"/>
      <c r="F78" s="14"/>
      <c r="H78" s="14"/>
      <c r="I78" s="14" t="s">
        <v>75</v>
      </c>
      <c r="J78" s="14"/>
      <c r="L78" s="14"/>
      <c r="M78" s="18">
        <f>G67-M75</f>
        <v>1445878.8625000017</v>
      </c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 t="s">
        <v>76</v>
      </c>
      <c r="J79" s="14"/>
      <c r="K79" s="14"/>
      <c r="L79" s="14"/>
      <c r="M79" s="14">
        <f>52541.14+4544.12+43.81+41652.03+2068.81</f>
        <v>100849.91</v>
      </c>
    </row>
    <row r="80" spans="1:13" ht="13.5" thickBot="1">
      <c r="A80" s="14"/>
      <c r="B80" s="14"/>
      <c r="I80" s="20" t="s">
        <v>82</v>
      </c>
      <c r="J80" s="14"/>
      <c r="K80" s="21" t="s">
        <v>164</v>
      </c>
      <c r="L80" s="14"/>
      <c r="M80" s="19">
        <f>SUM(M78:M79)</f>
        <v>1546728.7725000016</v>
      </c>
    </row>
    <row r="81" spans="1:13" ht="13.5" thickTop="1">
      <c r="A81" s="14"/>
      <c r="B81" s="14"/>
      <c r="I81" s="14"/>
      <c r="J81" s="14"/>
      <c r="K81" s="14"/>
      <c r="L81" s="14"/>
      <c r="M81" s="32" t="s">
        <v>171</v>
      </c>
    </row>
    <row r="83" spans="7:13" ht="12.75">
      <c r="G83" s="41"/>
      <c r="H83" s="42"/>
      <c r="I83" s="42"/>
      <c r="J83" s="42"/>
      <c r="K83" s="42"/>
      <c r="L83" s="42"/>
      <c r="M83" s="43"/>
    </row>
    <row r="84" spans="7:13" ht="12.75">
      <c r="G84" s="41"/>
      <c r="H84" s="42"/>
      <c r="I84" s="42"/>
      <c r="J84" s="42"/>
      <c r="K84" s="42"/>
      <c r="L84" s="42"/>
      <c r="M84" s="43"/>
    </row>
    <row r="87" ht="12.75">
      <c r="A87" s="18" t="s">
        <v>173</v>
      </c>
    </row>
    <row r="88" ht="12.75">
      <c r="A88" s="18" t="s">
        <v>174</v>
      </c>
    </row>
    <row r="89" ht="12.75">
      <c r="A89" s="18" t="s">
        <v>175</v>
      </c>
    </row>
  </sheetData>
  <sheetProtection/>
  <printOptions/>
  <pageMargins left="0.75" right="0.75" top="0.5" bottom="0.75" header="0.5" footer="0.5"/>
  <pageSetup horizontalDpi="600" verticalDpi="600" orientation="portrait" scale="65" r:id="rId1"/>
  <headerFooter alignWithMargins="0">
    <oddFooter>&amp;L&amp;Z&amp;F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5.140625" style="13" bestFit="1" customWidth="1"/>
    <col min="2" max="2" width="2.28125" style="13" customWidth="1"/>
    <col min="3" max="3" width="13.28125" style="13" customWidth="1"/>
    <col min="4" max="4" width="2.7109375" style="13" customWidth="1"/>
    <col min="5" max="5" width="11.7109375" style="13" customWidth="1"/>
    <col min="6" max="6" width="2.57421875" style="13" customWidth="1"/>
    <col min="7" max="7" width="12.28125" style="13" customWidth="1"/>
    <col min="8" max="8" width="2.7109375" style="13" customWidth="1"/>
    <col min="9" max="9" width="14.421875" style="13" bestFit="1" customWidth="1"/>
    <col min="10" max="10" width="2.7109375" style="13" customWidth="1"/>
    <col min="11" max="11" width="8.140625" style="13" bestFit="1" customWidth="1"/>
    <col min="12" max="12" width="2.421875" style="13" customWidth="1"/>
    <col min="13" max="13" width="12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106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107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/>
      <c r="F43" s="14"/>
      <c r="G43" s="14">
        <f aca="true" t="shared" si="8" ref="G43:G65">C43+E43</f>
        <v>0</v>
      </c>
      <c r="H43" s="14"/>
      <c r="I43" s="14">
        <f aca="true" t="shared" si="9" ref="I43:I65">C43/2+G43/2</f>
        <v>0</v>
      </c>
      <c r="J43" s="14"/>
      <c r="K43" s="16">
        <v>0.024</v>
      </c>
      <c r="L43" s="14"/>
      <c r="M43" s="14">
        <f aca="true" t="shared" si="10" ref="M43:M65">ROUND((+I43*K43),2)</f>
        <v>0</v>
      </c>
    </row>
    <row r="44" spans="1:13" ht="12.75">
      <c r="A44" s="14" t="s">
        <v>50</v>
      </c>
      <c r="B44" s="14"/>
      <c r="C44" s="14">
        <f aca="true" t="shared" si="11" ref="C44:C65">G43</f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4">
        <v>543031.81</v>
      </c>
      <c r="F47" s="14"/>
      <c r="G47" s="14">
        <f t="shared" si="8"/>
        <v>543031.81</v>
      </c>
      <c r="H47" s="14"/>
      <c r="I47" s="14">
        <f t="shared" si="9"/>
        <v>271515.905</v>
      </c>
      <c r="J47" s="14" t="s">
        <v>2</v>
      </c>
      <c r="K47" s="16">
        <v>0.029</v>
      </c>
      <c r="L47" s="14"/>
      <c r="M47" s="14">
        <f t="shared" si="10"/>
        <v>7873.96</v>
      </c>
    </row>
    <row r="48" spans="1:13" ht="12.75">
      <c r="A48" s="14" t="s">
        <v>54</v>
      </c>
      <c r="B48" s="14"/>
      <c r="C48" s="14">
        <f t="shared" si="11"/>
        <v>543031.81</v>
      </c>
      <c r="D48" s="14"/>
      <c r="E48" s="14"/>
      <c r="F48" s="14"/>
      <c r="G48" s="14">
        <f t="shared" si="8"/>
        <v>543031.81</v>
      </c>
      <c r="H48" s="14"/>
      <c r="I48" s="14">
        <f t="shared" si="9"/>
        <v>543031.81</v>
      </c>
      <c r="J48" s="14" t="s">
        <v>2</v>
      </c>
      <c r="K48" s="16">
        <v>0.029</v>
      </c>
      <c r="L48" s="14"/>
      <c r="M48" s="14">
        <f t="shared" si="10"/>
        <v>15747.92</v>
      </c>
    </row>
    <row r="49" spans="1:13" ht="12.75">
      <c r="A49" s="14" t="s">
        <v>55</v>
      </c>
      <c r="B49" s="14"/>
      <c r="C49" s="14">
        <f t="shared" si="11"/>
        <v>543031.81</v>
      </c>
      <c r="D49" s="14"/>
      <c r="E49" s="14">
        <v>19308.44</v>
      </c>
      <c r="F49" s="14"/>
      <c r="G49" s="14">
        <f t="shared" si="8"/>
        <v>562340.25</v>
      </c>
      <c r="H49" s="14"/>
      <c r="I49" s="14">
        <f t="shared" si="9"/>
        <v>552686.03</v>
      </c>
      <c r="J49" s="14" t="s">
        <v>2</v>
      </c>
      <c r="K49" s="16">
        <v>0.029</v>
      </c>
      <c r="L49" s="14"/>
      <c r="M49" s="14">
        <f t="shared" si="10"/>
        <v>16027.89</v>
      </c>
    </row>
    <row r="50" spans="1:13" ht="12.75">
      <c r="A50" s="14" t="s">
        <v>56</v>
      </c>
      <c r="B50" s="14"/>
      <c r="C50" s="14">
        <f t="shared" si="11"/>
        <v>562340.25</v>
      </c>
      <c r="D50" s="14"/>
      <c r="E50" s="14">
        <v>9434.65</v>
      </c>
      <c r="F50" s="14"/>
      <c r="G50" s="14">
        <f t="shared" si="8"/>
        <v>571774.9</v>
      </c>
      <c r="H50" s="14"/>
      <c r="I50" s="14">
        <f t="shared" si="9"/>
        <v>567057.575</v>
      </c>
      <c r="J50" s="14"/>
      <c r="K50" s="16">
        <v>0.029</v>
      </c>
      <c r="L50" s="14"/>
      <c r="M50" s="14">
        <f t="shared" si="10"/>
        <v>16444.67</v>
      </c>
    </row>
    <row r="51" spans="1:13" ht="12.75">
      <c r="A51" s="14" t="s">
        <v>57</v>
      </c>
      <c r="B51" s="14"/>
      <c r="C51" s="14">
        <f t="shared" si="11"/>
        <v>571774.9</v>
      </c>
      <c r="D51" s="14"/>
      <c r="E51" s="14"/>
      <c r="F51" s="14"/>
      <c r="G51" s="14">
        <f t="shared" si="8"/>
        <v>571774.9</v>
      </c>
      <c r="H51" s="14"/>
      <c r="I51" s="14">
        <f t="shared" si="9"/>
        <v>571774.9</v>
      </c>
      <c r="J51" s="14" t="s">
        <v>2</v>
      </c>
      <c r="K51" s="16">
        <v>0.026000000000000002</v>
      </c>
      <c r="L51" s="14"/>
      <c r="M51" s="14">
        <f t="shared" si="10"/>
        <v>14866.15</v>
      </c>
    </row>
    <row r="52" spans="1:13" ht="12.75">
      <c r="A52" s="14" t="s">
        <v>58</v>
      </c>
      <c r="B52" s="14"/>
      <c r="C52" s="14">
        <f t="shared" si="11"/>
        <v>571774.9</v>
      </c>
      <c r="D52" s="14"/>
      <c r="E52" s="14"/>
      <c r="F52" s="14"/>
      <c r="G52" s="14">
        <f t="shared" si="8"/>
        <v>571774.9</v>
      </c>
      <c r="H52" s="14"/>
      <c r="I52" s="14">
        <f t="shared" si="9"/>
        <v>571774.9</v>
      </c>
      <c r="J52" s="14" t="s">
        <v>2</v>
      </c>
      <c r="K52" s="16">
        <v>0.026000000000000002</v>
      </c>
      <c r="L52" s="14"/>
      <c r="M52" s="14">
        <f t="shared" si="10"/>
        <v>14866.15</v>
      </c>
    </row>
    <row r="53" spans="1:13" ht="12.75">
      <c r="A53" s="14" t="s">
        <v>59</v>
      </c>
      <c r="B53" s="14"/>
      <c r="C53" s="14">
        <f t="shared" si="11"/>
        <v>571774.9</v>
      </c>
      <c r="D53" s="14"/>
      <c r="E53" s="14"/>
      <c r="F53" s="14"/>
      <c r="G53" s="14">
        <f t="shared" si="8"/>
        <v>571774.9</v>
      </c>
      <c r="H53" s="14"/>
      <c r="I53" s="14">
        <f t="shared" si="9"/>
        <v>571774.9</v>
      </c>
      <c r="J53" s="14" t="s">
        <v>2</v>
      </c>
      <c r="K53" s="16">
        <v>0.026000000000000002</v>
      </c>
      <c r="L53" s="14"/>
      <c r="M53" s="14">
        <f t="shared" si="10"/>
        <v>14866.15</v>
      </c>
    </row>
    <row r="54" spans="1:13" ht="12.75">
      <c r="A54" s="14" t="s">
        <v>60</v>
      </c>
      <c r="B54" s="14"/>
      <c r="C54" s="14">
        <f t="shared" si="11"/>
        <v>571774.9</v>
      </c>
      <c r="D54" s="14"/>
      <c r="E54" s="14"/>
      <c r="F54" s="14"/>
      <c r="G54" s="14">
        <f t="shared" si="8"/>
        <v>571774.9</v>
      </c>
      <c r="H54" s="14"/>
      <c r="I54" s="14">
        <f t="shared" si="9"/>
        <v>571774.9</v>
      </c>
      <c r="J54" s="14"/>
      <c r="K54" s="16">
        <v>0.026000000000000002</v>
      </c>
      <c r="L54" s="14"/>
      <c r="M54" s="14">
        <f t="shared" si="10"/>
        <v>14866.15</v>
      </c>
    </row>
    <row r="55" spans="1:13" ht="12.75">
      <c r="A55" s="14" t="s">
        <v>61</v>
      </c>
      <c r="B55" s="14"/>
      <c r="C55" s="14">
        <f t="shared" si="11"/>
        <v>571774.9</v>
      </c>
      <c r="D55" s="14"/>
      <c r="E55" s="17">
        <v>127226.67</v>
      </c>
      <c r="F55" s="14"/>
      <c r="G55" s="14">
        <f t="shared" si="8"/>
        <v>699001.5700000001</v>
      </c>
      <c r="H55" s="14"/>
      <c r="I55" s="14">
        <f t="shared" si="9"/>
        <v>635388.2350000001</v>
      </c>
      <c r="J55" s="14"/>
      <c r="K55" s="16">
        <v>0.026000000000000002</v>
      </c>
      <c r="L55" s="14"/>
      <c r="M55" s="14">
        <f t="shared" si="10"/>
        <v>16520.09</v>
      </c>
    </row>
    <row r="56" spans="1:13" ht="12.75">
      <c r="A56" s="14" t="s">
        <v>62</v>
      </c>
      <c r="B56" s="14"/>
      <c r="C56" s="14">
        <f t="shared" si="11"/>
        <v>699001.5700000001</v>
      </c>
      <c r="D56" s="14"/>
      <c r="E56" s="14"/>
      <c r="F56" s="14"/>
      <c r="G56" s="14">
        <f t="shared" si="8"/>
        <v>699001.5700000001</v>
      </c>
      <c r="H56" s="14"/>
      <c r="I56" s="14">
        <f t="shared" si="9"/>
        <v>699001.5700000001</v>
      </c>
      <c r="J56" s="14" t="s">
        <v>2</v>
      </c>
      <c r="K56" s="16">
        <v>0.026000000000000002</v>
      </c>
      <c r="L56" s="14"/>
      <c r="M56" s="14">
        <f t="shared" si="10"/>
        <v>18174.04</v>
      </c>
    </row>
    <row r="57" spans="1:13" ht="12.75">
      <c r="A57" s="14" t="s">
        <v>63</v>
      </c>
      <c r="B57" s="14"/>
      <c r="C57" s="14">
        <f t="shared" si="11"/>
        <v>699001.5700000001</v>
      </c>
      <c r="D57" s="14"/>
      <c r="E57" s="14">
        <v>1643.75</v>
      </c>
      <c r="F57" s="14"/>
      <c r="G57" s="14">
        <f t="shared" si="8"/>
        <v>700645.3200000001</v>
      </c>
      <c r="H57" s="14"/>
      <c r="I57" s="14">
        <f t="shared" si="9"/>
        <v>699823.4450000001</v>
      </c>
      <c r="J57" s="14"/>
      <c r="K57" s="16">
        <v>0.023</v>
      </c>
      <c r="L57" s="14"/>
      <c r="M57" s="14">
        <f t="shared" si="10"/>
        <v>16095.94</v>
      </c>
    </row>
    <row r="58" spans="1:13" ht="12.75">
      <c r="A58" s="14" t="s">
        <v>64</v>
      </c>
      <c r="B58" s="14"/>
      <c r="C58" s="14">
        <f t="shared" si="11"/>
        <v>700645.3200000001</v>
      </c>
      <c r="D58" s="14"/>
      <c r="E58" s="14"/>
      <c r="F58" s="14"/>
      <c r="G58" s="14">
        <f t="shared" si="8"/>
        <v>700645.3200000001</v>
      </c>
      <c r="H58" s="14"/>
      <c r="I58" s="14">
        <f t="shared" si="9"/>
        <v>700645.3200000001</v>
      </c>
      <c r="J58" s="14"/>
      <c r="K58" s="16">
        <v>0.023</v>
      </c>
      <c r="L58" s="14"/>
      <c r="M58" s="14">
        <f t="shared" si="10"/>
        <v>16114.84</v>
      </c>
    </row>
    <row r="59" spans="1:13" ht="12.75">
      <c r="A59" s="14" t="s">
        <v>65</v>
      </c>
      <c r="B59" s="14"/>
      <c r="C59" s="14">
        <f t="shared" si="11"/>
        <v>700645.3200000001</v>
      </c>
      <c r="D59" s="14"/>
      <c r="E59" s="14"/>
      <c r="F59" s="14"/>
      <c r="G59" s="14">
        <f t="shared" si="8"/>
        <v>700645.3200000001</v>
      </c>
      <c r="H59" s="14"/>
      <c r="I59" s="14">
        <f t="shared" si="9"/>
        <v>700645.3200000001</v>
      </c>
      <c r="J59" s="14"/>
      <c r="K59" s="16">
        <v>0.023</v>
      </c>
      <c r="L59" s="14"/>
      <c r="M59" s="14">
        <f t="shared" si="10"/>
        <v>16114.84</v>
      </c>
    </row>
    <row r="60" spans="1:13" ht="12.75">
      <c r="A60" s="14" t="s">
        <v>66</v>
      </c>
      <c r="B60" s="14"/>
      <c r="C60" s="14">
        <f t="shared" si="11"/>
        <v>700645.3200000001</v>
      </c>
      <c r="D60" s="14"/>
      <c r="E60" s="14"/>
      <c r="F60" s="14"/>
      <c r="G60" s="14">
        <f t="shared" si="8"/>
        <v>700645.3200000001</v>
      </c>
      <c r="H60" s="14"/>
      <c r="I60" s="14">
        <f t="shared" si="9"/>
        <v>700645.3200000001</v>
      </c>
      <c r="J60" s="14"/>
      <c r="K60" s="16">
        <v>0.023</v>
      </c>
      <c r="L60" s="14"/>
      <c r="M60" s="14">
        <f t="shared" si="10"/>
        <v>16114.84</v>
      </c>
    </row>
    <row r="61" spans="1:13" ht="12.75">
      <c r="A61" s="14" t="s">
        <v>67</v>
      </c>
      <c r="B61" s="14"/>
      <c r="C61" s="14">
        <f t="shared" si="11"/>
        <v>700645.3200000001</v>
      </c>
      <c r="D61" s="14"/>
      <c r="E61" s="14"/>
      <c r="F61" s="14"/>
      <c r="G61" s="14">
        <f t="shared" si="8"/>
        <v>700645.3200000001</v>
      </c>
      <c r="H61" s="14"/>
      <c r="I61" s="14">
        <f t="shared" si="9"/>
        <v>700645.3200000001</v>
      </c>
      <c r="J61" s="14"/>
      <c r="K61" s="16">
        <v>0.024</v>
      </c>
      <c r="L61" s="14"/>
      <c r="M61" s="14">
        <f t="shared" si="10"/>
        <v>16815.49</v>
      </c>
    </row>
    <row r="62" spans="1:13" ht="12.75">
      <c r="A62" s="14" t="s">
        <v>68</v>
      </c>
      <c r="B62" s="14"/>
      <c r="C62" s="14">
        <f t="shared" si="11"/>
        <v>700645.3200000001</v>
      </c>
      <c r="D62" s="14"/>
      <c r="E62" s="14">
        <v>3138</v>
      </c>
      <c r="F62" s="14"/>
      <c r="G62" s="14">
        <f t="shared" si="8"/>
        <v>703783.3200000001</v>
      </c>
      <c r="H62" s="14"/>
      <c r="I62" s="14">
        <f t="shared" si="9"/>
        <v>702214.3200000001</v>
      </c>
      <c r="J62" s="14"/>
      <c r="K62" s="16">
        <v>0.024</v>
      </c>
      <c r="L62" s="14"/>
      <c r="M62" s="14">
        <f t="shared" si="10"/>
        <v>16853.14</v>
      </c>
    </row>
    <row r="63" spans="1:13" ht="12.75">
      <c r="A63" s="14" t="s">
        <v>69</v>
      </c>
      <c r="B63" s="14"/>
      <c r="C63" s="14">
        <f t="shared" si="11"/>
        <v>703783.3200000001</v>
      </c>
      <c r="D63" s="14"/>
      <c r="E63" s="14"/>
      <c r="F63" s="14"/>
      <c r="G63" s="14">
        <f t="shared" si="8"/>
        <v>703783.3200000001</v>
      </c>
      <c r="H63" s="14"/>
      <c r="I63" s="14">
        <f t="shared" si="9"/>
        <v>703783.3200000001</v>
      </c>
      <c r="J63" s="14"/>
      <c r="K63" s="16">
        <v>0.024</v>
      </c>
      <c r="L63" s="14"/>
      <c r="M63" s="14">
        <f t="shared" si="10"/>
        <v>16890.8</v>
      </c>
    </row>
    <row r="64" spans="1:13" ht="12.75">
      <c r="A64" s="14" t="s">
        <v>70</v>
      </c>
      <c r="B64" s="14"/>
      <c r="C64" s="14">
        <f t="shared" si="11"/>
        <v>703783.3200000001</v>
      </c>
      <c r="D64" s="14"/>
      <c r="E64" s="14">
        <v>137743.62</v>
      </c>
      <c r="F64" s="14"/>
      <c r="G64" s="14">
        <f t="shared" si="8"/>
        <v>841526.9400000001</v>
      </c>
      <c r="H64" s="14"/>
      <c r="I64" s="14">
        <f t="shared" si="9"/>
        <v>772655.1300000001</v>
      </c>
      <c r="J64" s="14"/>
      <c r="K64" s="16">
        <v>0.024</v>
      </c>
      <c r="L64" s="14"/>
      <c r="M64" s="14">
        <f t="shared" si="10"/>
        <v>18543.72</v>
      </c>
    </row>
    <row r="65" spans="1:13" ht="12.75">
      <c r="A65" s="14" t="s">
        <v>71</v>
      </c>
      <c r="B65" s="14"/>
      <c r="C65" s="14">
        <f t="shared" si="11"/>
        <v>841526.9400000001</v>
      </c>
      <c r="D65" s="14"/>
      <c r="E65" s="14">
        <v>2682.5</v>
      </c>
      <c r="F65" s="14"/>
      <c r="G65" s="14">
        <f t="shared" si="8"/>
        <v>844209.4400000001</v>
      </c>
      <c r="H65" s="14"/>
      <c r="I65" s="14">
        <f t="shared" si="9"/>
        <v>842868.1900000001</v>
      </c>
      <c r="J65" s="14"/>
      <c r="K65" s="16">
        <v>0.022</v>
      </c>
      <c r="L65" s="14"/>
      <c r="M65" s="14">
        <f t="shared" si="10"/>
        <v>18543.1</v>
      </c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6"/>
      <c r="L66" s="14"/>
      <c r="M66" s="14"/>
    </row>
    <row r="67" spans="1:13" ht="13.5" thickBot="1">
      <c r="A67" s="14"/>
      <c r="B67" s="14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9">
        <f>SUM(M13:M65)</f>
        <v>302339.8799999999</v>
      </c>
    </row>
    <row r="68" spans="1:13" ht="13.5" thickTop="1">
      <c r="A68" s="18"/>
      <c r="B68" s="18"/>
      <c r="C68" s="18"/>
      <c r="D68" s="14"/>
      <c r="E68" s="14"/>
      <c r="F68" s="14"/>
      <c r="G68" s="18"/>
      <c r="H68" s="14"/>
      <c r="I68" s="14"/>
      <c r="J68" s="14"/>
      <c r="K68" s="14"/>
      <c r="L68" s="14"/>
      <c r="M68" s="14"/>
    </row>
    <row r="69" spans="1:13" ht="12.75">
      <c r="A69" s="18"/>
      <c r="B69" s="18"/>
      <c r="C69" s="18"/>
      <c r="D69" s="14"/>
      <c r="F69" s="14"/>
      <c r="G69" s="18"/>
      <c r="H69" s="14"/>
      <c r="I69" s="14" t="s">
        <v>108</v>
      </c>
      <c r="J69" s="14"/>
      <c r="L69" s="14"/>
      <c r="M69" s="18">
        <f>G65-M67</f>
        <v>541869.5600000002</v>
      </c>
    </row>
    <row r="70" spans="1:13" ht="12.75">
      <c r="A70" s="18"/>
      <c r="B70" s="18"/>
      <c r="C70" s="18"/>
      <c r="D70" s="14"/>
      <c r="F70" s="14"/>
      <c r="G70" s="18"/>
      <c r="H70" s="14"/>
      <c r="I70" s="14" t="s">
        <v>76</v>
      </c>
      <c r="J70" s="14"/>
      <c r="K70" s="14"/>
      <c r="L70" s="14"/>
      <c r="M70" s="14">
        <v>289934.5</v>
      </c>
    </row>
    <row r="71" spans="1:13" ht="13.5" thickBot="1">
      <c r="A71" s="18"/>
      <c r="B71" s="18"/>
      <c r="C71" s="18"/>
      <c r="D71" s="14"/>
      <c r="F71" s="14"/>
      <c r="H71" s="14"/>
      <c r="I71" s="20" t="s">
        <v>109</v>
      </c>
      <c r="J71" s="14"/>
      <c r="K71" s="21" t="s">
        <v>110</v>
      </c>
      <c r="L71" s="14"/>
      <c r="M71" s="19">
        <f>SUM(M69:M70)</f>
        <v>831804.0600000002</v>
      </c>
    </row>
    <row r="72" ht="13.5" thickTop="1">
      <c r="M72" s="25" t="s">
        <v>111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6.57421875" style="13" customWidth="1"/>
    <col min="2" max="2" width="2.140625" style="13" customWidth="1"/>
    <col min="3" max="3" width="10.28125" style="13" bestFit="1" customWidth="1"/>
    <col min="4" max="4" width="2.28125" style="13" customWidth="1"/>
    <col min="5" max="5" width="11.00390625" style="13" bestFit="1" customWidth="1"/>
    <col min="6" max="6" width="1.57421875" style="13" bestFit="1" customWidth="1"/>
    <col min="7" max="7" width="9.7109375" style="13" bestFit="1" customWidth="1"/>
    <col min="8" max="8" width="2.140625" style="13" customWidth="1"/>
    <col min="9" max="9" width="14.421875" style="13" bestFit="1" customWidth="1"/>
    <col min="10" max="10" width="1.57421875" style="13" bestFit="1" customWidth="1"/>
    <col min="11" max="11" width="8.140625" style="13" bestFit="1" customWidth="1"/>
    <col min="12" max="12" width="1.57421875" style="13" bestFit="1" customWidth="1"/>
    <col min="13" max="13" width="11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129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501.98</v>
      </c>
      <c r="F13" s="14"/>
      <c r="G13" s="14">
        <f t="shared" si="0"/>
        <v>501.98</v>
      </c>
      <c r="H13" s="14"/>
      <c r="I13" s="14">
        <f t="shared" si="1"/>
        <v>250.99</v>
      </c>
      <c r="J13" s="14"/>
      <c r="K13" s="16">
        <v>0.034300000000000004</v>
      </c>
      <c r="L13" s="14"/>
      <c r="M13" s="14">
        <f t="shared" si="2"/>
        <v>8.61</v>
      </c>
    </row>
    <row r="14" spans="1:13" ht="12.75">
      <c r="A14" s="14" t="s">
        <v>24</v>
      </c>
      <c r="B14" s="14"/>
      <c r="C14" s="14">
        <f t="shared" si="3"/>
        <v>501.98</v>
      </c>
      <c r="D14" s="14"/>
      <c r="E14" s="14"/>
      <c r="F14" s="14"/>
      <c r="G14" s="14">
        <f t="shared" si="0"/>
        <v>501.98</v>
      </c>
      <c r="H14" s="14"/>
      <c r="I14" s="14">
        <f t="shared" si="1"/>
        <v>501.98</v>
      </c>
      <c r="J14" s="14"/>
      <c r="K14" s="16">
        <v>0.035500000000000004</v>
      </c>
      <c r="L14" s="14"/>
      <c r="M14" s="14">
        <f t="shared" si="2"/>
        <v>17.82</v>
      </c>
    </row>
    <row r="15" spans="1:13" ht="12.75">
      <c r="A15" s="14" t="s">
        <v>25</v>
      </c>
      <c r="B15" s="14"/>
      <c r="C15" s="14">
        <f t="shared" si="3"/>
        <v>501.98</v>
      </c>
      <c r="D15" s="14"/>
      <c r="E15" s="14">
        <v>386.33</v>
      </c>
      <c r="F15" s="14"/>
      <c r="G15" s="14">
        <f t="shared" si="0"/>
        <v>888.31</v>
      </c>
      <c r="H15" s="14"/>
      <c r="I15" s="14">
        <f t="shared" si="1"/>
        <v>695.145</v>
      </c>
      <c r="J15" s="14"/>
      <c r="K15" s="16">
        <v>0.035500000000000004</v>
      </c>
      <c r="L15" s="14"/>
      <c r="M15" s="14">
        <f t="shared" si="2"/>
        <v>24.68</v>
      </c>
    </row>
    <row r="16" spans="1:13" ht="12.75">
      <c r="A16" s="14" t="s">
        <v>26</v>
      </c>
      <c r="B16" s="14"/>
      <c r="C16" s="14">
        <f t="shared" si="3"/>
        <v>888.31</v>
      </c>
      <c r="D16" s="14"/>
      <c r="E16" s="14"/>
      <c r="F16" s="14"/>
      <c r="G16" s="14">
        <f t="shared" si="0"/>
        <v>888.31</v>
      </c>
      <c r="H16" s="14"/>
      <c r="I16" s="14">
        <f t="shared" si="1"/>
        <v>888.31</v>
      </c>
      <c r="J16" s="14"/>
      <c r="K16" s="16">
        <v>0.035500000000000004</v>
      </c>
      <c r="L16" s="14"/>
      <c r="M16" s="14">
        <f t="shared" si="2"/>
        <v>31.54</v>
      </c>
    </row>
    <row r="17" spans="1:13" ht="12.75">
      <c r="A17" s="14" t="s">
        <v>27</v>
      </c>
      <c r="B17" s="14"/>
      <c r="C17" s="14">
        <f t="shared" si="3"/>
        <v>888.31</v>
      </c>
      <c r="D17" s="14"/>
      <c r="E17" s="14"/>
      <c r="F17" s="14"/>
      <c r="G17" s="14">
        <f t="shared" si="0"/>
        <v>888.31</v>
      </c>
      <c r="H17" s="14"/>
      <c r="I17" s="14">
        <f t="shared" si="1"/>
        <v>888.31</v>
      </c>
      <c r="J17" s="14"/>
      <c r="K17" s="16">
        <v>0.032100000000000004</v>
      </c>
      <c r="L17" s="14"/>
      <c r="M17" s="14">
        <f t="shared" si="2"/>
        <v>28.51</v>
      </c>
    </row>
    <row r="18" spans="1:13" ht="12.75">
      <c r="A18" s="14" t="s">
        <v>28</v>
      </c>
      <c r="B18" s="14"/>
      <c r="C18" s="14">
        <f t="shared" si="3"/>
        <v>888.31</v>
      </c>
      <c r="D18" s="14"/>
      <c r="E18" s="14"/>
      <c r="F18" s="14"/>
      <c r="G18" s="14">
        <f t="shared" si="0"/>
        <v>888.31</v>
      </c>
      <c r="H18" s="14"/>
      <c r="I18" s="14">
        <f t="shared" si="1"/>
        <v>888.31</v>
      </c>
      <c r="J18" s="14"/>
      <c r="K18" s="16">
        <v>0.0304</v>
      </c>
      <c r="L18" s="14"/>
      <c r="M18" s="14">
        <f t="shared" si="2"/>
        <v>27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888.31</v>
      </c>
      <c r="D20" s="14"/>
      <c r="E20" s="14"/>
      <c r="F20" s="14"/>
      <c r="G20" s="14">
        <f aca="true" t="shared" si="4" ref="G20:G29">C20+E20</f>
        <v>888.31</v>
      </c>
      <c r="H20" s="14"/>
      <c r="I20" s="14">
        <f aca="true" t="shared" si="5" ref="I20:I29">C20/2+G20/2</f>
        <v>888.31</v>
      </c>
      <c r="J20" s="14"/>
      <c r="K20" s="16">
        <v>0.0304</v>
      </c>
      <c r="L20" s="14"/>
      <c r="M20" s="14">
        <f aca="true" t="shared" si="6" ref="M20:M29">ROUND((+I20*K20),2)</f>
        <v>27</v>
      </c>
    </row>
    <row r="21" spans="1:13" ht="12.75">
      <c r="A21" s="14" t="s">
        <v>30</v>
      </c>
      <c r="B21" s="14"/>
      <c r="C21" s="14">
        <f aca="true" t="shared" si="7" ref="C21:C29">G20</f>
        <v>888.31</v>
      </c>
      <c r="D21" s="14"/>
      <c r="E21" s="14"/>
      <c r="F21" s="14"/>
      <c r="G21" s="14">
        <f t="shared" si="4"/>
        <v>888.31</v>
      </c>
      <c r="H21" s="14"/>
      <c r="I21" s="14">
        <f t="shared" si="5"/>
        <v>888.31</v>
      </c>
      <c r="J21" s="14"/>
      <c r="K21" s="16">
        <v>0.0304</v>
      </c>
      <c r="L21" s="14"/>
      <c r="M21" s="14">
        <f t="shared" si="6"/>
        <v>27</v>
      </c>
    </row>
    <row r="22" spans="1:13" ht="12.75">
      <c r="A22" s="14" t="s">
        <v>31</v>
      </c>
      <c r="B22" s="14"/>
      <c r="C22" s="14">
        <f t="shared" si="7"/>
        <v>888.31</v>
      </c>
      <c r="D22" s="14"/>
      <c r="E22" s="14"/>
      <c r="F22" s="14"/>
      <c r="G22" s="14">
        <f t="shared" si="4"/>
        <v>888.31</v>
      </c>
      <c r="H22" s="14"/>
      <c r="I22" s="14">
        <f t="shared" si="5"/>
        <v>888.31</v>
      </c>
      <c r="J22" s="14"/>
      <c r="K22" s="16">
        <v>0.0308</v>
      </c>
      <c r="L22" s="14"/>
      <c r="M22" s="14">
        <f t="shared" si="6"/>
        <v>27.36</v>
      </c>
    </row>
    <row r="23" spans="1:13" ht="12.75">
      <c r="A23" s="14" t="s">
        <v>32</v>
      </c>
      <c r="B23" s="14"/>
      <c r="C23" s="14">
        <f t="shared" si="7"/>
        <v>888.31</v>
      </c>
      <c r="D23" s="14"/>
      <c r="E23" s="14"/>
      <c r="F23" s="14"/>
      <c r="G23" s="14">
        <f t="shared" si="4"/>
        <v>888.31</v>
      </c>
      <c r="H23" s="14"/>
      <c r="I23" s="14">
        <f t="shared" si="5"/>
        <v>888.31</v>
      </c>
      <c r="J23" s="14"/>
      <c r="K23" s="16">
        <v>0.03</v>
      </c>
      <c r="L23" s="14"/>
      <c r="M23" s="14">
        <f t="shared" si="6"/>
        <v>26.65</v>
      </c>
    </row>
    <row r="24" spans="1:13" ht="12.75">
      <c r="A24" s="14" t="s">
        <v>33</v>
      </c>
      <c r="B24" s="14"/>
      <c r="C24" s="14">
        <f t="shared" si="7"/>
        <v>888.31</v>
      </c>
      <c r="D24" s="14"/>
      <c r="E24" s="14"/>
      <c r="F24" s="14"/>
      <c r="G24" s="14">
        <f t="shared" si="4"/>
        <v>888.31</v>
      </c>
      <c r="H24" s="14"/>
      <c r="I24" s="14">
        <f t="shared" si="5"/>
        <v>888.31</v>
      </c>
      <c r="J24" s="14"/>
      <c r="K24" s="16">
        <v>0.03</v>
      </c>
      <c r="L24" s="14"/>
      <c r="M24" s="14">
        <f t="shared" si="6"/>
        <v>26.65</v>
      </c>
    </row>
    <row r="25" spans="1:13" ht="12.75">
      <c r="A25" s="14" t="s">
        <v>34</v>
      </c>
      <c r="B25" s="14"/>
      <c r="C25" s="14">
        <f t="shared" si="7"/>
        <v>888.31</v>
      </c>
      <c r="D25" s="14"/>
      <c r="E25" s="14"/>
      <c r="F25" s="14"/>
      <c r="G25" s="14">
        <f t="shared" si="4"/>
        <v>888.31</v>
      </c>
      <c r="H25" s="14"/>
      <c r="I25" s="14">
        <f t="shared" si="5"/>
        <v>888.31</v>
      </c>
      <c r="J25" s="14"/>
      <c r="K25" s="16">
        <v>0.03</v>
      </c>
      <c r="L25" s="14"/>
      <c r="M25" s="14">
        <f t="shared" si="6"/>
        <v>26.65</v>
      </c>
    </row>
    <row r="26" spans="1:13" ht="12.75">
      <c r="A26" s="14" t="s">
        <v>35</v>
      </c>
      <c r="B26" s="14"/>
      <c r="C26" s="14">
        <f t="shared" si="7"/>
        <v>888.31</v>
      </c>
      <c r="D26" s="14"/>
      <c r="E26" s="14"/>
      <c r="F26" s="14"/>
      <c r="G26" s="14">
        <f t="shared" si="4"/>
        <v>888.31</v>
      </c>
      <c r="H26" s="14"/>
      <c r="I26" s="14">
        <f t="shared" si="5"/>
        <v>888.31</v>
      </c>
      <c r="J26" s="14"/>
      <c r="K26" s="16">
        <v>0.03</v>
      </c>
      <c r="L26" s="14"/>
      <c r="M26" s="14">
        <f t="shared" si="6"/>
        <v>26.65</v>
      </c>
    </row>
    <row r="27" spans="1:13" ht="12.75">
      <c r="A27" s="14" t="s">
        <v>36</v>
      </c>
      <c r="B27" s="14"/>
      <c r="C27" s="14">
        <f t="shared" si="7"/>
        <v>888.31</v>
      </c>
      <c r="D27" s="14"/>
      <c r="E27" s="14"/>
      <c r="F27" s="14"/>
      <c r="G27" s="14">
        <f t="shared" si="4"/>
        <v>888.31</v>
      </c>
      <c r="H27" s="14"/>
      <c r="I27" s="14">
        <f t="shared" si="5"/>
        <v>888.31</v>
      </c>
      <c r="J27" s="14"/>
      <c r="K27" s="16">
        <v>0.03</v>
      </c>
      <c r="L27" s="14"/>
      <c r="M27" s="14">
        <f t="shared" si="6"/>
        <v>26.65</v>
      </c>
    </row>
    <row r="28" spans="1:13" ht="12.75">
      <c r="A28" s="14" t="s">
        <v>37</v>
      </c>
      <c r="B28" s="14"/>
      <c r="C28" s="14">
        <f t="shared" si="7"/>
        <v>888.31</v>
      </c>
      <c r="D28" s="14"/>
      <c r="E28" s="14"/>
      <c r="F28" s="14"/>
      <c r="G28" s="14">
        <f t="shared" si="4"/>
        <v>888.31</v>
      </c>
      <c r="H28" s="14"/>
      <c r="I28" s="14">
        <f t="shared" si="5"/>
        <v>888.31</v>
      </c>
      <c r="J28" s="14"/>
      <c r="K28" s="16">
        <v>0.030500000000000003</v>
      </c>
      <c r="L28" s="14"/>
      <c r="M28" s="14">
        <f t="shared" si="6"/>
        <v>27.09</v>
      </c>
    </row>
    <row r="29" spans="1:13" ht="12.75">
      <c r="A29" s="14" t="s">
        <v>38</v>
      </c>
      <c r="B29" s="14"/>
      <c r="C29" s="14">
        <f t="shared" si="7"/>
        <v>888.31</v>
      </c>
      <c r="D29" s="14"/>
      <c r="E29" s="14"/>
      <c r="F29" s="14"/>
      <c r="G29" s="14">
        <f t="shared" si="4"/>
        <v>888.31</v>
      </c>
      <c r="H29" s="14"/>
      <c r="I29" s="14">
        <f t="shared" si="5"/>
        <v>888.31</v>
      </c>
      <c r="J29" s="14"/>
      <c r="K29" s="16">
        <v>0.030600000000000002</v>
      </c>
      <c r="L29" s="14"/>
      <c r="M29" s="14">
        <f t="shared" si="6"/>
        <v>27.18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888.31</v>
      </c>
      <c r="D31" s="14"/>
      <c r="E31" s="14"/>
      <c r="F31" s="14"/>
      <c r="G31" s="14">
        <f>C31+E31</f>
        <v>888.31</v>
      </c>
      <c r="H31" s="14"/>
      <c r="I31" s="14">
        <f>C31/2+G31/2</f>
        <v>888.31</v>
      </c>
      <c r="J31" s="14"/>
      <c r="K31" s="16">
        <v>0.031</v>
      </c>
      <c r="L31" s="14"/>
      <c r="M31" s="14">
        <f>ROUND((+I31*K31),2)</f>
        <v>27.54</v>
      </c>
    </row>
    <row r="32" spans="1:13" ht="12.75">
      <c r="A32" s="14" t="s">
        <v>40</v>
      </c>
      <c r="B32" s="14"/>
      <c r="C32" s="14">
        <f>G31</f>
        <v>888.31</v>
      </c>
      <c r="D32" s="14"/>
      <c r="E32" s="14"/>
      <c r="F32" s="14"/>
      <c r="G32" s="14">
        <f>C32+E32</f>
        <v>888.31</v>
      </c>
      <c r="H32" s="14"/>
      <c r="I32" s="14">
        <f>C32/2+G32/2</f>
        <v>888.31</v>
      </c>
      <c r="J32" s="14"/>
      <c r="K32" s="16">
        <v>0.025</v>
      </c>
      <c r="L32" s="14"/>
      <c r="M32" s="14">
        <f>ROUND((+I32*K32),2)</f>
        <v>22.21</v>
      </c>
    </row>
    <row r="33" spans="1:13" ht="12.75">
      <c r="A33" s="14" t="s">
        <v>41</v>
      </c>
      <c r="B33" s="14"/>
      <c r="C33" s="14">
        <f>G32</f>
        <v>888.31</v>
      </c>
      <c r="D33" s="14"/>
      <c r="E33" s="14"/>
      <c r="F33" s="14"/>
      <c r="G33" s="14">
        <f>C33+E33</f>
        <v>888.31</v>
      </c>
      <c r="H33" s="14"/>
      <c r="I33" s="14">
        <f>C33/2+G33/2</f>
        <v>888.31</v>
      </c>
      <c r="J33" s="14"/>
      <c r="K33" s="16">
        <v>0.025</v>
      </c>
      <c r="L33" s="14"/>
      <c r="M33" s="14">
        <f>ROUND((+I33*K33),2)</f>
        <v>22.21</v>
      </c>
    </row>
    <row r="34" spans="1:13" ht="12.75">
      <c r="A34" s="14" t="s">
        <v>42</v>
      </c>
      <c r="B34" s="14"/>
      <c r="C34" s="14">
        <f>G33</f>
        <v>888.31</v>
      </c>
      <c r="D34" s="14"/>
      <c r="E34" s="14"/>
      <c r="F34" s="14"/>
      <c r="G34" s="14">
        <f>C34+E34</f>
        <v>888.31</v>
      </c>
      <c r="H34" s="14"/>
      <c r="I34" s="14">
        <f>C34/2+G34/2</f>
        <v>888.31</v>
      </c>
      <c r="J34" s="14"/>
      <c r="K34" s="16">
        <v>0.025</v>
      </c>
      <c r="L34" s="14"/>
      <c r="M34" s="14">
        <f>ROUND((+I34*K34),2)</f>
        <v>22.21</v>
      </c>
    </row>
    <row r="35" spans="1:13" ht="12.75">
      <c r="A35" s="14" t="s">
        <v>43</v>
      </c>
      <c r="B35" s="14"/>
      <c r="C35" s="14">
        <f>G34</f>
        <v>888.31</v>
      </c>
      <c r="D35" s="14"/>
      <c r="E35" s="14"/>
      <c r="F35" s="14"/>
      <c r="G35" s="14">
        <f>C35+E35</f>
        <v>888.31</v>
      </c>
      <c r="H35" s="14"/>
      <c r="I35" s="14">
        <f>C35/2+G35/2</f>
        <v>888.31</v>
      </c>
      <c r="J35" s="14"/>
      <c r="K35" s="16">
        <v>0.0275</v>
      </c>
      <c r="L35" s="14"/>
      <c r="M35" s="14">
        <f>ROUND((+I35*K35),2)</f>
        <v>24.43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888.31</v>
      </c>
      <c r="D37" s="14"/>
      <c r="E37" s="14"/>
      <c r="F37" s="14"/>
      <c r="G37" s="14">
        <f>C37+E37</f>
        <v>888.31</v>
      </c>
      <c r="H37" s="14"/>
      <c r="I37" s="14">
        <f>C37/2+G37/2</f>
        <v>888.31</v>
      </c>
      <c r="J37" s="14"/>
      <c r="K37" s="16">
        <v>0.0275</v>
      </c>
      <c r="L37" s="14"/>
      <c r="M37" s="14">
        <f>ROUND((+I37*K37),2)</f>
        <v>24.43</v>
      </c>
    </row>
    <row r="38" spans="1:13" ht="12.75">
      <c r="A38" s="14" t="s">
        <v>45</v>
      </c>
      <c r="B38" s="14"/>
      <c r="C38" s="14">
        <f>G37</f>
        <v>888.31</v>
      </c>
      <c r="D38" s="14"/>
      <c r="E38" s="14"/>
      <c r="F38" s="14"/>
      <c r="G38" s="14">
        <f>C38+E38</f>
        <v>888.31</v>
      </c>
      <c r="H38" s="14"/>
      <c r="I38" s="14">
        <f>C38/2+G38/2</f>
        <v>888.31</v>
      </c>
      <c r="J38" s="14"/>
      <c r="K38" s="16">
        <v>0.024</v>
      </c>
      <c r="L38" s="14"/>
      <c r="M38" s="14">
        <f>ROUND((+I38*K38),2)</f>
        <v>21.32</v>
      </c>
    </row>
    <row r="39" spans="1:13" ht="12.75">
      <c r="A39" s="14" t="s">
        <v>46</v>
      </c>
      <c r="B39" s="14"/>
      <c r="C39" s="14">
        <f>G38</f>
        <v>888.31</v>
      </c>
      <c r="D39" s="14"/>
      <c r="E39" s="14"/>
      <c r="F39" s="14"/>
      <c r="G39" s="14">
        <f>C39+E39</f>
        <v>888.31</v>
      </c>
      <c r="H39" s="14"/>
      <c r="I39" s="14">
        <f>C39/2+G39/2</f>
        <v>888.31</v>
      </c>
      <c r="J39" s="14"/>
      <c r="K39" s="16">
        <v>0.024</v>
      </c>
      <c r="L39" s="14"/>
      <c r="M39" s="14">
        <f>ROUND((+I39*K39),2)</f>
        <v>21.32</v>
      </c>
    </row>
    <row r="40" spans="1:13" ht="12.75">
      <c r="A40" s="14" t="s">
        <v>47</v>
      </c>
      <c r="B40" s="14"/>
      <c r="C40" s="14">
        <f>G39</f>
        <v>888.31</v>
      </c>
      <c r="D40" s="14"/>
      <c r="E40" s="14"/>
      <c r="F40" s="14"/>
      <c r="G40" s="14">
        <f>C40+E40</f>
        <v>888.31</v>
      </c>
      <c r="H40" s="14"/>
      <c r="I40" s="14">
        <f>C40/2+G40/2</f>
        <v>888.31</v>
      </c>
      <c r="J40" s="14"/>
      <c r="K40" s="16">
        <v>0.024</v>
      </c>
      <c r="L40" s="14"/>
      <c r="M40" s="14">
        <f>ROUND((+I40*K40),2)</f>
        <v>21.32</v>
      </c>
    </row>
    <row r="41" spans="1:13" ht="12.75">
      <c r="A41" s="14" t="s">
        <v>48</v>
      </c>
      <c r="B41" s="14"/>
      <c r="C41" s="14">
        <f>G40</f>
        <v>888.31</v>
      </c>
      <c r="D41" s="14"/>
      <c r="E41" s="14"/>
      <c r="F41" s="14"/>
      <c r="G41" s="14">
        <f>C41+E41</f>
        <v>888.31</v>
      </c>
      <c r="H41" s="14"/>
      <c r="I41" s="14">
        <f>C41/2+G41/2</f>
        <v>888.31</v>
      </c>
      <c r="J41" s="14"/>
      <c r="K41" s="16">
        <v>0.024</v>
      </c>
      <c r="L41" s="14"/>
      <c r="M41" s="14">
        <f>ROUND((+I41*K41),2)</f>
        <v>21.32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888.31</v>
      </c>
      <c r="D43" s="14"/>
      <c r="E43" s="14"/>
      <c r="F43" s="14"/>
      <c r="G43" s="14">
        <f aca="true" t="shared" si="8" ref="G43:G63">C43+E43</f>
        <v>888.31</v>
      </c>
      <c r="H43" s="14"/>
      <c r="I43" s="14">
        <f aca="true" t="shared" si="9" ref="I43:I63">C43/2+G43/2</f>
        <v>888.31</v>
      </c>
      <c r="J43" s="14"/>
      <c r="K43" s="16">
        <v>0.024</v>
      </c>
      <c r="L43" s="14"/>
      <c r="M43" s="14">
        <f aca="true" t="shared" si="10" ref="M43:M63">ROUND((+I43*K43),2)</f>
        <v>21.32</v>
      </c>
    </row>
    <row r="44" spans="1:13" ht="12.75">
      <c r="A44" s="14" t="s">
        <v>50</v>
      </c>
      <c r="B44" s="14"/>
      <c r="C44" s="14">
        <f aca="true" t="shared" si="11" ref="C44:C63">G43</f>
        <v>888.31</v>
      </c>
      <c r="D44" s="14"/>
      <c r="E44" s="14">
        <v>35883.94</v>
      </c>
      <c r="F44" s="14"/>
      <c r="G44" s="14">
        <f t="shared" si="8"/>
        <v>36772.25</v>
      </c>
      <c r="H44" s="14"/>
      <c r="I44" s="14">
        <f t="shared" si="9"/>
        <v>18830.28</v>
      </c>
      <c r="J44" s="14"/>
      <c r="K44" s="16">
        <v>0.024</v>
      </c>
      <c r="L44" s="14"/>
      <c r="M44" s="14">
        <f t="shared" si="10"/>
        <v>451.93</v>
      </c>
    </row>
    <row r="45" spans="1:13" ht="12.75">
      <c r="A45" s="14" t="s">
        <v>51</v>
      </c>
      <c r="B45" s="14"/>
      <c r="C45" s="14">
        <f t="shared" si="11"/>
        <v>36772.25</v>
      </c>
      <c r="D45" s="14"/>
      <c r="E45" s="14"/>
      <c r="F45" s="14"/>
      <c r="G45" s="14">
        <f t="shared" si="8"/>
        <v>36772.25</v>
      </c>
      <c r="H45" s="14"/>
      <c r="I45" s="14">
        <f t="shared" si="9"/>
        <v>36772.25</v>
      </c>
      <c r="J45" s="14"/>
      <c r="K45" s="16">
        <v>0.024</v>
      </c>
      <c r="L45" s="14"/>
      <c r="M45" s="14">
        <f t="shared" si="10"/>
        <v>882.53</v>
      </c>
    </row>
    <row r="46" spans="1:13" ht="12.75">
      <c r="A46" s="14" t="s">
        <v>52</v>
      </c>
      <c r="B46" s="14"/>
      <c r="C46" s="14">
        <f t="shared" si="11"/>
        <v>36772.25</v>
      </c>
      <c r="D46" s="14"/>
      <c r="E46" s="14"/>
      <c r="F46" s="14"/>
      <c r="G46" s="14">
        <f t="shared" si="8"/>
        <v>36772.25</v>
      </c>
      <c r="H46" s="14"/>
      <c r="I46" s="14">
        <f t="shared" si="9"/>
        <v>36772.25</v>
      </c>
      <c r="J46" s="14" t="s">
        <v>2</v>
      </c>
      <c r="K46" s="16">
        <v>0.024</v>
      </c>
      <c r="L46" s="14"/>
      <c r="M46" s="14">
        <f t="shared" si="10"/>
        <v>882.53</v>
      </c>
    </row>
    <row r="47" spans="1:13" ht="12.75">
      <c r="A47" s="14" t="s">
        <v>53</v>
      </c>
      <c r="B47" s="14"/>
      <c r="C47" s="14">
        <f t="shared" si="11"/>
        <v>36772.25</v>
      </c>
      <c r="D47" s="14"/>
      <c r="E47" s="14"/>
      <c r="F47" s="14"/>
      <c r="G47" s="14">
        <f t="shared" si="8"/>
        <v>36772.25</v>
      </c>
      <c r="H47" s="14"/>
      <c r="I47" s="14">
        <f t="shared" si="9"/>
        <v>36772.25</v>
      </c>
      <c r="J47" s="14" t="s">
        <v>2</v>
      </c>
      <c r="K47" s="16">
        <v>0.029</v>
      </c>
      <c r="L47" s="14"/>
      <c r="M47" s="14">
        <f t="shared" si="10"/>
        <v>1066.4</v>
      </c>
    </row>
    <row r="48" spans="1:13" ht="12.75">
      <c r="A48" s="14" t="s">
        <v>54</v>
      </c>
      <c r="B48" s="14"/>
      <c r="C48" s="14">
        <f t="shared" si="11"/>
        <v>36772.25</v>
      </c>
      <c r="D48" s="14"/>
      <c r="E48" s="14"/>
      <c r="F48" s="14"/>
      <c r="G48" s="14">
        <f t="shared" si="8"/>
        <v>36772.25</v>
      </c>
      <c r="H48" s="14"/>
      <c r="I48" s="14">
        <f t="shared" si="9"/>
        <v>36772.25</v>
      </c>
      <c r="J48" s="14" t="s">
        <v>2</v>
      </c>
      <c r="K48" s="16">
        <v>0.029</v>
      </c>
      <c r="L48" s="14"/>
      <c r="M48" s="14">
        <f t="shared" si="10"/>
        <v>1066.4</v>
      </c>
    </row>
    <row r="49" spans="1:13" ht="12.75">
      <c r="A49" s="14" t="s">
        <v>55</v>
      </c>
      <c r="B49" s="14"/>
      <c r="C49" s="14">
        <f t="shared" si="11"/>
        <v>36772.25</v>
      </c>
      <c r="D49" s="14"/>
      <c r="E49" s="14"/>
      <c r="F49" s="14"/>
      <c r="G49" s="14">
        <f t="shared" si="8"/>
        <v>36772.25</v>
      </c>
      <c r="H49" s="14"/>
      <c r="I49" s="14">
        <f t="shared" si="9"/>
        <v>36772.25</v>
      </c>
      <c r="J49" s="14" t="s">
        <v>2</v>
      </c>
      <c r="K49" s="16">
        <v>0.029</v>
      </c>
      <c r="L49" s="14"/>
      <c r="M49" s="14">
        <f t="shared" si="10"/>
        <v>1066.4</v>
      </c>
    </row>
    <row r="50" spans="1:13" ht="12.75">
      <c r="A50" s="14" t="s">
        <v>56</v>
      </c>
      <c r="B50" s="14"/>
      <c r="C50" s="14">
        <f t="shared" si="11"/>
        <v>36772.25</v>
      </c>
      <c r="D50" s="14"/>
      <c r="E50" s="14"/>
      <c r="F50" s="14"/>
      <c r="G50" s="14">
        <f t="shared" si="8"/>
        <v>36772.25</v>
      </c>
      <c r="H50" s="14"/>
      <c r="I50" s="14">
        <f t="shared" si="9"/>
        <v>36772.25</v>
      </c>
      <c r="J50" s="14"/>
      <c r="K50" s="16">
        <v>0.029</v>
      </c>
      <c r="L50" s="14"/>
      <c r="M50" s="14">
        <f t="shared" si="10"/>
        <v>1066.4</v>
      </c>
    </row>
    <row r="51" spans="1:13" ht="12.75">
      <c r="A51" s="14" t="s">
        <v>57</v>
      </c>
      <c r="B51" s="14"/>
      <c r="C51" s="14">
        <f t="shared" si="11"/>
        <v>36772.25</v>
      </c>
      <c r="D51" s="14"/>
      <c r="E51" s="14"/>
      <c r="F51" s="14"/>
      <c r="G51" s="14">
        <f t="shared" si="8"/>
        <v>36772.25</v>
      </c>
      <c r="H51" s="14"/>
      <c r="I51" s="14">
        <f t="shared" si="9"/>
        <v>36772.25</v>
      </c>
      <c r="J51" s="14" t="s">
        <v>2</v>
      </c>
      <c r="K51" s="16">
        <v>0.026000000000000002</v>
      </c>
      <c r="L51" s="14"/>
      <c r="M51" s="14">
        <f t="shared" si="10"/>
        <v>956.08</v>
      </c>
    </row>
    <row r="52" spans="1:13" ht="12.75">
      <c r="A52" s="14" t="s">
        <v>58</v>
      </c>
      <c r="B52" s="14"/>
      <c r="C52" s="14">
        <f t="shared" si="11"/>
        <v>36772.25</v>
      </c>
      <c r="D52" s="14"/>
      <c r="E52" s="14"/>
      <c r="F52" s="14"/>
      <c r="G52" s="14">
        <f t="shared" si="8"/>
        <v>36772.25</v>
      </c>
      <c r="H52" s="14"/>
      <c r="I52" s="14">
        <f t="shared" si="9"/>
        <v>36772.25</v>
      </c>
      <c r="J52" s="14" t="s">
        <v>2</v>
      </c>
      <c r="K52" s="16">
        <v>0.026000000000000002</v>
      </c>
      <c r="L52" s="14"/>
      <c r="M52" s="14">
        <f t="shared" si="10"/>
        <v>956.08</v>
      </c>
    </row>
    <row r="53" spans="1:13" ht="12.75">
      <c r="A53" s="14" t="s">
        <v>59</v>
      </c>
      <c r="B53" s="14"/>
      <c r="C53" s="14">
        <f t="shared" si="11"/>
        <v>36772.25</v>
      </c>
      <c r="D53" s="14"/>
      <c r="E53" s="14">
        <v>10847.74</v>
      </c>
      <c r="F53" s="14"/>
      <c r="G53" s="14">
        <f t="shared" si="8"/>
        <v>47619.99</v>
      </c>
      <c r="H53" s="14"/>
      <c r="I53" s="14">
        <f t="shared" si="9"/>
        <v>42196.119999999995</v>
      </c>
      <c r="J53" s="14" t="s">
        <v>2</v>
      </c>
      <c r="K53" s="16">
        <v>0.026000000000000002</v>
      </c>
      <c r="L53" s="14"/>
      <c r="M53" s="14">
        <f t="shared" si="10"/>
        <v>1097.1</v>
      </c>
    </row>
    <row r="54" spans="1:13" ht="12.75">
      <c r="A54" s="14" t="s">
        <v>60</v>
      </c>
      <c r="B54" s="14"/>
      <c r="C54" s="14">
        <f t="shared" si="11"/>
        <v>47619.99</v>
      </c>
      <c r="D54" s="14"/>
      <c r="E54" s="14"/>
      <c r="F54" s="14"/>
      <c r="G54" s="14">
        <f t="shared" si="8"/>
        <v>47619.99</v>
      </c>
      <c r="H54" s="14"/>
      <c r="I54" s="14">
        <f t="shared" si="9"/>
        <v>47619.99</v>
      </c>
      <c r="J54" s="14"/>
      <c r="K54" s="16">
        <v>0.026000000000000002</v>
      </c>
      <c r="L54" s="14"/>
      <c r="M54" s="14">
        <f t="shared" si="10"/>
        <v>1238.12</v>
      </c>
    </row>
    <row r="55" spans="1:13" ht="12.75">
      <c r="A55" s="14" t="s">
        <v>61</v>
      </c>
      <c r="B55" s="14"/>
      <c r="C55" s="14">
        <f t="shared" si="11"/>
        <v>47619.99</v>
      </c>
      <c r="D55" s="14"/>
      <c r="E55" s="17"/>
      <c r="F55" s="14"/>
      <c r="G55" s="14">
        <f t="shared" si="8"/>
        <v>47619.99</v>
      </c>
      <c r="H55" s="14"/>
      <c r="I55" s="14">
        <f t="shared" si="9"/>
        <v>47619.99</v>
      </c>
      <c r="J55" s="14"/>
      <c r="K55" s="16">
        <v>0.026000000000000002</v>
      </c>
      <c r="L55" s="14"/>
      <c r="M55" s="14">
        <f t="shared" si="10"/>
        <v>1238.12</v>
      </c>
    </row>
    <row r="56" spans="1:13" ht="12.75">
      <c r="A56" s="14" t="s">
        <v>62</v>
      </c>
      <c r="B56" s="14"/>
      <c r="C56" s="14">
        <f t="shared" si="11"/>
        <v>47619.99</v>
      </c>
      <c r="D56" s="14"/>
      <c r="E56" s="14"/>
      <c r="F56" s="14"/>
      <c r="G56" s="14">
        <f t="shared" si="8"/>
        <v>47619.99</v>
      </c>
      <c r="H56" s="14"/>
      <c r="I56" s="14">
        <f t="shared" si="9"/>
        <v>47619.99</v>
      </c>
      <c r="J56" s="14" t="s">
        <v>2</v>
      </c>
      <c r="K56" s="16">
        <v>0.026000000000000002</v>
      </c>
      <c r="L56" s="14"/>
      <c r="M56" s="14">
        <f t="shared" si="10"/>
        <v>1238.12</v>
      </c>
    </row>
    <row r="57" spans="1:13" ht="12.75">
      <c r="A57" s="14" t="s">
        <v>63</v>
      </c>
      <c r="B57" s="14"/>
      <c r="C57" s="14">
        <f t="shared" si="11"/>
        <v>47619.99</v>
      </c>
      <c r="D57" s="14"/>
      <c r="E57" s="14"/>
      <c r="F57" s="14"/>
      <c r="G57" s="14">
        <f t="shared" si="8"/>
        <v>47619.99</v>
      </c>
      <c r="H57" s="14"/>
      <c r="I57" s="14">
        <f t="shared" si="9"/>
        <v>47619.99</v>
      </c>
      <c r="J57" s="14"/>
      <c r="K57" s="16">
        <v>0.023</v>
      </c>
      <c r="L57" s="14"/>
      <c r="M57" s="14">
        <f t="shared" si="10"/>
        <v>1095.26</v>
      </c>
    </row>
    <row r="58" spans="1:13" ht="12.75">
      <c r="A58" s="14" t="s">
        <v>64</v>
      </c>
      <c r="B58" s="14"/>
      <c r="C58" s="14">
        <f t="shared" si="11"/>
        <v>47619.99</v>
      </c>
      <c r="D58" s="14"/>
      <c r="E58" s="14"/>
      <c r="F58" s="14"/>
      <c r="G58" s="14">
        <f t="shared" si="8"/>
        <v>47619.99</v>
      </c>
      <c r="H58" s="14"/>
      <c r="I58" s="14">
        <f t="shared" si="9"/>
        <v>47619.99</v>
      </c>
      <c r="J58" s="14"/>
      <c r="K58" s="16">
        <v>0.023</v>
      </c>
      <c r="L58" s="14"/>
      <c r="M58" s="14">
        <f t="shared" si="10"/>
        <v>1095.26</v>
      </c>
    </row>
    <row r="59" spans="1:13" ht="12.75">
      <c r="A59" s="14" t="s">
        <v>65</v>
      </c>
      <c r="B59" s="14"/>
      <c r="C59" s="14">
        <f t="shared" si="11"/>
        <v>47619.99</v>
      </c>
      <c r="D59" s="14"/>
      <c r="E59" s="14"/>
      <c r="F59" s="14"/>
      <c r="G59" s="14">
        <f t="shared" si="8"/>
        <v>47619.99</v>
      </c>
      <c r="H59" s="14"/>
      <c r="I59" s="14">
        <f t="shared" si="9"/>
        <v>47619.99</v>
      </c>
      <c r="J59" s="14"/>
      <c r="K59" s="16">
        <v>0.023</v>
      </c>
      <c r="L59" s="14"/>
      <c r="M59" s="14">
        <f t="shared" si="10"/>
        <v>1095.26</v>
      </c>
    </row>
    <row r="60" spans="1:13" ht="12.75">
      <c r="A60" s="14" t="s">
        <v>66</v>
      </c>
      <c r="B60" s="14"/>
      <c r="C60" s="14">
        <f t="shared" si="11"/>
        <v>47619.99</v>
      </c>
      <c r="D60" s="14"/>
      <c r="E60" s="14"/>
      <c r="F60" s="14"/>
      <c r="G60" s="14">
        <f t="shared" si="8"/>
        <v>47619.99</v>
      </c>
      <c r="H60" s="14"/>
      <c r="I60" s="14">
        <f t="shared" si="9"/>
        <v>47619.99</v>
      </c>
      <c r="J60" s="14"/>
      <c r="K60" s="16">
        <v>0.023</v>
      </c>
      <c r="L60" s="14"/>
      <c r="M60" s="14">
        <f t="shared" si="10"/>
        <v>1095.26</v>
      </c>
    </row>
    <row r="61" spans="1:13" ht="12.75">
      <c r="A61" s="14" t="s">
        <v>67</v>
      </c>
      <c r="B61" s="14"/>
      <c r="C61" s="14">
        <f t="shared" si="11"/>
        <v>47619.99</v>
      </c>
      <c r="D61" s="14"/>
      <c r="E61" s="14"/>
      <c r="F61" s="14"/>
      <c r="G61" s="14">
        <f t="shared" si="8"/>
        <v>47619.99</v>
      </c>
      <c r="H61" s="14"/>
      <c r="I61" s="14">
        <f t="shared" si="9"/>
        <v>47619.99</v>
      </c>
      <c r="J61" s="14"/>
      <c r="K61" s="16">
        <v>0.024</v>
      </c>
      <c r="L61" s="14"/>
      <c r="M61" s="14">
        <f t="shared" si="10"/>
        <v>1142.88</v>
      </c>
    </row>
    <row r="62" spans="1:13" ht="12.75">
      <c r="A62" s="14" t="s">
        <v>68</v>
      </c>
      <c r="B62" s="14"/>
      <c r="C62" s="14">
        <f t="shared" si="11"/>
        <v>47619.99</v>
      </c>
      <c r="D62" s="14"/>
      <c r="E62" s="14"/>
      <c r="F62" s="14"/>
      <c r="G62" s="14">
        <f t="shared" si="8"/>
        <v>47619.99</v>
      </c>
      <c r="H62" s="14"/>
      <c r="I62" s="14">
        <f t="shared" si="9"/>
        <v>47619.99</v>
      </c>
      <c r="J62" s="14"/>
      <c r="K62" s="16">
        <v>0.024</v>
      </c>
      <c r="L62" s="14"/>
      <c r="M62" s="14">
        <f t="shared" si="10"/>
        <v>1142.88</v>
      </c>
    </row>
    <row r="63" spans="1:13" ht="12.75">
      <c r="A63" s="14" t="s">
        <v>69</v>
      </c>
      <c r="B63" s="14"/>
      <c r="C63" s="14">
        <f t="shared" si="11"/>
        <v>47619.99</v>
      </c>
      <c r="D63" s="14"/>
      <c r="E63" s="14"/>
      <c r="F63" s="14"/>
      <c r="G63" s="14">
        <f t="shared" si="8"/>
        <v>47619.99</v>
      </c>
      <c r="H63" s="14"/>
      <c r="I63" s="14">
        <f t="shared" si="9"/>
        <v>47619.99</v>
      </c>
      <c r="J63" s="14"/>
      <c r="K63" s="16">
        <v>0.024</v>
      </c>
      <c r="L63" s="14"/>
      <c r="M63" s="14">
        <f t="shared" si="10"/>
        <v>1142.88</v>
      </c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6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6"/>
      <c r="L65" s="14"/>
      <c r="M65" s="14"/>
    </row>
    <row r="66" spans="1:13" ht="13.5" thickBot="1">
      <c r="A66" s="14"/>
      <c r="B66" s="14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9">
        <f>SUM(M13:M63)</f>
        <v>21672.559999999998</v>
      </c>
    </row>
    <row r="67" spans="1:13" ht="13.5" thickTop="1">
      <c r="A67" s="18"/>
      <c r="B67" s="18"/>
      <c r="C67" s="18"/>
      <c r="D67" s="14"/>
      <c r="E67" s="14"/>
      <c r="F67" s="14"/>
      <c r="G67" s="18"/>
      <c r="H67" s="14"/>
      <c r="I67" s="14"/>
      <c r="J67" s="14"/>
      <c r="K67" s="14"/>
      <c r="L67" s="14"/>
      <c r="M67" s="14"/>
    </row>
    <row r="68" spans="1:13" ht="12.75">
      <c r="A68" s="18"/>
      <c r="B68" s="18"/>
      <c r="C68" s="18"/>
      <c r="D68" s="14"/>
      <c r="F68" s="14"/>
      <c r="G68" s="18"/>
      <c r="H68" s="14"/>
      <c r="I68" s="14" t="s">
        <v>108</v>
      </c>
      <c r="J68" s="14"/>
      <c r="L68" s="14"/>
      <c r="M68" s="18">
        <f>G63-M66</f>
        <v>25947.43</v>
      </c>
    </row>
    <row r="69" spans="1:13" ht="12.75">
      <c r="A69" s="18"/>
      <c r="B69" s="18"/>
      <c r="C69" s="18"/>
      <c r="D69" s="14"/>
      <c r="F69" s="14"/>
      <c r="G69" s="18"/>
      <c r="H69" s="14"/>
      <c r="I69" s="14" t="s">
        <v>76</v>
      </c>
      <c r="J69" s="14"/>
      <c r="K69" s="14"/>
      <c r="L69" s="14"/>
      <c r="M69" s="14">
        <v>931.69</v>
      </c>
    </row>
    <row r="70" spans="1:13" ht="13.5" thickBot="1">
      <c r="A70" s="18"/>
      <c r="B70" s="18"/>
      <c r="C70" s="18"/>
      <c r="D70" s="14"/>
      <c r="F70" s="14"/>
      <c r="H70" s="14"/>
      <c r="I70" s="20" t="s">
        <v>109</v>
      </c>
      <c r="J70" s="14"/>
      <c r="K70" s="21" t="s">
        <v>114</v>
      </c>
      <c r="L70" s="14"/>
      <c r="M70" s="19">
        <f>SUM(M68:M69)</f>
        <v>26879.12</v>
      </c>
    </row>
    <row r="71" spans="1:13" ht="13.5" thickTop="1">
      <c r="A71" s="14"/>
      <c r="B71" s="14"/>
      <c r="M71" s="25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9.140625" style="13" customWidth="1"/>
    <col min="2" max="2" width="2.57421875" style="13" customWidth="1"/>
    <col min="3" max="3" width="13.57421875" style="13" bestFit="1" customWidth="1"/>
    <col min="4" max="4" width="2.28125" style="13" customWidth="1"/>
    <col min="5" max="5" width="11.00390625" style="13" bestFit="1" customWidth="1"/>
    <col min="6" max="6" width="2.28125" style="13" customWidth="1"/>
    <col min="7" max="7" width="10.7109375" style="13" bestFit="1" customWidth="1"/>
    <col min="8" max="8" width="2.8515625" style="13" customWidth="1"/>
    <col min="9" max="9" width="14.421875" style="13" bestFit="1" customWidth="1"/>
    <col min="10" max="10" width="2.57421875" style="13" customWidth="1"/>
    <col min="11" max="11" width="9.140625" style="13" customWidth="1"/>
    <col min="12" max="12" width="2.57421875" style="13" customWidth="1"/>
    <col min="13" max="13" width="12.421875" style="13" bestFit="1" customWidth="1"/>
    <col min="14" max="16384" width="9.140625" style="13" customWidth="1"/>
  </cols>
  <sheetData>
    <row r="1" spans="1:13" ht="12.75">
      <c r="A1" s="14" t="s">
        <v>0</v>
      </c>
      <c r="B1" s="14"/>
      <c r="C1" s="14" t="s">
        <v>119</v>
      </c>
      <c r="D1" s="14"/>
      <c r="E1" s="14"/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1:13" ht="12.75">
      <c r="A2" s="14" t="s">
        <v>120</v>
      </c>
      <c r="B2" s="14"/>
      <c r="C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1:13" ht="12.75">
      <c r="A3" s="14"/>
      <c r="B3" s="14"/>
      <c r="C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2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5" t="s">
        <v>96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4">
        <v>0</v>
      </c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4">
        <v>0</v>
      </c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4">
        <v>0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>
        <v>0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>
        <v>0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0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>
        <v>0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>
        <v>0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>
        <v>0</v>
      </c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>
        <v>0</v>
      </c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>
        <v>0</v>
      </c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>
        <v>0</v>
      </c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>
        <v>0</v>
      </c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>
        <v>0</v>
      </c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>
        <v>0</v>
      </c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>
        <v>0</v>
      </c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>
        <v>0</v>
      </c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>
        <v>0</v>
      </c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>
        <v>0</v>
      </c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>
        <v>0</v>
      </c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0</v>
      </c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>
        <v>0</v>
      </c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>
        <v>0</v>
      </c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>
        <v>0</v>
      </c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>
        <v>0</v>
      </c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>
        <v>0</v>
      </c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>
        <v>0</v>
      </c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>
        <v>0</v>
      </c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>
        <v>0</v>
      </c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>
        <v>0</v>
      </c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>
        <v>0</v>
      </c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>
        <v>0</v>
      </c>
      <c r="F43" s="14"/>
      <c r="G43" s="14">
        <f aca="true" t="shared" si="8" ref="G43:G65">C43+E43</f>
        <v>0</v>
      </c>
      <c r="H43" s="14"/>
      <c r="I43" s="14">
        <f aca="true" t="shared" si="9" ref="I43:I65">C43/2+G43/2</f>
        <v>0</v>
      </c>
      <c r="J43" s="14"/>
      <c r="K43" s="16">
        <v>0.024</v>
      </c>
      <c r="L43" s="14"/>
      <c r="M43" s="14">
        <f aca="true" t="shared" si="10" ref="M43:M65">ROUND((+I43*K43),2)</f>
        <v>0</v>
      </c>
    </row>
    <row r="44" spans="1:13" ht="12.75">
      <c r="A44" s="14" t="s">
        <v>50</v>
      </c>
      <c r="B44" s="14"/>
      <c r="C44" s="14">
        <f aca="true" t="shared" si="11" ref="C44:C65">G43</f>
        <v>0</v>
      </c>
      <c r="D44" s="14"/>
      <c r="E44" s="14">
        <v>0</v>
      </c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>
        <v>0</v>
      </c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>
        <v>0</v>
      </c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 t="s">
        <v>2</v>
      </c>
      <c r="C47" s="14">
        <f t="shared" si="11"/>
        <v>0</v>
      </c>
      <c r="D47" s="14"/>
      <c r="E47" s="14">
        <v>0</v>
      </c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 t="s">
        <v>2</v>
      </c>
      <c r="C48" s="14">
        <f t="shared" si="11"/>
        <v>0</v>
      </c>
      <c r="D48" s="14"/>
      <c r="E48" s="14">
        <v>0</v>
      </c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 t="s">
        <v>2</v>
      </c>
      <c r="C49" s="14">
        <f t="shared" si="11"/>
        <v>0</v>
      </c>
      <c r="D49" s="14"/>
      <c r="E49" s="14">
        <v>551265.92</v>
      </c>
      <c r="F49" s="14"/>
      <c r="G49" s="14">
        <f t="shared" si="8"/>
        <v>551265.92</v>
      </c>
      <c r="H49" s="14"/>
      <c r="I49" s="14">
        <f t="shared" si="9"/>
        <v>275632.96</v>
      </c>
      <c r="J49" s="14" t="s">
        <v>2</v>
      </c>
      <c r="K49" s="16">
        <v>0.029</v>
      </c>
      <c r="L49" s="14"/>
      <c r="M49" s="14">
        <f t="shared" si="10"/>
        <v>7993.36</v>
      </c>
    </row>
    <row r="50" spans="1:13" ht="12.75">
      <c r="A50" s="14" t="s">
        <v>56</v>
      </c>
      <c r="B50" s="14" t="s">
        <v>2</v>
      </c>
      <c r="C50" s="14">
        <f t="shared" si="11"/>
        <v>551265.92</v>
      </c>
      <c r="D50" s="14"/>
      <c r="E50" s="14">
        <v>0</v>
      </c>
      <c r="F50" s="14"/>
      <c r="G50" s="14">
        <f t="shared" si="8"/>
        <v>551265.92</v>
      </c>
      <c r="H50" s="14"/>
      <c r="I50" s="14">
        <f t="shared" si="9"/>
        <v>551265.92</v>
      </c>
      <c r="J50" s="14"/>
      <c r="K50" s="16">
        <v>0.029</v>
      </c>
      <c r="L50" s="14"/>
      <c r="M50" s="14">
        <f t="shared" si="10"/>
        <v>15986.71</v>
      </c>
    </row>
    <row r="51" spans="1:13" ht="12.75">
      <c r="A51" s="14" t="s">
        <v>57</v>
      </c>
      <c r="B51" s="14" t="s">
        <v>2</v>
      </c>
      <c r="C51" s="14">
        <f t="shared" si="11"/>
        <v>551265.92</v>
      </c>
      <c r="D51" s="14"/>
      <c r="E51" s="14">
        <v>0</v>
      </c>
      <c r="F51" s="14"/>
      <c r="G51" s="14">
        <f t="shared" si="8"/>
        <v>551265.92</v>
      </c>
      <c r="H51" s="14"/>
      <c r="I51" s="14">
        <f t="shared" si="9"/>
        <v>551265.92</v>
      </c>
      <c r="J51" s="14" t="s">
        <v>2</v>
      </c>
      <c r="K51" s="16">
        <v>0.026000000000000002</v>
      </c>
      <c r="L51" s="14"/>
      <c r="M51" s="14">
        <f t="shared" si="10"/>
        <v>14332.91</v>
      </c>
    </row>
    <row r="52" spans="1:13" ht="12.75">
      <c r="A52" s="14" t="s">
        <v>58</v>
      </c>
      <c r="B52" s="14"/>
      <c r="C52" s="14">
        <f t="shared" si="11"/>
        <v>551265.92</v>
      </c>
      <c r="D52" s="14"/>
      <c r="E52" s="14">
        <v>0</v>
      </c>
      <c r="F52" s="14"/>
      <c r="G52" s="14">
        <f t="shared" si="8"/>
        <v>551265.92</v>
      </c>
      <c r="H52" s="14"/>
      <c r="I52" s="14">
        <f t="shared" si="9"/>
        <v>551265.92</v>
      </c>
      <c r="J52" s="14" t="s">
        <v>2</v>
      </c>
      <c r="K52" s="16">
        <v>0.026000000000000002</v>
      </c>
      <c r="L52" s="14"/>
      <c r="M52" s="14">
        <f t="shared" si="10"/>
        <v>14332.91</v>
      </c>
    </row>
    <row r="53" spans="1:13" ht="12.75">
      <c r="A53" s="14" t="s">
        <v>59</v>
      </c>
      <c r="B53" s="14"/>
      <c r="C53" s="14">
        <f t="shared" si="11"/>
        <v>551265.92</v>
      </c>
      <c r="D53" s="14"/>
      <c r="E53" s="14">
        <v>1111.95</v>
      </c>
      <c r="F53" s="14"/>
      <c r="G53" s="14">
        <f t="shared" si="8"/>
        <v>552377.87</v>
      </c>
      <c r="H53" s="14"/>
      <c r="I53" s="14">
        <f t="shared" si="9"/>
        <v>551821.895</v>
      </c>
      <c r="J53" s="14" t="s">
        <v>2</v>
      </c>
      <c r="K53" s="16">
        <v>0.026000000000000002</v>
      </c>
      <c r="L53" s="14"/>
      <c r="M53" s="14">
        <f t="shared" si="10"/>
        <v>14347.37</v>
      </c>
    </row>
    <row r="54" spans="1:13" ht="12.75">
      <c r="A54" s="14" t="s">
        <v>60</v>
      </c>
      <c r="B54" s="14"/>
      <c r="C54" s="14">
        <f t="shared" si="11"/>
        <v>552377.87</v>
      </c>
      <c r="D54" s="14"/>
      <c r="E54" s="14">
        <v>28618.07</v>
      </c>
      <c r="F54" s="14"/>
      <c r="G54" s="14">
        <f t="shared" si="8"/>
        <v>580995.94</v>
      </c>
      <c r="H54" s="14"/>
      <c r="I54" s="14">
        <f t="shared" si="9"/>
        <v>566686.905</v>
      </c>
      <c r="J54" s="14"/>
      <c r="K54" s="16">
        <v>0.026000000000000002</v>
      </c>
      <c r="L54" s="14"/>
      <c r="M54" s="14">
        <f t="shared" si="10"/>
        <v>14733.86</v>
      </c>
    </row>
    <row r="55" spans="1:13" ht="12.75">
      <c r="A55" s="14" t="s">
        <v>61</v>
      </c>
      <c r="B55" s="14"/>
      <c r="C55" s="14">
        <f t="shared" si="11"/>
        <v>580995.94</v>
      </c>
      <c r="D55" s="14"/>
      <c r="E55" s="14">
        <v>0</v>
      </c>
      <c r="F55" s="14"/>
      <c r="G55" s="14">
        <f t="shared" si="8"/>
        <v>580995.94</v>
      </c>
      <c r="H55" s="14"/>
      <c r="I55" s="14">
        <f t="shared" si="9"/>
        <v>580995.94</v>
      </c>
      <c r="J55" s="14"/>
      <c r="K55" s="16">
        <v>0.026000000000000002</v>
      </c>
      <c r="L55" s="14"/>
      <c r="M55" s="14">
        <f t="shared" si="10"/>
        <v>15105.89</v>
      </c>
    </row>
    <row r="56" spans="1:13" ht="12.75">
      <c r="A56" s="14" t="s">
        <v>62</v>
      </c>
      <c r="B56" s="14"/>
      <c r="C56" s="14">
        <f t="shared" si="11"/>
        <v>580995.94</v>
      </c>
      <c r="D56" s="14"/>
      <c r="E56" s="14">
        <v>0</v>
      </c>
      <c r="F56" s="14"/>
      <c r="G56" s="14">
        <f t="shared" si="8"/>
        <v>580995.94</v>
      </c>
      <c r="H56" s="14"/>
      <c r="I56" s="14">
        <f t="shared" si="9"/>
        <v>580995.94</v>
      </c>
      <c r="J56" s="14"/>
      <c r="K56" s="16">
        <v>0.026000000000000002</v>
      </c>
      <c r="L56" s="14"/>
      <c r="M56" s="14">
        <f t="shared" si="10"/>
        <v>15105.89</v>
      </c>
    </row>
    <row r="57" spans="1:13" ht="12.75">
      <c r="A57" s="14" t="s">
        <v>63</v>
      </c>
      <c r="B57" s="14"/>
      <c r="C57" s="14">
        <f t="shared" si="11"/>
        <v>580995.94</v>
      </c>
      <c r="D57" s="14"/>
      <c r="E57" s="14">
        <v>34907.36</v>
      </c>
      <c r="F57" s="14"/>
      <c r="G57" s="14">
        <f t="shared" si="8"/>
        <v>615903.2999999999</v>
      </c>
      <c r="H57" s="14"/>
      <c r="I57" s="14">
        <f t="shared" si="9"/>
        <v>598449.6199999999</v>
      </c>
      <c r="J57" s="14"/>
      <c r="K57" s="16">
        <v>0.023</v>
      </c>
      <c r="L57" s="14"/>
      <c r="M57" s="14">
        <f t="shared" si="10"/>
        <v>13764.34</v>
      </c>
    </row>
    <row r="58" spans="1:13" ht="12.75">
      <c r="A58" s="14" t="s">
        <v>64</v>
      </c>
      <c r="B58" s="14"/>
      <c r="C58" s="14">
        <f t="shared" si="11"/>
        <v>615903.2999999999</v>
      </c>
      <c r="D58" s="14"/>
      <c r="E58" s="14">
        <v>0</v>
      </c>
      <c r="F58" s="14"/>
      <c r="G58" s="14">
        <f t="shared" si="8"/>
        <v>615903.2999999999</v>
      </c>
      <c r="H58" s="18"/>
      <c r="I58" s="14">
        <f t="shared" si="9"/>
        <v>615903.2999999999</v>
      </c>
      <c r="J58" s="18"/>
      <c r="K58" s="36">
        <v>0.023</v>
      </c>
      <c r="L58" s="18"/>
      <c r="M58" s="14">
        <f t="shared" si="10"/>
        <v>14165.78</v>
      </c>
    </row>
    <row r="59" spans="1:13" ht="12.75">
      <c r="A59" s="14" t="s">
        <v>65</v>
      </c>
      <c r="B59" s="14"/>
      <c r="C59" s="14">
        <f t="shared" si="11"/>
        <v>615903.2999999999</v>
      </c>
      <c r="D59" s="14"/>
      <c r="E59" s="14">
        <v>0</v>
      </c>
      <c r="F59" s="14"/>
      <c r="G59" s="14">
        <f t="shared" si="8"/>
        <v>615903.2999999999</v>
      </c>
      <c r="H59" s="18"/>
      <c r="I59" s="14">
        <f t="shared" si="9"/>
        <v>615903.2999999999</v>
      </c>
      <c r="J59" s="18"/>
      <c r="K59" s="36">
        <v>0.023</v>
      </c>
      <c r="L59" s="18"/>
      <c r="M59" s="14">
        <f t="shared" si="10"/>
        <v>14165.78</v>
      </c>
    </row>
    <row r="60" spans="1:13" ht="12.75">
      <c r="A60" s="14" t="s">
        <v>66</v>
      </c>
      <c r="B60" s="14"/>
      <c r="C60" s="14">
        <f t="shared" si="11"/>
        <v>615903.2999999999</v>
      </c>
      <c r="D60" s="14"/>
      <c r="E60" s="14">
        <v>0</v>
      </c>
      <c r="F60" s="14"/>
      <c r="G60" s="14">
        <f t="shared" si="8"/>
        <v>615903.2999999999</v>
      </c>
      <c r="H60" s="14"/>
      <c r="I60" s="14">
        <f t="shared" si="9"/>
        <v>615903.2999999999</v>
      </c>
      <c r="J60" s="14"/>
      <c r="K60" s="36">
        <v>0.023</v>
      </c>
      <c r="L60" s="14"/>
      <c r="M60" s="14">
        <f t="shared" si="10"/>
        <v>14165.78</v>
      </c>
    </row>
    <row r="61" spans="1:13" ht="12.75">
      <c r="A61" s="14" t="s">
        <v>67</v>
      </c>
      <c r="B61" s="14"/>
      <c r="C61" s="14">
        <f t="shared" si="11"/>
        <v>615903.2999999999</v>
      </c>
      <c r="D61" s="14"/>
      <c r="E61" s="14">
        <v>12456.69</v>
      </c>
      <c r="F61" s="14"/>
      <c r="G61" s="14">
        <f t="shared" si="8"/>
        <v>628359.9899999999</v>
      </c>
      <c r="H61" s="14"/>
      <c r="I61" s="14">
        <f t="shared" si="9"/>
        <v>622131.6449999999</v>
      </c>
      <c r="J61" s="14"/>
      <c r="K61" s="16">
        <v>0.024</v>
      </c>
      <c r="L61" s="14"/>
      <c r="M61" s="14">
        <f t="shared" si="10"/>
        <v>14931.16</v>
      </c>
    </row>
    <row r="62" spans="1:13" ht="12.75">
      <c r="A62" s="14" t="s">
        <v>68</v>
      </c>
      <c r="B62" s="14"/>
      <c r="C62" s="14">
        <f t="shared" si="11"/>
        <v>628359.9899999999</v>
      </c>
      <c r="D62" s="14"/>
      <c r="E62" s="14">
        <v>64031.13</v>
      </c>
      <c r="F62" s="14"/>
      <c r="G62" s="14">
        <f t="shared" si="8"/>
        <v>692391.1199999999</v>
      </c>
      <c r="H62" s="18"/>
      <c r="I62" s="14">
        <f t="shared" si="9"/>
        <v>660375.5549999999</v>
      </c>
      <c r="J62" s="18"/>
      <c r="K62" s="16">
        <v>0.024</v>
      </c>
      <c r="L62" s="18"/>
      <c r="M62" s="14">
        <f t="shared" si="10"/>
        <v>15849.01</v>
      </c>
    </row>
    <row r="63" spans="1:13" ht="12.75">
      <c r="A63" s="14" t="s">
        <v>69</v>
      </c>
      <c r="B63" s="14"/>
      <c r="C63" s="14">
        <f t="shared" si="11"/>
        <v>692391.1199999999</v>
      </c>
      <c r="D63" s="14"/>
      <c r="E63" s="14">
        <v>23905.53</v>
      </c>
      <c r="F63" s="14"/>
      <c r="G63" s="14">
        <f t="shared" si="8"/>
        <v>716296.6499999999</v>
      </c>
      <c r="H63" s="18"/>
      <c r="I63" s="14">
        <f t="shared" si="9"/>
        <v>704343.8849999999</v>
      </c>
      <c r="J63" s="18"/>
      <c r="K63" s="16">
        <v>0.024</v>
      </c>
      <c r="L63" s="18"/>
      <c r="M63" s="14">
        <f t="shared" si="10"/>
        <v>16904.25</v>
      </c>
    </row>
    <row r="64" spans="1:13" ht="12.75">
      <c r="A64" s="14" t="s">
        <v>70</v>
      </c>
      <c r="B64" s="14"/>
      <c r="C64" s="14">
        <f t="shared" si="11"/>
        <v>716296.6499999999</v>
      </c>
      <c r="D64" s="14"/>
      <c r="E64" s="14">
        <v>10843.65</v>
      </c>
      <c r="F64" s="14"/>
      <c r="G64" s="14">
        <f t="shared" si="8"/>
        <v>727140.2999999999</v>
      </c>
      <c r="H64" s="18"/>
      <c r="I64" s="14">
        <f t="shared" si="9"/>
        <v>721718.4749999999</v>
      </c>
      <c r="J64" s="18"/>
      <c r="K64" s="36">
        <v>0.024</v>
      </c>
      <c r="L64" s="18"/>
      <c r="M64" s="14">
        <f t="shared" si="10"/>
        <v>17321.24</v>
      </c>
    </row>
    <row r="65" spans="1:13" ht="12.75">
      <c r="A65" s="14" t="s">
        <v>71</v>
      </c>
      <c r="B65" s="14"/>
      <c r="C65" s="14">
        <f t="shared" si="11"/>
        <v>727140.2999999999</v>
      </c>
      <c r="D65" s="14"/>
      <c r="E65" s="14">
        <v>0</v>
      </c>
      <c r="F65" s="14"/>
      <c r="G65" s="14">
        <f t="shared" si="8"/>
        <v>727140.2999999999</v>
      </c>
      <c r="H65" s="18"/>
      <c r="I65" s="14">
        <f t="shared" si="9"/>
        <v>727140.2999999999</v>
      </c>
      <c r="J65" s="18"/>
      <c r="K65" s="36">
        <v>0.022</v>
      </c>
      <c r="L65" s="18"/>
      <c r="M65" s="14">
        <f t="shared" si="10"/>
        <v>15997.09</v>
      </c>
    </row>
    <row r="66" ht="13.5" thickBot="1">
      <c r="M66" s="19">
        <f>SUM(M8:M65)</f>
        <v>249203.33</v>
      </c>
    </row>
    <row r="67" spans="1:8" ht="13.5" thickTop="1">
      <c r="A67" s="14"/>
      <c r="B67" s="14"/>
      <c r="D67" s="14"/>
      <c r="H67" s="14"/>
    </row>
    <row r="68" spans="9:13" ht="12.75">
      <c r="I68" s="14" t="s">
        <v>108</v>
      </c>
      <c r="J68" s="14"/>
      <c r="L68" s="14"/>
      <c r="M68" s="18">
        <f>G65-M66</f>
        <v>477936.97</v>
      </c>
    </row>
    <row r="69" spans="9:13" ht="12.75">
      <c r="I69" s="14" t="s">
        <v>76</v>
      </c>
      <c r="J69" s="14"/>
      <c r="K69" s="14"/>
      <c r="L69" s="14"/>
      <c r="M69" s="14">
        <v>153183.1</v>
      </c>
    </row>
    <row r="70" spans="9:13" ht="13.5" thickBot="1">
      <c r="I70" s="14" t="s">
        <v>109</v>
      </c>
      <c r="J70" s="14"/>
      <c r="K70" s="21" t="s">
        <v>110</v>
      </c>
      <c r="L70" s="14"/>
      <c r="M70" s="19">
        <f>SUM(M68:M69)</f>
        <v>631120.07</v>
      </c>
    </row>
    <row r="71" spans="9:13" ht="13.5" thickTop="1">
      <c r="I71" s="14"/>
      <c r="J71" s="14"/>
      <c r="K71" s="14"/>
      <c r="L71" s="14"/>
      <c r="M71" s="32" t="s">
        <v>121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8.00390625" style="13" customWidth="1"/>
    <col min="2" max="2" width="2.57421875" style="13" customWidth="1"/>
    <col min="3" max="3" width="10.28125" style="13" bestFit="1" customWidth="1"/>
    <col min="4" max="4" width="3.00390625" style="13" customWidth="1"/>
    <col min="5" max="5" width="11.00390625" style="13" bestFit="1" customWidth="1"/>
    <col min="6" max="6" width="2.7109375" style="13" customWidth="1"/>
    <col min="7" max="7" width="9.7109375" style="13" bestFit="1" customWidth="1"/>
    <col min="8" max="8" width="2.28125" style="13" customWidth="1"/>
    <col min="9" max="9" width="14.421875" style="13" bestFit="1" customWidth="1"/>
    <col min="10" max="10" width="2.28125" style="13" customWidth="1"/>
    <col min="11" max="11" width="9.140625" style="13" customWidth="1"/>
    <col min="12" max="12" width="2.421875" style="13" customWidth="1"/>
    <col min="13" max="13" width="11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146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501.98</v>
      </c>
      <c r="F13" s="14"/>
      <c r="G13" s="14">
        <f t="shared" si="0"/>
        <v>501.98</v>
      </c>
      <c r="H13" s="14"/>
      <c r="I13" s="14">
        <f t="shared" si="1"/>
        <v>250.99</v>
      </c>
      <c r="J13" s="14"/>
      <c r="K13" s="16">
        <v>0.034300000000000004</v>
      </c>
      <c r="L13" s="14"/>
      <c r="M13" s="14">
        <f t="shared" si="2"/>
        <v>8.61</v>
      </c>
    </row>
    <row r="14" spans="1:13" ht="12.75">
      <c r="A14" s="14" t="s">
        <v>24</v>
      </c>
      <c r="B14" s="14"/>
      <c r="C14" s="14">
        <f t="shared" si="3"/>
        <v>501.98</v>
      </c>
      <c r="D14" s="14"/>
      <c r="E14" s="14"/>
      <c r="F14" s="14"/>
      <c r="G14" s="14">
        <f t="shared" si="0"/>
        <v>501.98</v>
      </c>
      <c r="H14" s="14"/>
      <c r="I14" s="14">
        <f t="shared" si="1"/>
        <v>501.98</v>
      </c>
      <c r="J14" s="14"/>
      <c r="K14" s="16">
        <v>0.035500000000000004</v>
      </c>
      <c r="L14" s="14"/>
      <c r="M14" s="14">
        <f t="shared" si="2"/>
        <v>17.82</v>
      </c>
    </row>
    <row r="15" spans="1:13" ht="12.75">
      <c r="A15" s="14" t="s">
        <v>25</v>
      </c>
      <c r="B15" s="14"/>
      <c r="C15" s="14">
        <f t="shared" si="3"/>
        <v>501.98</v>
      </c>
      <c r="D15" s="14"/>
      <c r="E15" s="14">
        <v>386.33</v>
      </c>
      <c r="F15" s="14"/>
      <c r="G15" s="14">
        <f t="shared" si="0"/>
        <v>888.31</v>
      </c>
      <c r="H15" s="14"/>
      <c r="I15" s="14">
        <f t="shared" si="1"/>
        <v>695.145</v>
      </c>
      <c r="J15" s="14"/>
      <c r="K15" s="16">
        <v>0.035500000000000004</v>
      </c>
      <c r="L15" s="14"/>
      <c r="M15" s="14">
        <f t="shared" si="2"/>
        <v>24.68</v>
      </c>
    </row>
    <row r="16" spans="1:13" ht="12.75">
      <c r="A16" s="14" t="s">
        <v>26</v>
      </c>
      <c r="B16" s="14"/>
      <c r="C16" s="14">
        <f t="shared" si="3"/>
        <v>888.31</v>
      </c>
      <c r="D16" s="14"/>
      <c r="E16" s="14"/>
      <c r="F16" s="14"/>
      <c r="G16" s="14">
        <f t="shared" si="0"/>
        <v>888.31</v>
      </c>
      <c r="H16" s="14"/>
      <c r="I16" s="14">
        <f t="shared" si="1"/>
        <v>888.31</v>
      </c>
      <c r="J16" s="14"/>
      <c r="K16" s="16">
        <v>0.035500000000000004</v>
      </c>
      <c r="L16" s="14"/>
      <c r="M16" s="14">
        <f t="shared" si="2"/>
        <v>31.54</v>
      </c>
    </row>
    <row r="17" spans="1:13" ht="12.75">
      <c r="A17" s="14" t="s">
        <v>27</v>
      </c>
      <c r="B17" s="14"/>
      <c r="C17" s="14">
        <f t="shared" si="3"/>
        <v>888.31</v>
      </c>
      <c r="D17" s="14"/>
      <c r="E17" s="14"/>
      <c r="F17" s="14"/>
      <c r="G17" s="14">
        <f t="shared" si="0"/>
        <v>888.31</v>
      </c>
      <c r="H17" s="14"/>
      <c r="I17" s="14">
        <f t="shared" si="1"/>
        <v>888.31</v>
      </c>
      <c r="J17" s="14"/>
      <c r="K17" s="16">
        <v>0.032100000000000004</v>
      </c>
      <c r="L17" s="14"/>
      <c r="M17" s="14">
        <f t="shared" si="2"/>
        <v>28.51</v>
      </c>
    </row>
    <row r="18" spans="1:13" ht="12.75">
      <c r="A18" s="14" t="s">
        <v>28</v>
      </c>
      <c r="B18" s="14"/>
      <c r="C18" s="14">
        <f t="shared" si="3"/>
        <v>888.31</v>
      </c>
      <c r="D18" s="14"/>
      <c r="E18" s="14"/>
      <c r="F18" s="14"/>
      <c r="G18" s="14">
        <f t="shared" si="0"/>
        <v>888.31</v>
      </c>
      <c r="H18" s="14"/>
      <c r="I18" s="14">
        <f t="shared" si="1"/>
        <v>888.31</v>
      </c>
      <c r="J18" s="14"/>
      <c r="K18" s="16">
        <v>0.0304</v>
      </c>
      <c r="L18" s="14"/>
      <c r="M18" s="14">
        <f t="shared" si="2"/>
        <v>27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888.31</v>
      </c>
      <c r="D20" s="14"/>
      <c r="E20" s="14"/>
      <c r="F20" s="14"/>
      <c r="G20" s="14">
        <f aca="true" t="shared" si="4" ref="G20:G29">C20+E20</f>
        <v>888.31</v>
      </c>
      <c r="H20" s="14"/>
      <c r="I20" s="14">
        <f aca="true" t="shared" si="5" ref="I20:I29">C20/2+G20/2</f>
        <v>888.31</v>
      </c>
      <c r="J20" s="14"/>
      <c r="K20" s="16">
        <v>0.0304</v>
      </c>
      <c r="L20" s="14"/>
      <c r="M20" s="14">
        <f aca="true" t="shared" si="6" ref="M20:M29">ROUND((+I20*K20),2)</f>
        <v>27</v>
      </c>
    </row>
    <row r="21" spans="1:13" ht="12.75">
      <c r="A21" s="14" t="s">
        <v>30</v>
      </c>
      <c r="B21" s="14"/>
      <c r="C21" s="14">
        <f aca="true" t="shared" si="7" ref="C21:C29">G20</f>
        <v>888.31</v>
      </c>
      <c r="D21" s="14"/>
      <c r="E21" s="14"/>
      <c r="F21" s="14"/>
      <c r="G21" s="14">
        <f t="shared" si="4"/>
        <v>888.31</v>
      </c>
      <c r="H21" s="14"/>
      <c r="I21" s="14">
        <f t="shared" si="5"/>
        <v>888.31</v>
      </c>
      <c r="J21" s="14"/>
      <c r="K21" s="16">
        <v>0.0304</v>
      </c>
      <c r="L21" s="14"/>
      <c r="M21" s="14">
        <f t="shared" si="6"/>
        <v>27</v>
      </c>
    </row>
    <row r="22" spans="1:13" ht="12.75">
      <c r="A22" s="14" t="s">
        <v>31</v>
      </c>
      <c r="B22" s="14"/>
      <c r="C22" s="14">
        <f t="shared" si="7"/>
        <v>888.31</v>
      </c>
      <c r="D22" s="14"/>
      <c r="E22" s="14"/>
      <c r="F22" s="14"/>
      <c r="G22" s="14">
        <f t="shared" si="4"/>
        <v>888.31</v>
      </c>
      <c r="H22" s="14"/>
      <c r="I22" s="14">
        <f t="shared" si="5"/>
        <v>888.31</v>
      </c>
      <c r="J22" s="14"/>
      <c r="K22" s="16">
        <v>0.0308</v>
      </c>
      <c r="L22" s="14"/>
      <c r="M22" s="14">
        <f t="shared" si="6"/>
        <v>27.36</v>
      </c>
    </row>
    <row r="23" spans="1:13" ht="12.75">
      <c r="A23" s="14" t="s">
        <v>32</v>
      </c>
      <c r="B23" s="14"/>
      <c r="C23" s="14">
        <f t="shared" si="7"/>
        <v>888.31</v>
      </c>
      <c r="D23" s="14"/>
      <c r="E23" s="14"/>
      <c r="F23" s="14"/>
      <c r="G23" s="14">
        <f t="shared" si="4"/>
        <v>888.31</v>
      </c>
      <c r="H23" s="14"/>
      <c r="I23" s="14">
        <f t="shared" si="5"/>
        <v>888.31</v>
      </c>
      <c r="J23" s="14"/>
      <c r="K23" s="16">
        <v>0.03</v>
      </c>
      <c r="L23" s="14"/>
      <c r="M23" s="14">
        <f t="shared" si="6"/>
        <v>26.65</v>
      </c>
    </row>
    <row r="24" spans="1:13" ht="12.75">
      <c r="A24" s="14" t="s">
        <v>33</v>
      </c>
      <c r="B24" s="14"/>
      <c r="C24" s="14">
        <f t="shared" si="7"/>
        <v>888.31</v>
      </c>
      <c r="D24" s="14"/>
      <c r="E24" s="14"/>
      <c r="F24" s="14"/>
      <c r="G24" s="14">
        <f t="shared" si="4"/>
        <v>888.31</v>
      </c>
      <c r="H24" s="14"/>
      <c r="I24" s="14">
        <f t="shared" si="5"/>
        <v>888.31</v>
      </c>
      <c r="J24" s="14"/>
      <c r="K24" s="16">
        <v>0.03</v>
      </c>
      <c r="L24" s="14"/>
      <c r="M24" s="14">
        <f t="shared" si="6"/>
        <v>26.65</v>
      </c>
    </row>
    <row r="25" spans="1:13" ht="12.75">
      <c r="A25" s="14" t="s">
        <v>34</v>
      </c>
      <c r="B25" s="14"/>
      <c r="C25" s="14">
        <f t="shared" si="7"/>
        <v>888.31</v>
      </c>
      <c r="D25" s="14"/>
      <c r="E25" s="14"/>
      <c r="F25" s="14"/>
      <c r="G25" s="14">
        <f t="shared" si="4"/>
        <v>888.31</v>
      </c>
      <c r="H25" s="14"/>
      <c r="I25" s="14">
        <f t="shared" si="5"/>
        <v>888.31</v>
      </c>
      <c r="J25" s="14"/>
      <c r="K25" s="16">
        <v>0.03</v>
      </c>
      <c r="L25" s="14"/>
      <c r="M25" s="14">
        <f t="shared" si="6"/>
        <v>26.65</v>
      </c>
    </row>
    <row r="26" spans="1:13" ht="12.75">
      <c r="A26" s="14" t="s">
        <v>35</v>
      </c>
      <c r="B26" s="14"/>
      <c r="C26" s="14">
        <f t="shared" si="7"/>
        <v>888.31</v>
      </c>
      <c r="D26" s="14"/>
      <c r="E26" s="14"/>
      <c r="F26" s="14"/>
      <c r="G26" s="14">
        <f t="shared" si="4"/>
        <v>888.31</v>
      </c>
      <c r="H26" s="14"/>
      <c r="I26" s="14">
        <f t="shared" si="5"/>
        <v>888.31</v>
      </c>
      <c r="J26" s="14"/>
      <c r="K26" s="16">
        <v>0.03</v>
      </c>
      <c r="L26" s="14"/>
      <c r="M26" s="14">
        <f t="shared" si="6"/>
        <v>26.65</v>
      </c>
    </row>
    <row r="27" spans="1:13" ht="12.75">
      <c r="A27" s="14" t="s">
        <v>36</v>
      </c>
      <c r="B27" s="14"/>
      <c r="C27" s="14">
        <f t="shared" si="7"/>
        <v>888.31</v>
      </c>
      <c r="D27" s="14"/>
      <c r="E27" s="14"/>
      <c r="F27" s="14"/>
      <c r="G27" s="14">
        <f t="shared" si="4"/>
        <v>888.31</v>
      </c>
      <c r="H27" s="14"/>
      <c r="I27" s="14">
        <f t="shared" si="5"/>
        <v>888.31</v>
      </c>
      <c r="J27" s="14"/>
      <c r="K27" s="16">
        <v>0.03</v>
      </c>
      <c r="L27" s="14"/>
      <c r="M27" s="14">
        <f t="shared" si="6"/>
        <v>26.65</v>
      </c>
    </row>
    <row r="28" spans="1:13" ht="12.75">
      <c r="A28" s="14" t="s">
        <v>37</v>
      </c>
      <c r="B28" s="14"/>
      <c r="C28" s="14">
        <f t="shared" si="7"/>
        <v>888.31</v>
      </c>
      <c r="D28" s="14"/>
      <c r="E28" s="14"/>
      <c r="F28" s="14"/>
      <c r="G28" s="14">
        <f t="shared" si="4"/>
        <v>888.31</v>
      </c>
      <c r="H28" s="14"/>
      <c r="I28" s="14">
        <f t="shared" si="5"/>
        <v>888.31</v>
      </c>
      <c r="J28" s="14"/>
      <c r="K28" s="16">
        <v>0.030500000000000003</v>
      </c>
      <c r="L28" s="14"/>
      <c r="M28" s="14">
        <f t="shared" si="6"/>
        <v>27.09</v>
      </c>
    </row>
    <row r="29" spans="1:13" ht="12.75">
      <c r="A29" s="14" t="s">
        <v>38</v>
      </c>
      <c r="B29" s="14"/>
      <c r="C29" s="14">
        <f t="shared" si="7"/>
        <v>888.31</v>
      </c>
      <c r="D29" s="14"/>
      <c r="E29" s="14"/>
      <c r="F29" s="14"/>
      <c r="G29" s="14">
        <f t="shared" si="4"/>
        <v>888.31</v>
      </c>
      <c r="H29" s="14"/>
      <c r="I29" s="14">
        <f t="shared" si="5"/>
        <v>888.31</v>
      </c>
      <c r="J29" s="14"/>
      <c r="K29" s="16">
        <v>0.030600000000000002</v>
      </c>
      <c r="L29" s="14"/>
      <c r="M29" s="14">
        <f t="shared" si="6"/>
        <v>27.18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888.31</v>
      </c>
      <c r="D31" s="14"/>
      <c r="E31" s="14"/>
      <c r="F31" s="14"/>
      <c r="G31" s="14">
        <f>C31+E31</f>
        <v>888.31</v>
      </c>
      <c r="H31" s="14"/>
      <c r="I31" s="14">
        <f>C31/2+G31/2</f>
        <v>888.31</v>
      </c>
      <c r="J31" s="14"/>
      <c r="K31" s="16">
        <v>0.031</v>
      </c>
      <c r="L31" s="14"/>
      <c r="M31" s="14">
        <f>ROUND((+I31*K31),2)</f>
        <v>27.54</v>
      </c>
    </row>
    <row r="32" spans="1:13" ht="12.75">
      <c r="A32" s="14" t="s">
        <v>40</v>
      </c>
      <c r="B32" s="14"/>
      <c r="C32" s="14">
        <f>G31</f>
        <v>888.31</v>
      </c>
      <c r="D32" s="14"/>
      <c r="E32" s="14"/>
      <c r="F32" s="14"/>
      <c r="G32" s="14">
        <f>C32+E32</f>
        <v>888.31</v>
      </c>
      <c r="H32" s="14"/>
      <c r="I32" s="14">
        <f>C32/2+G32/2</f>
        <v>888.31</v>
      </c>
      <c r="J32" s="14"/>
      <c r="K32" s="16">
        <v>0.025</v>
      </c>
      <c r="L32" s="14"/>
      <c r="M32" s="14">
        <f>ROUND((+I32*K32),2)</f>
        <v>22.21</v>
      </c>
    </row>
    <row r="33" spans="1:13" ht="12.75">
      <c r="A33" s="14" t="s">
        <v>41</v>
      </c>
      <c r="B33" s="14"/>
      <c r="C33" s="14">
        <f>G32</f>
        <v>888.31</v>
      </c>
      <c r="D33" s="14"/>
      <c r="E33" s="14"/>
      <c r="F33" s="14"/>
      <c r="G33" s="14">
        <f>C33+E33</f>
        <v>888.31</v>
      </c>
      <c r="H33" s="14"/>
      <c r="I33" s="14">
        <f>C33/2+G33/2</f>
        <v>888.31</v>
      </c>
      <c r="J33" s="14"/>
      <c r="K33" s="16">
        <v>0.025</v>
      </c>
      <c r="L33" s="14"/>
      <c r="M33" s="14">
        <f>ROUND((+I33*K33),2)</f>
        <v>22.21</v>
      </c>
    </row>
    <row r="34" spans="1:13" ht="12.75">
      <c r="A34" s="14" t="s">
        <v>42</v>
      </c>
      <c r="B34" s="14"/>
      <c r="C34" s="14">
        <f>G33</f>
        <v>888.31</v>
      </c>
      <c r="D34" s="14"/>
      <c r="E34" s="14"/>
      <c r="F34" s="14"/>
      <c r="G34" s="14">
        <f>C34+E34</f>
        <v>888.31</v>
      </c>
      <c r="H34" s="14"/>
      <c r="I34" s="14">
        <f>C34/2+G34/2</f>
        <v>888.31</v>
      </c>
      <c r="J34" s="14"/>
      <c r="K34" s="16">
        <v>0.025</v>
      </c>
      <c r="L34" s="14"/>
      <c r="M34" s="14">
        <f>ROUND((+I34*K34),2)</f>
        <v>22.21</v>
      </c>
    </row>
    <row r="35" spans="1:13" ht="12.75">
      <c r="A35" s="14" t="s">
        <v>43</v>
      </c>
      <c r="B35" s="14"/>
      <c r="C35" s="14">
        <f>G34</f>
        <v>888.31</v>
      </c>
      <c r="D35" s="14"/>
      <c r="E35" s="14"/>
      <c r="F35" s="14"/>
      <c r="G35" s="14">
        <f>C35+E35</f>
        <v>888.31</v>
      </c>
      <c r="H35" s="14"/>
      <c r="I35" s="14">
        <f>C35/2+G35/2</f>
        <v>888.31</v>
      </c>
      <c r="J35" s="14"/>
      <c r="K35" s="16">
        <v>0.0275</v>
      </c>
      <c r="L35" s="14"/>
      <c r="M35" s="14">
        <f>ROUND((+I35*K35),2)</f>
        <v>24.43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888.31</v>
      </c>
      <c r="D37" s="14"/>
      <c r="E37" s="14"/>
      <c r="F37" s="14"/>
      <c r="G37" s="14">
        <f>C37+E37</f>
        <v>888.31</v>
      </c>
      <c r="H37" s="14"/>
      <c r="I37" s="14">
        <f>C37/2+G37/2</f>
        <v>888.31</v>
      </c>
      <c r="J37" s="14"/>
      <c r="K37" s="16">
        <v>0.0275</v>
      </c>
      <c r="L37" s="14"/>
      <c r="M37" s="14">
        <f>ROUND((+I37*K37),2)</f>
        <v>24.43</v>
      </c>
    </row>
    <row r="38" spans="1:13" ht="12.75">
      <c r="A38" s="14" t="s">
        <v>45</v>
      </c>
      <c r="B38" s="14"/>
      <c r="C38" s="14">
        <f>G37</f>
        <v>888.31</v>
      </c>
      <c r="D38" s="14"/>
      <c r="E38" s="14"/>
      <c r="F38" s="14"/>
      <c r="G38" s="14">
        <f>C38+E38</f>
        <v>888.31</v>
      </c>
      <c r="H38" s="14"/>
      <c r="I38" s="14">
        <f>C38/2+G38/2</f>
        <v>888.31</v>
      </c>
      <c r="J38" s="14"/>
      <c r="K38" s="16">
        <v>0.024</v>
      </c>
      <c r="L38" s="14"/>
      <c r="M38" s="14">
        <f>ROUND((+I38*K38),2)</f>
        <v>21.32</v>
      </c>
    </row>
    <row r="39" spans="1:13" ht="12.75">
      <c r="A39" s="14" t="s">
        <v>46</v>
      </c>
      <c r="B39" s="14"/>
      <c r="C39" s="14">
        <f>G38</f>
        <v>888.31</v>
      </c>
      <c r="D39" s="14"/>
      <c r="E39" s="14"/>
      <c r="F39" s="14"/>
      <c r="G39" s="14">
        <f>C39+E39</f>
        <v>888.31</v>
      </c>
      <c r="H39" s="14"/>
      <c r="I39" s="14">
        <f>C39/2+G39/2</f>
        <v>888.31</v>
      </c>
      <c r="J39" s="14"/>
      <c r="K39" s="16">
        <v>0.024</v>
      </c>
      <c r="L39" s="14"/>
      <c r="M39" s="14">
        <f>ROUND((+I39*K39),2)</f>
        <v>21.32</v>
      </c>
    </row>
    <row r="40" spans="1:13" ht="12.75">
      <c r="A40" s="14" t="s">
        <v>47</v>
      </c>
      <c r="B40" s="14"/>
      <c r="C40" s="14">
        <f>G39</f>
        <v>888.31</v>
      </c>
      <c r="D40" s="14"/>
      <c r="E40" s="14"/>
      <c r="F40" s="14"/>
      <c r="G40" s="14">
        <f>C40+E40</f>
        <v>888.31</v>
      </c>
      <c r="H40" s="14"/>
      <c r="I40" s="14">
        <f>C40/2+G40/2</f>
        <v>888.31</v>
      </c>
      <c r="J40" s="14"/>
      <c r="K40" s="16">
        <v>0.024</v>
      </c>
      <c r="L40" s="14"/>
      <c r="M40" s="14">
        <f>ROUND((+I40*K40),2)</f>
        <v>21.32</v>
      </c>
    </row>
    <row r="41" spans="1:13" ht="12.75">
      <c r="A41" s="14" t="s">
        <v>48</v>
      </c>
      <c r="B41" s="14"/>
      <c r="C41" s="14">
        <f>G40</f>
        <v>888.31</v>
      </c>
      <c r="D41" s="14"/>
      <c r="E41" s="14"/>
      <c r="F41" s="14"/>
      <c r="G41" s="14">
        <f>C41+E41</f>
        <v>888.31</v>
      </c>
      <c r="H41" s="14"/>
      <c r="I41" s="14">
        <f>C41/2+G41/2</f>
        <v>888.31</v>
      </c>
      <c r="J41" s="14"/>
      <c r="K41" s="16">
        <v>0.024</v>
      </c>
      <c r="L41" s="14"/>
      <c r="M41" s="14">
        <f>ROUND((+I41*K41),2)</f>
        <v>21.32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888.31</v>
      </c>
      <c r="D43" s="14"/>
      <c r="E43" s="14"/>
      <c r="F43" s="14"/>
      <c r="G43" s="14">
        <f aca="true" t="shared" si="8" ref="G43:G63">C43+E43</f>
        <v>888.31</v>
      </c>
      <c r="H43" s="14"/>
      <c r="I43" s="14">
        <f aca="true" t="shared" si="9" ref="I43:I63">C43/2+G43/2</f>
        <v>888.31</v>
      </c>
      <c r="J43" s="14"/>
      <c r="K43" s="16">
        <v>0.024</v>
      </c>
      <c r="L43" s="14"/>
      <c r="M43" s="14">
        <f aca="true" t="shared" si="10" ref="M43:M63">ROUND((+I43*K43),2)</f>
        <v>21.32</v>
      </c>
    </row>
    <row r="44" spans="1:13" ht="12.75">
      <c r="A44" s="14" t="s">
        <v>50</v>
      </c>
      <c r="B44" s="14"/>
      <c r="C44" s="14">
        <f aca="true" t="shared" si="11" ref="C44:C63">G43</f>
        <v>888.31</v>
      </c>
      <c r="D44" s="14"/>
      <c r="E44" s="14">
        <v>35883.94</v>
      </c>
      <c r="F44" s="14"/>
      <c r="G44" s="14">
        <f t="shared" si="8"/>
        <v>36772.25</v>
      </c>
      <c r="H44" s="14"/>
      <c r="I44" s="14">
        <f t="shared" si="9"/>
        <v>18830.28</v>
      </c>
      <c r="J44" s="14"/>
      <c r="K44" s="16">
        <v>0.024</v>
      </c>
      <c r="L44" s="14"/>
      <c r="M44" s="14">
        <f t="shared" si="10"/>
        <v>451.93</v>
      </c>
    </row>
    <row r="45" spans="1:13" ht="12.75">
      <c r="A45" s="14" t="s">
        <v>51</v>
      </c>
      <c r="B45" s="14"/>
      <c r="C45" s="14">
        <f t="shared" si="11"/>
        <v>36772.25</v>
      </c>
      <c r="D45" s="14"/>
      <c r="E45" s="14"/>
      <c r="F45" s="14"/>
      <c r="G45" s="14">
        <f t="shared" si="8"/>
        <v>36772.25</v>
      </c>
      <c r="H45" s="14"/>
      <c r="I45" s="14">
        <f t="shared" si="9"/>
        <v>36772.25</v>
      </c>
      <c r="J45" s="14"/>
      <c r="K45" s="16">
        <v>0.024</v>
      </c>
      <c r="L45" s="14"/>
      <c r="M45" s="14">
        <f t="shared" si="10"/>
        <v>882.53</v>
      </c>
    </row>
    <row r="46" spans="1:13" ht="12.75">
      <c r="A46" s="14" t="s">
        <v>52</v>
      </c>
      <c r="B46" s="14"/>
      <c r="C46" s="14">
        <f t="shared" si="11"/>
        <v>36772.25</v>
      </c>
      <c r="D46" s="14"/>
      <c r="E46" s="14"/>
      <c r="F46" s="14"/>
      <c r="G46" s="14">
        <f t="shared" si="8"/>
        <v>36772.25</v>
      </c>
      <c r="H46" s="14"/>
      <c r="I46" s="14">
        <f t="shared" si="9"/>
        <v>36772.25</v>
      </c>
      <c r="J46" s="14" t="s">
        <v>2</v>
      </c>
      <c r="K46" s="16">
        <v>0.024</v>
      </c>
      <c r="L46" s="14"/>
      <c r="M46" s="14">
        <f t="shared" si="10"/>
        <v>882.53</v>
      </c>
    </row>
    <row r="47" spans="1:13" ht="12.75">
      <c r="A47" s="14" t="s">
        <v>53</v>
      </c>
      <c r="B47" s="14"/>
      <c r="C47" s="14">
        <f t="shared" si="11"/>
        <v>36772.25</v>
      </c>
      <c r="D47" s="14"/>
      <c r="E47" s="14"/>
      <c r="F47" s="14"/>
      <c r="G47" s="14">
        <f t="shared" si="8"/>
        <v>36772.25</v>
      </c>
      <c r="H47" s="14"/>
      <c r="I47" s="14">
        <f t="shared" si="9"/>
        <v>36772.25</v>
      </c>
      <c r="J47" s="14" t="s">
        <v>2</v>
      </c>
      <c r="K47" s="16">
        <v>0.029</v>
      </c>
      <c r="L47" s="14"/>
      <c r="M47" s="14">
        <f t="shared" si="10"/>
        <v>1066.4</v>
      </c>
    </row>
    <row r="48" spans="1:13" ht="12.75">
      <c r="A48" s="14" t="s">
        <v>54</v>
      </c>
      <c r="B48" s="14"/>
      <c r="C48" s="14">
        <f t="shared" si="11"/>
        <v>36772.25</v>
      </c>
      <c r="D48" s="14"/>
      <c r="E48" s="14"/>
      <c r="F48" s="14"/>
      <c r="G48" s="14">
        <f t="shared" si="8"/>
        <v>36772.25</v>
      </c>
      <c r="H48" s="14"/>
      <c r="I48" s="14">
        <f t="shared" si="9"/>
        <v>36772.25</v>
      </c>
      <c r="J48" s="14" t="s">
        <v>2</v>
      </c>
      <c r="K48" s="16">
        <v>0.029</v>
      </c>
      <c r="L48" s="14"/>
      <c r="M48" s="14">
        <f t="shared" si="10"/>
        <v>1066.4</v>
      </c>
    </row>
    <row r="49" spans="1:13" ht="12.75">
      <c r="A49" s="14" t="s">
        <v>55</v>
      </c>
      <c r="B49" s="14"/>
      <c r="C49" s="14">
        <f t="shared" si="11"/>
        <v>36772.25</v>
      </c>
      <c r="D49" s="14"/>
      <c r="E49" s="14"/>
      <c r="F49" s="14"/>
      <c r="G49" s="14">
        <f t="shared" si="8"/>
        <v>36772.25</v>
      </c>
      <c r="H49" s="14"/>
      <c r="I49" s="14">
        <f t="shared" si="9"/>
        <v>36772.25</v>
      </c>
      <c r="J49" s="14" t="s">
        <v>2</v>
      </c>
      <c r="K49" s="16">
        <v>0.029</v>
      </c>
      <c r="L49" s="14"/>
      <c r="M49" s="14">
        <f t="shared" si="10"/>
        <v>1066.4</v>
      </c>
    </row>
    <row r="50" spans="1:13" ht="12.75">
      <c r="A50" s="14" t="s">
        <v>56</v>
      </c>
      <c r="B50" s="14"/>
      <c r="C50" s="14">
        <f t="shared" si="11"/>
        <v>36772.25</v>
      </c>
      <c r="D50" s="14"/>
      <c r="E50" s="14"/>
      <c r="F50" s="14"/>
      <c r="G50" s="14">
        <f t="shared" si="8"/>
        <v>36772.25</v>
      </c>
      <c r="H50" s="14"/>
      <c r="I50" s="14">
        <f t="shared" si="9"/>
        <v>36772.25</v>
      </c>
      <c r="J50" s="14"/>
      <c r="K50" s="16">
        <v>0.029</v>
      </c>
      <c r="L50" s="14"/>
      <c r="M50" s="14">
        <f t="shared" si="10"/>
        <v>1066.4</v>
      </c>
    </row>
    <row r="51" spans="1:13" ht="12.75">
      <c r="A51" s="14" t="s">
        <v>57</v>
      </c>
      <c r="B51" s="14"/>
      <c r="C51" s="14">
        <f t="shared" si="11"/>
        <v>36772.25</v>
      </c>
      <c r="D51" s="14"/>
      <c r="E51" s="14"/>
      <c r="F51" s="14"/>
      <c r="G51" s="14">
        <f t="shared" si="8"/>
        <v>36772.25</v>
      </c>
      <c r="H51" s="14"/>
      <c r="I51" s="14">
        <f t="shared" si="9"/>
        <v>36772.25</v>
      </c>
      <c r="J51" s="14" t="s">
        <v>2</v>
      </c>
      <c r="K51" s="16">
        <v>0.026000000000000002</v>
      </c>
      <c r="L51" s="14"/>
      <c r="M51" s="14">
        <f t="shared" si="10"/>
        <v>956.08</v>
      </c>
    </row>
    <row r="52" spans="1:13" ht="12.75">
      <c r="A52" s="14" t="s">
        <v>58</v>
      </c>
      <c r="B52" s="14"/>
      <c r="C52" s="14">
        <f t="shared" si="11"/>
        <v>36772.25</v>
      </c>
      <c r="D52" s="14"/>
      <c r="E52" s="14"/>
      <c r="F52" s="14"/>
      <c r="G52" s="14">
        <f t="shared" si="8"/>
        <v>36772.25</v>
      </c>
      <c r="H52" s="14"/>
      <c r="I52" s="14">
        <f t="shared" si="9"/>
        <v>36772.25</v>
      </c>
      <c r="J52" s="14" t="s">
        <v>2</v>
      </c>
      <c r="K52" s="16">
        <v>0.026000000000000002</v>
      </c>
      <c r="L52" s="14"/>
      <c r="M52" s="14">
        <f t="shared" si="10"/>
        <v>956.08</v>
      </c>
    </row>
    <row r="53" spans="1:13" ht="12.75">
      <c r="A53" s="14" t="s">
        <v>59</v>
      </c>
      <c r="B53" s="14"/>
      <c r="C53" s="14">
        <f t="shared" si="11"/>
        <v>36772.25</v>
      </c>
      <c r="D53" s="14"/>
      <c r="E53" s="14">
        <v>10847.74</v>
      </c>
      <c r="F53" s="14"/>
      <c r="G53" s="14">
        <f t="shared" si="8"/>
        <v>47619.99</v>
      </c>
      <c r="H53" s="14"/>
      <c r="I53" s="14">
        <f t="shared" si="9"/>
        <v>42196.119999999995</v>
      </c>
      <c r="J53" s="14" t="s">
        <v>2</v>
      </c>
      <c r="K53" s="16">
        <v>0.026000000000000002</v>
      </c>
      <c r="L53" s="14"/>
      <c r="M53" s="14">
        <f t="shared" si="10"/>
        <v>1097.1</v>
      </c>
    </row>
    <row r="54" spans="1:13" ht="12.75">
      <c r="A54" s="14" t="s">
        <v>60</v>
      </c>
      <c r="B54" s="14"/>
      <c r="C54" s="14">
        <f t="shared" si="11"/>
        <v>47619.99</v>
      </c>
      <c r="D54" s="14"/>
      <c r="E54" s="14"/>
      <c r="F54" s="14"/>
      <c r="G54" s="14">
        <f t="shared" si="8"/>
        <v>47619.99</v>
      </c>
      <c r="H54" s="14"/>
      <c r="I54" s="14">
        <f t="shared" si="9"/>
        <v>47619.99</v>
      </c>
      <c r="J54" s="14"/>
      <c r="K54" s="16">
        <v>0.026000000000000002</v>
      </c>
      <c r="L54" s="14"/>
      <c r="M54" s="14">
        <f t="shared" si="10"/>
        <v>1238.12</v>
      </c>
    </row>
    <row r="55" spans="1:13" ht="12.75">
      <c r="A55" s="14" t="s">
        <v>61</v>
      </c>
      <c r="B55" s="14"/>
      <c r="C55" s="14">
        <f t="shared" si="11"/>
        <v>47619.99</v>
      </c>
      <c r="D55" s="14"/>
      <c r="E55" s="17"/>
      <c r="F55" s="14"/>
      <c r="G55" s="14">
        <f t="shared" si="8"/>
        <v>47619.99</v>
      </c>
      <c r="H55" s="14"/>
      <c r="I55" s="14">
        <f t="shared" si="9"/>
        <v>47619.99</v>
      </c>
      <c r="J55" s="14"/>
      <c r="K55" s="16">
        <v>0.026000000000000002</v>
      </c>
      <c r="L55" s="14"/>
      <c r="M55" s="14">
        <f t="shared" si="10"/>
        <v>1238.12</v>
      </c>
    </row>
    <row r="56" spans="1:13" ht="12.75">
      <c r="A56" s="14" t="s">
        <v>62</v>
      </c>
      <c r="B56" s="14"/>
      <c r="C56" s="14">
        <f t="shared" si="11"/>
        <v>47619.99</v>
      </c>
      <c r="D56" s="14"/>
      <c r="E56" s="14"/>
      <c r="F56" s="14"/>
      <c r="G56" s="14">
        <f t="shared" si="8"/>
        <v>47619.99</v>
      </c>
      <c r="H56" s="14"/>
      <c r="I56" s="14">
        <f t="shared" si="9"/>
        <v>47619.99</v>
      </c>
      <c r="J56" s="14" t="s">
        <v>2</v>
      </c>
      <c r="K56" s="16">
        <v>0.026000000000000002</v>
      </c>
      <c r="L56" s="14"/>
      <c r="M56" s="14">
        <f t="shared" si="10"/>
        <v>1238.12</v>
      </c>
    </row>
    <row r="57" spans="1:13" ht="12.75">
      <c r="A57" s="14" t="s">
        <v>63</v>
      </c>
      <c r="B57" s="14"/>
      <c r="C57" s="14">
        <f t="shared" si="11"/>
        <v>47619.99</v>
      </c>
      <c r="D57" s="14"/>
      <c r="E57" s="14"/>
      <c r="F57" s="14"/>
      <c r="G57" s="14">
        <f t="shared" si="8"/>
        <v>47619.99</v>
      </c>
      <c r="H57" s="14"/>
      <c r="I57" s="14">
        <f t="shared" si="9"/>
        <v>47619.99</v>
      </c>
      <c r="J57" s="14"/>
      <c r="K57" s="16">
        <v>0.023</v>
      </c>
      <c r="L57" s="14"/>
      <c r="M57" s="14">
        <f t="shared" si="10"/>
        <v>1095.26</v>
      </c>
    </row>
    <row r="58" spans="1:13" ht="12.75">
      <c r="A58" s="14" t="s">
        <v>64</v>
      </c>
      <c r="B58" s="14"/>
      <c r="C58" s="14">
        <f t="shared" si="11"/>
        <v>47619.99</v>
      </c>
      <c r="D58" s="14"/>
      <c r="E58" s="14"/>
      <c r="F58" s="14"/>
      <c r="G58" s="14">
        <f t="shared" si="8"/>
        <v>47619.99</v>
      </c>
      <c r="H58" s="14"/>
      <c r="I58" s="14">
        <f t="shared" si="9"/>
        <v>47619.99</v>
      </c>
      <c r="J58" s="14"/>
      <c r="K58" s="16">
        <v>0.023</v>
      </c>
      <c r="L58" s="14"/>
      <c r="M58" s="14">
        <f t="shared" si="10"/>
        <v>1095.26</v>
      </c>
    </row>
    <row r="59" spans="1:13" ht="12.75">
      <c r="A59" s="14" t="s">
        <v>65</v>
      </c>
      <c r="B59" s="14"/>
      <c r="C59" s="14">
        <f t="shared" si="11"/>
        <v>47619.99</v>
      </c>
      <c r="D59" s="14"/>
      <c r="E59" s="14"/>
      <c r="F59" s="14"/>
      <c r="G59" s="14">
        <f t="shared" si="8"/>
        <v>47619.99</v>
      </c>
      <c r="H59" s="14"/>
      <c r="I59" s="14">
        <f t="shared" si="9"/>
        <v>47619.99</v>
      </c>
      <c r="J59" s="14"/>
      <c r="K59" s="16">
        <v>0.023</v>
      </c>
      <c r="L59" s="14"/>
      <c r="M59" s="14">
        <f t="shared" si="10"/>
        <v>1095.26</v>
      </c>
    </row>
    <row r="60" spans="1:13" ht="12.75">
      <c r="A60" s="14" t="s">
        <v>66</v>
      </c>
      <c r="B60" s="14"/>
      <c r="C60" s="14">
        <f t="shared" si="11"/>
        <v>47619.99</v>
      </c>
      <c r="D60" s="14"/>
      <c r="E60" s="14"/>
      <c r="F60" s="14"/>
      <c r="G60" s="14">
        <f t="shared" si="8"/>
        <v>47619.99</v>
      </c>
      <c r="H60" s="14"/>
      <c r="I60" s="14">
        <f t="shared" si="9"/>
        <v>47619.99</v>
      </c>
      <c r="J60" s="14"/>
      <c r="K60" s="16">
        <v>0.023</v>
      </c>
      <c r="L60" s="14"/>
      <c r="M60" s="14">
        <f t="shared" si="10"/>
        <v>1095.26</v>
      </c>
    </row>
    <row r="61" spans="1:13" ht="12.75">
      <c r="A61" s="14" t="s">
        <v>67</v>
      </c>
      <c r="B61" s="14"/>
      <c r="C61" s="14">
        <f t="shared" si="11"/>
        <v>47619.99</v>
      </c>
      <c r="D61" s="14"/>
      <c r="E61" s="14"/>
      <c r="F61" s="14"/>
      <c r="G61" s="14">
        <f t="shared" si="8"/>
        <v>47619.99</v>
      </c>
      <c r="H61" s="14"/>
      <c r="I61" s="14">
        <f t="shared" si="9"/>
        <v>47619.99</v>
      </c>
      <c r="J61" s="14"/>
      <c r="K61" s="16">
        <v>0.024</v>
      </c>
      <c r="L61" s="14"/>
      <c r="M61" s="14">
        <f t="shared" si="10"/>
        <v>1142.88</v>
      </c>
    </row>
    <row r="62" spans="1:13" ht="12.75">
      <c r="A62" s="14" t="s">
        <v>68</v>
      </c>
      <c r="B62" s="14"/>
      <c r="C62" s="14">
        <f t="shared" si="11"/>
        <v>47619.99</v>
      </c>
      <c r="D62" s="14"/>
      <c r="E62" s="14"/>
      <c r="F62" s="14"/>
      <c r="G62" s="14">
        <f t="shared" si="8"/>
        <v>47619.99</v>
      </c>
      <c r="H62" s="14"/>
      <c r="I62" s="14">
        <f t="shared" si="9"/>
        <v>47619.99</v>
      </c>
      <c r="J62" s="14"/>
      <c r="K62" s="16">
        <v>0.024</v>
      </c>
      <c r="L62" s="14"/>
      <c r="M62" s="14">
        <f t="shared" si="10"/>
        <v>1142.88</v>
      </c>
    </row>
    <row r="63" spans="1:13" ht="12.75">
      <c r="A63" s="14" t="s">
        <v>69</v>
      </c>
      <c r="B63" s="14"/>
      <c r="C63" s="14">
        <f t="shared" si="11"/>
        <v>47619.99</v>
      </c>
      <c r="D63" s="14"/>
      <c r="E63" s="14"/>
      <c r="F63" s="14"/>
      <c r="G63" s="14">
        <f t="shared" si="8"/>
        <v>47619.99</v>
      </c>
      <c r="H63" s="14"/>
      <c r="I63" s="14">
        <f t="shared" si="9"/>
        <v>47619.99</v>
      </c>
      <c r="J63" s="14"/>
      <c r="K63" s="16">
        <v>0.024</v>
      </c>
      <c r="L63" s="14"/>
      <c r="M63" s="14">
        <f t="shared" si="10"/>
        <v>1142.88</v>
      </c>
    </row>
    <row r="64" spans="1:13" ht="13.5" thickBot="1">
      <c r="A64" s="14"/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9">
        <f>SUM(M13:M63)</f>
        <v>21672.559999999998</v>
      </c>
    </row>
    <row r="65" spans="1:13" ht="13.5" thickTop="1">
      <c r="A65" s="18"/>
      <c r="B65" s="18"/>
      <c r="C65" s="18"/>
      <c r="D65" s="14"/>
      <c r="E65" s="14"/>
      <c r="F65" s="14"/>
      <c r="G65" s="18"/>
      <c r="H65" s="14"/>
      <c r="I65" s="14"/>
      <c r="J65" s="14"/>
      <c r="K65" s="14"/>
      <c r="L65" s="14"/>
      <c r="M65" s="14"/>
    </row>
    <row r="66" spans="1:13" ht="12.75">
      <c r="A66" s="18"/>
      <c r="B66" s="18"/>
      <c r="C66" s="18"/>
      <c r="D66" s="14"/>
      <c r="F66" s="14"/>
      <c r="G66" s="18"/>
      <c r="H66" s="14"/>
      <c r="I66" s="14" t="s">
        <v>108</v>
      </c>
      <c r="J66" s="14"/>
      <c r="L66" s="14"/>
      <c r="M66" s="18">
        <f>G63-M64</f>
        <v>25947.43</v>
      </c>
    </row>
    <row r="67" spans="1:13" ht="12.75">
      <c r="A67" s="18"/>
      <c r="B67" s="18"/>
      <c r="C67" s="18"/>
      <c r="D67" s="14"/>
      <c r="F67" s="14"/>
      <c r="G67" s="18"/>
      <c r="H67" s="14"/>
      <c r="I67" s="14" t="s">
        <v>76</v>
      </c>
      <c r="J67" s="14"/>
      <c r="K67" s="14"/>
      <c r="L67" s="14"/>
      <c r="M67" s="14">
        <v>931.69</v>
      </c>
    </row>
    <row r="68" spans="1:13" ht="13.5" thickBot="1">
      <c r="A68" s="18"/>
      <c r="B68" s="18"/>
      <c r="C68" s="18"/>
      <c r="D68" s="14"/>
      <c r="F68" s="14"/>
      <c r="H68" s="14"/>
      <c r="I68" s="20" t="s">
        <v>109</v>
      </c>
      <c r="J68" s="14"/>
      <c r="K68" s="21" t="s">
        <v>114</v>
      </c>
      <c r="L68" s="14"/>
      <c r="M68" s="19">
        <f>SUM(M66:M67)</f>
        <v>26879.12</v>
      </c>
    </row>
    <row r="69" spans="1:13" ht="13.5" thickTop="1">
      <c r="A69" s="14"/>
      <c r="B69" s="14"/>
      <c r="M69" s="25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PageLayoutView="0" workbookViewId="0" topLeftCell="A28">
      <selection activeCell="I73" sqref="I73"/>
    </sheetView>
  </sheetViews>
  <sheetFormatPr defaultColWidth="9.140625" defaultRowHeight="12.75"/>
  <cols>
    <col min="1" max="1" width="7.57421875" style="13" customWidth="1"/>
    <col min="2" max="2" width="2.28125" style="13" customWidth="1"/>
    <col min="3" max="3" width="10.7109375" style="13" bestFit="1" customWidth="1"/>
    <col min="4" max="4" width="3.421875" style="13" customWidth="1"/>
    <col min="5" max="5" width="11.28125" style="13" customWidth="1"/>
    <col min="6" max="6" width="2.28125" style="13" customWidth="1"/>
    <col min="7" max="7" width="10.7109375" style="13" bestFit="1" customWidth="1"/>
    <col min="8" max="8" width="2.57421875" style="13" customWidth="1"/>
    <col min="9" max="9" width="14.421875" style="13" bestFit="1" customWidth="1"/>
    <col min="10" max="10" width="2.28125" style="13" customWidth="1"/>
    <col min="11" max="11" width="7.140625" style="13" bestFit="1" customWidth="1"/>
    <col min="12" max="12" width="2.7109375" style="13" customWidth="1"/>
    <col min="13" max="13" width="12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150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151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/>
      <c r="F43" s="14"/>
      <c r="G43" s="14">
        <f aca="true" t="shared" si="8" ref="G43:G65">C43+E43</f>
        <v>0</v>
      </c>
      <c r="H43" s="14"/>
      <c r="I43" s="14">
        <f aca="true" t="shared" si="9" ref="I43:I65">C43/2+G43/2</f>
        <v>0</v>
      </c>
      <c r="J43" s="14"/>
      <c r="K43" s="16">
        <v>0.024</v>
      </c>
      <c r="L43" s="14"/>
      <c r="M43" s="14">
        <f aca="true" t="shared" si="10" ref="M43:M65">ROUND((+I43*K43),2)</f>
        <v>0</v>
      </c>
    </row>
    <row r="44" spans="1:13" ht="12.75">
      <c r="A44" s="14" t="s">
        <v>50</v>
      </c>
      <c r="B44" s="14"/>
      <c r="C44" s="14">
        <f aca="true" t="shared" si="11" ref="C44:C65">G43</f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4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/>
      <c r="C48" s="14">
        <f t="shared" si="11"/>
        <v>0</v>
      </c>
      <c r="D48" s="14"/>
      <c r="E48" s="14"/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/>
      <c r="C49" s="14">
        <f t="shared" si="11"/>
        <v>0</v>
      </c>
      <c r="D49" s="14"/>
      <c r="E49" s="14"/>
      <c r="F49" s="14"/>
      <c r="G49" s="14">
        <f t="shared" si="8"/>
        <v>0</v>
      </c>
      <c r="H49" s="14"/>
      <c r="I49" s="14">
        <f t="shared" si="9"/>
        <v>0</v>
      </c>
      <c r="J49" s="14" t="s">
        <v>2</v>
      </c>
      <c r="K49" s="16">
        <v>0.029</v>
      </c>
      <c r="L49" s="14"/>
      <c r="M49" s="14">
        <f t="shared" si="10"/>
        <v>0</v>
      </c>
    </row>
    <row r="50" spans="1:13" ht="12.75">
      <c r="A50" s="14" t="s">
        <v>56</v>
      </c>
      <c r="B50" s="14"/>
      <c r="C50" s="14">
        <f t="shared" si="11"/>
        <v>0</v>
      </c>
      <c r="D50" s="14"/>
      <c r="E50" s="14">
        <v>521259.37</v>
      </c>
      <c r="F50" s="14"/>
      <c r="G50" s="14">
        <f t="shared" si="8"/>
        <v>521259.37</v>
      </c>
      <c r="H50" s="14"/>
      <c r="I50" s="14">
        <f t="shared" si="9"/>
        <v>260629.685</v>
      </c>
      <c r="J50" s="14"/>
      <c r="K50" s="16">
        <v>0.029</v>
      </c>
      <c r="L50" s="14"/>
      <c r="M50" s="14">
        <f t="shared" si="10"/>
        <v>7558.26</v>
      </c>
    </row>
    <row r="51" spans="1:13" ht="12.75">
      <c r="A51" s="14" t="s">
        <v>57</v>
      </c>
      <c r="B51" s="14"/>
      <c r="C51" s="14">
        <f t="shared" si="11"/>
        <v>521259.37</v>
      </c>
      <c r="D51" s="14"/>
      <c r="E51" s="14">
        <v>20848.36</v>
      </c>
      <c r="F51" s="14"/>
      <c r="G51" s="14">
        <f t="shared" si="8"/>
        <v>542107.73</v>
      </c>
      <c r="H51" s="14"/>
      <c r="I51" s="14">
        <f t="shared" si="9"/>
        <v>531683.55</v>
      </c>
      <c r="J51" s="14" t="s">
        <v>2</v>
      </c>
      <c r="K51" s="16">
        <v>0.026000000000000002</v>
      </c>
      <c r="L51" s="14"/>
      <c r="M51" s="14">
        <f t="shared" si="10"/>
        <v>13823.77</v>
      </c>
    </row>
    <row r="52" spans="1:13" ht="12.75">
      <c r="A52" s="14" t="s">
        <v>58</v>
      </c>
      <c r="B52" s="14"/>
      <c r="C52" s="14">
        <f t="shared" si="11"/>
        <v>542107.73</v>
      </c>
      <c r="D52" s="14"/>
      <c r="E52" s="14"/>
      <c r="F52" s="14"/>
      <c r="G52" s="14">
        <f t="shared" si="8"/>
        <v>542107.73</v>
      </c>
      <c r="H52" s="14"/>
      <c r="I52" s="14">
        <f t="shared" si="9"/>
        <v>542107.73</v>
      </c>
      <c r="J52" s="14" t="s">
        <v>2</v>
      </c>
      <c r="K52" s="16">
        <v>0.026000000000000002</v>
      </c>
      <c r="L52" s="14"/>
      <c r="M52" s="14">
        <f t="shared" si="10"/>
        <v>14094.8</v>
      </c>
    </row>
    <row r="53" spans="1:13" ht="12.75">
      <c r="A53" s="14" t="s">
        <v>59</v>
      </c>
      <c r="B53" s="14"/>
      <c r="C53" s="14">
        <f t="shared" si="11"/>
        <v>542107.73</v>
      </c>
      <c r="D53" s="14"/>
      <c r="E53" s="14">
        <v>1449.17</v>
      </c>
      <c r="F53" s="14"/>
      <c r="G53" s="14">
        <f t="shared" si="8"/>
        <v>543556.9</v>
      </c>
      <c r="H53" s="14"/>
      <c r="I53" s="14">
        <f t="shared" si="9"/>
        <v>542832.315</v>
      </c>
      <c r="J53" s="14" t="s">
        <v>2</v>
      </c>
      <c r="K53" s="16">
        <v>0.026000000000000002</v>
      </c>
      <c r="L53" s="14"/>
      <c r="M53" s="14">
        <f t="shared" si="10"/>
        <v>14113.64</v>
      </c>
    </row>
    <row r="54" spans="1:13" ht="12.75">
      <c r="A54" s="14" t="s">
        <v>60</v>
      </c>
      <c r="B54" s="14"/>
      <c r="C54" s="14">
        <f t="shared" si="11"/>
        <v>543556.9</v>
      </c>
      <c r="D54" s="14"/>
      <c r="E54" s="14">
        <v>6212.97</v>
      </c>
      <c r="F54" s="14"/>
      <c r="G54" s="14">
        <f t="shared" si="8"/>
        <v>549769.87</v>
      </c>
      <c r="H54" s="14"/>
      <c r="I54" s="14">
        <f t="shared" si="9"/>
        <v>546663.385</v>
      </c>
      <c r="J54" s="14"/>
      <c r="K54" s="16">
        <v>0.026000000000000002</v>
      </c>
      <c r="L54" s="14"/>
      <c r="M54" s="14">
        <f t="shared" si="10"/>
        <v>14213.25</v>
      </c>
    </row>
    <row r="55" spans="1:13" ht="12.75">
      <c r="A55" s="14" t="s">
        <v>61</v>
      </c>
      <c r="B55" s="14"/>
      <c r="C55" s="14">
        <f t="shared" si="11"/>
        <v>549769.87</v>
      </c>
      <c r="D55" s="14"/>
      <c r="E55" s="17"/>
      <c r="F55" s="14"/>
      <c r="G55" s="14">
        <f t="shared" si="8"/>
        <v>549769.87</v>
      </c>
      <c r="H55" s="14"/>
      <c r="I55" s="14">
        <f t="shared" si="9"/>
        <v>549769.87</v>
      </c>
      <c r="J55" s="14"/>
      <c r="K55" s="16">
        <v>0.026000000000000002</v>
      </c>
      <c r="L55" s="14"/>
      <c r="M55" s="14">
        <f t="shared" si="10"/>
        <v>14294.02</v>
      </c>
    </row>
    <row r="56" spans="1:13" ht="12.75">
      <c r="A56" s="14" t="s">
        <v>62</v>
      </c>
      <c r="B56" s="14"/>
      <c r="C56" s="14">
        <f t="shared" si="11"/>
        <v>549769.87</v>
      </c>
      <c r="D56" s="14"/>
      <c r="E56" s="14"/>
      <c r="F56" s="14"/>
      <c r="G56" s="14">
        <f t="shared" si="8"/>
        <v>549769.87</v>
      </c>
      <c r="H56" s="14"/>
      <c r="I56" s="14">
        <f t="shared" si="9"/>
        <v>549769.87</v>
      </c>
      <c r="J56" s="14" t="s">
        <v>2</v>
      </c>
      <c r="K56" s="16">
        <v>0.026000000000000002</v>
      </c>
      <c r="L56" s="14"/>
      <c r="M56" s="14">
        <f t="shared" si="10"/>
        <v>14294.02</v>
      </c>
    </row>
    <row r="57" spans="1:13" ht="12.75">
      <c r="A57" s="14" t="s">
        <v>63</v>
      </c>
      <c r="B57" s="14"/>
      <c r="C57" s="14">
        <f t="shared" si="11"/>
        <v>549769.87</v>
      </c>
      <c r="D57" s="14"/>
      <c r="E57" s="14"/>
      <c r="F57" s="14"/>
      <c r="G57" s="14">
        <f t="shared" si="8"/>
        <v>549769.87</v>
      </c>
      <c r="H57" s="14"/>
      <c r="I57" s="14">
        <f t="shared" si="9"/>
        <v>549769.87</v>
      </c>
      <c r="J57" s="14"/>
      <c r="K57" s="16">
        <v>0.023</v>
      </c>
      <c r="L57" s="14"/>
      <c r="M57" s="14">
        <f t="shared" si="10"/>
        <v>12644.71</v>
      </c>
    </row>
    <row r="58" spans="1:13" ht="12.75">
      <c r="A58" s="14" t="s">
        <v>64</v>
      </c>
      <c r="B58" s="14"/>
      <c r="C58" s="14">
        <f t="shared" si="11"/>
        <v>549769.87</v>
      </c>
      <c r="D58" s="14"/>
      <c r="E58" s="14"/>
      <c r="F58" s="14"/>
      <c r="G58" s="14">
        <f t="shared" si="8"/>
        <v>549769.87</v>
      </c>
      <c r="H58" s="14"/>
      <c r="I58" s="14">
        <f t="shared" si="9"/>
        <v>549769.87</v>
      </c>
      <c r="J58" s="14"/>
      <c r="K58" s="16">
        <v>0.023</v>
      </c>
      <c r="L58" s="14"/>
      <c r="M58" s="14">
        <f t="shared" si="10"/>
        <v>12644.71</v>
      </c>
    </row>
    <row r="59" spans="1:13" ht="12.75">
      <c r="A59" s="14" t="s">
        <v>65</v>
      </c>
      <c r="B59" s="14"/>
      <c r="C59" s="14">
        <f t="shared" si="11"/>
        <v>549769.87</v>
      </c>
      <c r="D59" s="14"/>
      <c r="E59" s="14"/>
      <c r="F59" s="14"/>
      <c r="G59" s="14">
        <f t="shared" si="8"/>
        <v>549769.87</v>
      </c>
      <c r="H59" s="14"/>
      <c r="I59" s="14">
        <f t="shared" si="9"/>
        <v>549769.87</v>
      </c>
      <c r="J59" s="14"/>
      <c r="K59" s="16">
        <v>0.023</v>
      </c>
      <c r="L59" s="14"/>
      <c r="M59" s="14">
        <f t="shared" si="10"/>
        <v>12644.71</v>
      </c>
    </row>
    <row r="60" spans="1:13" ht="12.75">
      <c r="A60" s="14" t="s">
        <v>66</v>
      </c>
      <c r="B60" s="14"/>
      <c r="C60" s="14">
        <f t="shared" si="11"/>
        <v>549769.87</v>
      </c>
      <c r="D60" s="14"/>
      <c r="E60" s="14"/>
      <c r="F60" s="14"/>
      <c r="G60" s="14">
        <f t="shared" si="8"/>
        <v>549769.87</v>
      </c>
      <c r="H60" s="14"/>
      <c r="I60" s="14">
        <f t="shared" si="9"/>
        <v>549769.87</v>
      </c>
      <c r="J60" s="14"/>
      <c r="K60" s="16">
        <v>0.023</v>
      </c>
      <c r="L60" s="14"/>
      <c r="M60" s="14">
        <f t="shared" si="10"/>
        <v>12644.71</v>
      </c>
    </row>
    <row r="61" spans="1:13" ht="12.75">
      <c r="A61" s="14" t="s">
        <v>67</v>
      </c>
      <c r="B61" s="14"/>
      <c r="C61" s="14">
        <f t="shared" si="11"/>
        <v>549769.87</v>
      </c>
      <c r="D61" s="14"/>
      <c r="E61" s="14"/>
      <c r="F61" s="14"/>
      <c r="G61" s="14">
        <f t="shared" si="8"/>
        <v>549769.87</v>
      </c>
      <c r="H61" s="14"/>
      <c r="I61" s="14">
        <f t="shared" si="9"/>
        <v>549769.87</v>
      </c>
      <c r="J61" s="14"/>
      <c r="K61" s="16">
        <v>0.024</v>
      </c>
      <c r="L61" s="14"/>
      <c r="M61" s="14">
        <f t="shared" si="10"/>
        <v>13194.48</v>
      </c>
    </row>
    <row r="62" spans="1:13" ht="12.75">
      <c r="A62" s="14" t="s">
        <v>68</v>
      </c>
      <c r="B62" s="14"/>
      <c r="C62" s="14">
        <f t="shared" si="11"/>
        <v>549769.87</v>
      </c>
      <c r="D62" s="14"/>
      <c r="E62" s="14">
        <v>48518.23</v>
      </c>
      <c r="F62" s="14"/>
      <c r="G62" s="14">
        <f t="shared" si="8"/>
        <v>598288.1</v>
      </c>
      <c r="H62" s="14"/>
      <c r="I62" s="14">
        <f t="shared" si="9"/>
        <v>574028.985</v>
      </c>
      <c r="J62" s="14"/>
      <c r="K62" s="16">
        <v>0.024</v>
      </c>
      <c r="L62" s="14"/>
      <c r="M62" s="14">
        <f t="shared" si="10"/>
        <v>13776.7</v>
      </c>
    </row>
    <row r="63" spans="1:13" ht="12.75">
      <c r="A63" s="14" t="s">
        <v>69</v>
      </c>
      <c r="B63" s="14"/>
      <c r="C63" s="14">
        <f t="shared" si="11"/>
        <v>598288.1</v>
      </c>
      <c r="D63" s="14"/>
      <c r="E63" s="14"/>
      <c r="F63" s="14"/>
      <c r="G63" s="14">
        <f t="shared" si="8"/>
        <v>598288.1</v>
      </c>
      <c r="H63" s="14"/>
      <c r="I63" s="14">
        <f t="shared" si="9"/>
        <v>598288.1</v>
      </c>
      <c r="J63" s="14"/>
      <c r="K63" s="16">
        <v>0.024</v>
      </c>
      <c r="L63" s="14"/>
      <c r="M63" s="14">
        <f t="shared" si="10"/>
        <v>14358.91</v>
      </c>
    </row>
    <row r="64" spans="1:13" ht="12.75">
      <c r="A64" s="14" t="s">
        <v>70</v>
      </c>
      <c r="B64" s="14"/>
      <c r="C64" s="14">
        <f t="shared" si="11"/>
        <v>598288.1</v>
      </c>
      <c r="D64" s="14"/>
      <c r="E64" s="14">
        <v>21250.13</v>
      </c>
      <c r="F64" s="14"/>
      <c r="G64" s="14">
        <f t="shared" si="8"/>
        <v>619538.23</v>
      </c>
      <c r="H64" s="14"/>
      <c r="I64" s="14">
        <f t="shared" si="9"/>
        <v>608913.165</v>
      </c>
      <c r="J64" s="14"/>
      <c r="K64" s="16">
        <v>0.024</v>
      </c>
      <c r="L64" s="14"/>
      <c r="M64" s="14">
        <f t="shared" si="10"/>
        <v>14613.92</v>
      </c>
    </row>
    <row r="65" spans="1:13" ht="12.75">
      <c r="A65" s="14" t="s">
        <v>71</v>
      </c>
      <c r="B65" s="14"/>
      <c r="C65" s="14">
        <f t="shared" si="11"/>
        <v>619538.23</v>
      </c>
      <c r="D65" s="14"/>
      <c r="E65" s="14">
        <v>-141.2</v>
      </c>
      <c r="F65" s="14"/>
      <c r="G65" s="14">
        <f t="shared" si="8"/>
        <v>619397.03</v>
      </c>
      <c r="H65" s="14"/>
      <c r="I65" s="14">
        <f t="shared" si="9"/>
        <v>619467.63</v>
      </c>
      <c r="J65" s="14"/>
      <c r="K65" s="16">
        <v>0.022</v>
      </c>
      <c r="L65" s="14"/>
      <c r="M65" s="14">
        <f t="shared" si="10"/>
        <v>13628.29</v>
      </c>
    </row>
    <row r="66" spans="1:13" ht="12.75">
      <c r="A66" s="14" t="s">
        <v>72</v>
      </c>
      <c r="B66" s="14"/>
      <c r="C66" s="14">
        <f>G65</f>
        <v>619397.03</v>
      </c>
      <c r="D66" s="14"/>
      <c r="E66" s="14">
        <v>11138.29</v>
      </c>
      <c r="F66" s="14"/>
      <c r="G66" s="14">
        <f>C66+E66</f>
        <v>630535.3200000001</v>
      </c>
      <c r="H66" s="14"/>
      <c r="I66" s="14">
        <f>C66/2+G66/2</f>
        <v>624966.175</v>
      </c>
      <c r="J66" s="14"/>
      <c r="K66" s="16">
        <v>0.022</v>
      </c>
      <c r="L66" s="14"/>
      <c r="M66" s="14">
        <f>ROUND((+I66*K66),2)</f>
        <v>13749.26</v>
      </c>
    </row>
    <row r="67" spans="1:13" ht="12.75">
      <c r="A67" s="14" t="s">
        <v>73</v>
      </c>
      <c r="B67" s="14"/>
      <c r="C67" s="14">
        <f>G66</f>
        <v>630535.3200000001</v>
      </c>
      <c r="D67" s="14"/>
      <c r="E67" s="14">
        <v>373.08</v>
      </c>
      <c r="F67" s="14"/>
      <c r="G67" s="14">
        <f>C67+E67</f>
        <v>630908.4</v>
      </c>
      <c r="H67" s="14"/>
      <c r="I67" s="14">
        <f>C67/2+G67/2</f>
        <v>630721.8600000001</v>
      </c>
      <c r="J67" s="14"/>
      <c r="K67" s="16">
        <v>0.022</v>
      </c>
      <c r="L67" s="14"/>
      <c r="M67" s="14">
        <f>ROUND((+I67*K67),2)</f>
        <v>13875.88</v>
      </c>
    </row>
    <row r="68" spans="1:13" ht="12.75">
      <c r="A68" s="14" t="s">
        <v>74</v>
      </c>
      <c r="B68" s="14"/>
      <c r="C68" s="14">
        <f>G67</f>
        <v>630908.4</v>
      </c>
      <c r="D68" s="14"/>
      <c r="E68" s="14"/>
      <c r="F68" s="14"/>
      <c r="G68" s="14">
        <f>C68+E68</f>
        <v>630908.4</v>
      </c>
      <c r="H68" s="14"/>
      <c r="I68" s="14">
        <f>C68/2+G68/2</f>
        <v>630908.4</v>
      </c>
      <c r="J68" s="14"/>
      <c r="K68" s="16">
        <v>0.022</v>
      </c>
      <c r="L68" s="14"/>
      <c r="M68" s="14">
        <f>ROUND((+I68*K68),2)</f>
        <v>13879.98</v>
      </c>
    </row>
    <row r="69" spans="1:13" ht="12.75">
      <c r="A69" s="14" t="s">
        <v>156</v>
      </c>
      <c r="B69" s="14"/>
      <c r="C69" s="14">
        <f>G68</f>
        <v>630908.4</v>
      </c>
      <c r="D69" s="14"/>
      <c r="E69" s="14"/>
      <c r="F69" s="14"/>
      <c r="G69" s="14">
        <f>C69+E69</f>
        <v>630908.4</v>
      </c>
      <c r="H69" s="14"/>
      <c r="I69" s="14">
        <f>C69/2+G69/2</f>
        <v>630908.4</v>
      </c>
      <c r="J69" s="14"/>
      <c r="K69" s="16">
        <v>0.023</v>
      </c>
      <c r="L69" s="14"/>
      <c r="M69" s="14">
        <f>ROUND((+I69*K69),2)</f>
        <v>14510.89</v>
      </c>
    </row>
    <row r="70" spans="1:13" ht="12.75">
      <c r="A70" s="14" t="s">
        <v>157</v>
      </c>
      <c r="B70" s="14"/>
      <c r="C70" s="14">
        <f>G69</f>
        <v>630908.4</v>
      </c>
      <c r="D70" s="14"/>
      <c r="E70" s="14"/>
      <c r="F70" s="14"/>
      <c r="G70" s="14">
        <f>C70+E70</f>
        <v>630908.4</v>
      </c>
      <c r="H70" s="14"/>
      <c r="I70" s="14">
        <f>C70/2+G70/2</f>
        <v>630908.4</v>
      </c>
      <c r="J70" s="14"/>
      <c r="K70" s="16">
        <v>0.023</v>
      </c>
      <c r="L70" s="14"/>
      <c r="M70" s="14">
        <f>ROUND((+I70*K70),2)/12*7</f>
        <v>8464.685833333333</v>
      </c>
    </row>
    <row r="71" spans="1:13" ht="13.5" thickBot="1">
      <c r="A71" s="14"/>
      <c r="B71" s="14"/>
      <c r="C71" s="14"/>
      <c r="D71" s="14"/>
      <c r="E71" s="14"/>
      <c r="F71" s="14"/>
      <c r="G71" s="14"/>
      <c r="H71" s="14"/>
      <c r="I71" s="15"/>
      <c r="J71" s="14"/>
      <c r="K71" s="14"/>
      <c r="L71" s="14"/>
      <c r="M71" s="19">
        <f>SUM(M13:M70)</f>
        <v>277023.5958333334</v>
      </c>
    </row>
    <row r="72" spans="1:13" ht="13.5" thickTop="1">
      <c r="A72" s="18"/>
      <c r="B72" s="18"/>
      <c r="C72" s="18"/>
      <c r="D72" s="14"/>
      <c r="E72" s="14"/>
      <c r="F72" s="14"/>
      <c r="G72" s="18"/>
      <c r="H72" s="14"/>
      <c r="I72" s="14"/>
      <c r="J72" s="14"/>
      <c r="K72" s="14"/>
      <c r="L72" s="14"/>
      <c r="M72" s="14"/>
    </row>
    <row r="73" spans="1:13" ht="12.75">
      <c r="A73" s="18"/>
      <c r="B73" s="18"/>
      <c r="C73" s="18"/>
      <c r="D73" s="14"/>
      <c r="F73" s="14"/>
      <c r="G73" s="18"/>
      <c r="H73" s="14"/>
      <c r="I73" s="14" t="s">
        <v>108</v>
      </c>
      <c r="J73" s="14"/>
      <c r="L73" s="14"/>
      <c r="M73" s="18">
        <f>G70-M71</f>
        <v>353884.80416666664</v>
      </c>
    </row>
    <row r="74" spans="1:13" ht="12.75">
      <c r="A74" s="18"/>
      <c r="B74" s="18"/>
      <c r="C74" s="18"/>
      <c r="D74" s="14"/>
      <c r="F74" s="14"/>
      <c r="G74" s="18"/>
      <c r="H74" s="14"/>
      <c r="I74" s="14" t="s">
        <v>76</v>
      </c>
      <c r="J74" s="14"/>
      <c r="K74" s="14"/>
      <c r="L74" s="14"/>
      <c r="M74" s="14">
        <v>319383.15</v>
      </c>
    </row>
    <row r="75" spans="1:13" ht="13.5" thickBot="1">
      <c r="A75" s="18"/>
      <c r="B75" s="18"/>
      <c r="C75" s="18"/>
      <c r="D75" s="14"/>
      <c r="F75" s="14"/>
      <c r="H75" s="14"/>
      <c r="I75" s="20" t="s">
        <v>109</v>
      </c>
      <c r="J75" s="14"/>
      <c r="K75" s="21" t="s">
        <v>160</v>
      </c>
      <c r="L75" s="14"/>
      <c r="M75" s="19">
        <f>SUM(M73:M74)</f>
        <v>673267.9541666666</v>
      </c>
    </row>
    <row r="76" spans="1:13" ht="13.5" thickTop="1">
      <c r="A76" s="14"/>
      <c r="B76" s="14"/>
      <c r="M76" s="32" t="s">
        <v>162</v>
      </c>
    </row>
    <row r="77" spans="1:2" ht="12.75">
      <c r="A77" s="14"/>
      <c r="B77" s="14"/>
    </row>
    <row r="78" spans="1:2" ht="12.75">
      <c r="A78" s="14"/>
      <c r="B78" s="14"/>
    </row>
  </sheetData>
  <sheetProtection/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8.140625" style="13" customWidth="1"/>
    <col min="2" max="2" width="2.140625" style="13" customWidth="1"/>
    <col min="3" max="3" width="11.421875" style="13" customWidth="1"/>
    <col min="4" max="4" width="2.140625" style="13" customWidth="1"/>
    <col min="5" max="5" width="12.28125" style="13" customWidth="1"/>
    <col min="6" max="6" width="2.421875" style="13" customWidth="1"/>
    <col min="7" max="7" width="13.7109375" style="13" customWidth="1"/>
    <col min="8" max="8" width="1.8515625" style="13" customWidth="1"/>
    <col min="9" max="9" width="12.421875" style="13" customWidth="1"/>
    <col min="10" max="10" width="2.28125" style="13" customWidth="1"/>
    <col min="11" max="11" width="9.140625" style="13" customWidth="1"/>
    <col min="12" max="12" width="2.00390625" style="13" customWidth="1"/>
    <col min="13" max="13" width="12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116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117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/>
      <c r="F43" s="14"/>
      <c r="G43" s="14">
        <f aca="true" t="shared" si="8" ref="G43:G63">C43+E43</f>
        <v>0</v>
      </c>
      <c r="H43" s="14"/>
      <c r="I43" s="14">
        <f aca="true" t="shared" si="9" ref="I43:I63">C43/2+G43/2</f>
        <v>0</v>
      </c>
      <c r="J43" s="14"/>
      <c r="K43" s="16">
        <v>0.024</v>
      </c>
      <c r="L43" s="14"/>
      <c r="M43" s="14">
        <f aca="true" t="shared" si="10" ref="M43:M63">ROUND((+I43*K43),2)</f>
        <v>0</v>
      </c>
    </row>
    <row r="44" spans="1:13" ht="12.75">
      <c r="A44" s="14" t="s">
        <v>50</v>
      </c>
      <c r="B44" s="14"/>
      <c r="C44" s="14">
        <f aca="true" t="shared" si="11" ref="C44:C63">G43</f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4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/>
      <c r="C48" s="14">
        <f t="shared" si="11"/>
        <v>0</v>
      </c>
      <c r="D48" s="14"/>
      <c r="E48" s="14"/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/>
      <c r="C49" s="14">
        <f t="shared" si="11"/>
        <v>0</v>
      </c>
      <c r="D49" s="14"/>
      <c r="E49" s="14">
        <v>205066.88</v>
      </c>
      <c r="F49" s="14"/>
      <c r="G49" s="14">
        <f t="shared" si="8"/>
        <v>205066.88</v>
      </c>
      <c r="H49" s="14"/>
      <c r="I49" s="14">
        <f t="shared" si="9"/>
        <v>102533.44</v>
      </c>
      <c r="J49" s="14" t="s">
        <v>2</v>
      </c>
      <c r="K49" s="16">
        <v>0.029</v>
      </c>
      <c r="L49" s="14"/>
      <c r="M49" s="14">
        <f t="shared" si="10"/>
        <v>2973.47</v>
      </c>
    </row>
    <row r="50" spans="1:13" ht="12.75">
      <c r="A50" s="14" t="s">
        <v>56</v>
      </c>
      <c r="B50" s="14"/>
      <c r="C50" s="14">
        <f t="shared" si="11"/>
        <v>205066.88</v>
      </c>
      <c r="D50" s="14"/>
      <c r="E50" s="14"/>
      <c r="F50" s="14"/>
      <c r="G50" s="14">
        <f t="shared" si="8"/>
        <v>205066.88</v>
      </c>
      <c r="H50" s="14"/>
      <c r="I50" s="14">
        <f t="shared" si="9"/>
        <v>205066.88</v>
      </c>
      <c r="J50" s="14"/>
      <c r="K50" s="16">
        <v>0.029</v>
      </c>
      <c r="L50" s="14"/>
      <c r="M50" s="14">
        <f t="shared" si="10"/>
        <v>5946.94</v>
      </c>
    </row>
    <row r="51" spans="1:13" ht="12.75">
      <c r="A51" s="14" t="s">
        <v>57</v>
      </c>
      <c r="B51" s="14"/>
      <c r="C51" s="14">
        <f t="shared" si="11"/>
        <v>205066.88</v>
      </c>
      <c r="D51" s="14"/>
      <c r="E51" s="14"/>
      <c r="F51" s="14"/>
      <c r="G51" s="14">
        <f t="shared" si="8"/>
        <v>205066.88</v>
      </c>
      <c r="H51" s="14"/>
      <c r="I51" s="14">
        <f t="shared" si="9"/>
        <v>205066.88</v>
      </c>
      <c r="J51" s="14" t="s">
        <v>2</v>
      </c>
      <c r="K51" s="16">
        <v>0.026000000000000002</v>
      </c>
      <c r="L51" s="14"/>
      <c r="M51" s="14">
        <f t="shared" si="10"/>
        <v>5331.74</v>
      </c>
    </row>
    <row r="52" spans="1:13" ht="12.75">
      <c r="A52" s="14" t="s">
        <v>58</v>
      </c>
      <c r="B52" s="14"/>
      <c r="C52" s="14">
        <f t="shared" si="11"/>
        <v>205066.88</v>
      </c>
      <c r="D52" s="14"/>
      <c r="E52" s="14"/>
      <c r="F52" s="14"/>
      <c r="G52" s="14">
        <f t="shared" si="8"/>
        <v>205066.88</v>
      </c>
      <c r="H52" s="14"/>
      <c r="I52" s="14">
        <f t="shared" si="9"/>
        <v>205066.88</v>
      </c>
      <c r="J52" s="14" t="s">
        <v>2</v>
      </c>
      <c r="K52" s="16">
        <v>0.026000000000000002</v>
      </c>
      <c r="L52" s="14"/>
      <c r="M52" s="14">
        <f t="shared" si="10"/>
        <v>5331.74</v>
      </c>
    </row>
    <row r="53" spans="1:13" ht="12.75">
      <c r="A53" s="14" t="s">
        <v>59</v>
      </c>
      <c r="B53" s="14"/>
      <c r="C53" s="14">
        <f t="shared" si="11"/>
        <v>205066.88</v>
      </c>
      <c r="D53" s="14"/>
      <c r="E53" s="14">
        <v>3250.99</v>
      </c>
      <c r="F53" s="14"/>
      <c r="G53" s="14">
        <f t="shared" si="8"/>
        <v>208317.87</v>
      </c>
      <c r="H53" s="14"/>
      <c r="I53" s="14">
        <f t="shared" si="9"/>
        <v>206692.375</v>
      </c>
      <c r="J53" s="14" t="s">
        <v>2</v>
      </c>
      <c r="K53" s="16">
        <v>0.026000000000000002</v>
      </c>
      <c r="L53" s="14"/>
      <c r="M53" s="14">
        <f t="shared" si="10"/>
        <v>5374</v>
      </c>
    </row>
    <row r="54" spans="1:13" ht="12.75">
      <c r="A54" s="14" t="s">
        <v>60</v>
      </c>
      <c r="B54" s="14"/>
      <c r="C54" s="14">
        <f t="shared" si="11"/>
        <v>208317.87</v>
      </c>
      <c r="D54" s="14"/>
      <c r="E54" s="14">
        <v>7352.16</v>
      </c>
      <c r="F54" s="14"/>
      <c r="G54" s="14">
        <f t="shared" si="8"/>
        <v>215670.03</v>
      </c>
      <c r="H54" s="14"/>
      <c r="I54" s="14">
        <f t="shared" si="9"/>
        <v>211993.95</v>
      </c>
      <c r="J54" s="14"/>
      <c r="K54" s="16">
        <v>0.026000000000000002</v>
      </c>
      <c r="L54" s="14"/>
      <c r="M54" s="14">
        <f t="shared" si="10"/>
        <v>5511.84</v>
      </c>
    </row>
    <row r="55" spans="1:13" ht="12.75">
      <c r="A55" s="14" t="s">
        <v>61</v>
      </c>
      <c r="B55" s="14"/>
      <c r="C55" s="14">
        <f t="shared" si="11"/>
        <v>215670.03</v>
      </c>
      <c r="D55" s="14"/>
      <c r="E55" s="17"/>
      <c r="F55" s="14"/>
      <c r="G55" s="14">
        <f t="shared" si="8"/>
        <v>215670.03</v>
      </c>
      <c r="H55" s="14"/>
      <c r="I55" s="14">
        <f t="shared" si="9"/>
        <v>215670.03</v>
      </c>
      <c r="J55" s="14"/>
      <c r="K55" s="16">
        <v>0.026000000000000002</v>
      </c>
      <c r="L55" s="14"/>
      <c r="M55" s="14">
        <f t="shared" si="10"/>
        <v>5607.42</v>
      </c>
    </row>
    <row r="56" spans="1:13" ht="12.75">
      <c r="A56" s="14" t="s">
        <v>62</v>
      </c>
      <c r="B56" s="14"/>
      <c r="C56" s="14">
        <f t="shared" si="11"/>
        <v>215670.03</v>
      </c>
      <c r="D56" s="14"/>
      <c r="E56" s="14"/>
      <c r="F56" s="14"/>
      <c r="G56" s="14">
        <f t="shared" si="8"/>
        <v>215670.03</v>
      </c>
      <c r="H56" s="14"/>
      <c r="I56" s="14">
        <f t="shared" si="9"/>
        <v>215670.03</v>
      </c>
      <c r="J56" s="14" t="s">
        <v>2</v>
      </c>
      <c r="K56" s="16">
        <v>0.026000000000000002</v>
      </c>
      <c r="L56" s="14"/>
      <c r="M56" s="14">
        <f t="shared" si="10"/>
        <v>5607.42</v>
      </c>
    </row>
    <row r="57" spans="1:13" ht="12.75">
      <c r="A57" s="14" t="s">
        <v>63</v>
      </c>
      <c r="B57" s="14"/>
      <c r="C57" s="14">
        <f t="shared" si="11"/>
        <v>215670.03</v>
      </c>
      <c r="D57" s="14"/>
      <c r="E57" s="14"/>
      <c r="F57" s="14"/>
      <c r="G57" s="14">
        <f t="shared" si="8"/>
        <v>215670.03</v>
      </c>
      <c r="H57" s="14"/>
      <c r="I57" s="14">
        <f t="shared" si="9"/>
        <v>215670.03</v>
      </c>
      <c r="J57" s="14"/>
      <c r="K57" s="16">
        <v>0.023</v>
      </c>
      <c r="L57" s="14"/>
      <c r="M57" s="14">
        <f t="shared" si="10"/>
        <v>4960.41</v>
      </c>
    </row>
    <row r="58" spans="1:13" ht="12.75">
      <c r="A58" s="14" t="s">
        <v>64</v>
      </c>
      <c r="B58" s="14"/>
      <c r="C58" s="14">
        <f t="shared" si="11"/>
        <v>215670.03</v>
      </c>
      <c r="D58" s="14"/>
      <c r="E58" s="14"/>
      <c r="F58" s="14"/>
      <c r="G58" s="14">
        <f t="shared" si="8"/>
        <v>215670.03</v>
      </c>
      <c r="H58" s="14"/>
      <c r="I58" s="14">
        <f t="shared" si="9"/>
        <v>215670.03</v>
      </c>
      <c r="J58" s="14"/>
      <c r="K58" s="16">
        <v>0.023</v>
      </c>
      <c r="L58" s="14"/>
      <c r="M58" s="14">
        <f t="shared" si="10"/>
        <v>4960.41</v>
      </c>
    </row>
    <row r="59" spans="1:13" ht="12.75">
      <c r="A59" s="14" t="s">
        <v>65</v>
      </c>
      <c r="B59" s="14"/>
      <c r="C59" s="14">
        <f t="shared" si="11"/>
        <v>215670.03</v>
      </c>
      <c r="D59" s="14"/>
      <c r="E59" s="14">
        <v>18961.81</v>
      </c>
      <c r="F59" s="14"/>
      <c r="G59" s="14">
        <f t="shared" si="8"/>
        <v>234631.84</v>
      </c>
      <c r="H59" s="14"/>
      <c r="I59" s="14">
        <f t="shared" si="9"/>
        <v>225150.935</v>
      </c>
      <c r="J59" s="14"/>
      <c r="K59" s="16">
        <v>0.023</v>
      </c>
      <c r="L59" s="14"/>
      <c r="M59" s="14">
        <f t="shared" si="10"/>
        <v>5178.47</v>
      </c>
    </row>
    <row r="60" spans="1:13" ht="12.75">
      <c r="A60" s="14" t="s">
        <v>66</v>
      </c>
      <c r="B60" s="14"/>
      <c r="C60" s="14">
        <f t="shared" si="11"/>
        <v>234631.84</v>
      </c>
      <c r="D60" s="14"/>
      <c r="F60" s="14"/>
      <c r="G60" s="14">
        <f t="shared" si="8"/>
        <v>234631.84</v>
      </c>
      <c r="H60" s="14"/>
      <c r="I60" s="14">
        <f t="shared" si="9"/>
        <v>234631.84</v>
      </c>
      <c r="J60" s="14"/>
      <c r="K60" s="16">
        <v>0.023</v>
      </c>
      <c r="L60" s="14"/>
      <c r="M60" s="14">
        <f t="shared" si="10"/>
        <v>5396.53</v>
      </c>
    </row>
    <row r="61" spans="1:13" ht="12.75">
      <c r="A61" s="14" t="s">
        <v>67</v>
      </c>
      <c r="B61" s="14"/>
      <c r="C61" s="14">
        <f t="shared" si="11"/>
        <v>234631.84</v>
      </c>
      <c r="D61" s="14"/>
      <c r="E61" s="14"/>
      <c r="F61" s="14"/>
      <c r="G61" s="14">
        <f t="shared" si="8"/>
        <v>234631.84</v>
      </c>
      <c r="H61" s="14"/>
      <c r="I61" s="14">
        <f t="shared" si="9"/>
        <v>234631.84</v>
      </c>
      <c r="J61" s="14"/>
      <c r="K61" s="16">
        <v>0.024</v>
      </c>
      <c r="L61" s="14"/>
      <c r="M61" s="14">
        <f t="shared" si="10"/>
        <v>5631.16</v>
      </c>
    </row>
    <row r="62" spans="1:13" ht="12.75">
      <c r="A62" s="14" t="s">
        <v>68</v>
      </c>
      <c r="B62" s="14"/>
      <c r="C62" s="14">
        <f t="shared" si="11"/>
        <v>234631.84</v>
      </c>
      <c r="D62" s="14"/>
      <c r="E62" s="14"/>
      <c r="F62" s="14"/>
      <c r="G62" s="14">
        <f t="shared" si="8"/>
        <v>234631.84</v>
      </c>
      <c r="H62" s="14"/>
      <c r="I62" s="14">
        <f t="shared" si="9"/>
        <v>234631.84</v>
      </c>
      <c r="J62" s="14"/>
      <c r="K62" s="16">
        <v>0.024</v>
      </c>
      <c r="L62" s="14"/>
      <c r="M62" s="14">
        <f t="shared" si="10"/>
        <v>5631.16</v>
      </c>
    </row>
    <row r="63" spans="1:13" ht="12.75">
      <c r="A63" s="14" t="s">
        <v>69</v>
      </c>
      <c r="B63" s="14"/>
      <c r="C63" s="14">
        <f t="shared" si="11"/>
        <v>234631.84</v>
      </c>
      <c r="D63" s="14"/>
      <c r="E63" s="14"/>
      <c r="F63" s="14"/>
      <c r="G63" s="14">
        <f t="shared" si="8"/>
        <v>234631.84</v>
      </c>
      <c r="H63" s="14"/>
      <c r="I63" s="14">
        <f t="shared" si="9"/>
        <v>234631.84</v>
      </c>
      <c r="J63" s="14"/>
      <c r="K63" s="16">
        <v>0.024</v>
      </c>
      <c r="L63" s="14"/>
      <c r="M63" s="14">
        <f t="shared" si="10"/>
        <v>5631.16</v>
      </c>
    </row>
    <row r="64" spans="1:13" ht="13.5" thickBot="1">
      <c r="A64" s="14"/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9">
        <f>SUM(M13:M63)</f>
        <v>79073.87000000001</v>
      </c>
    </row>
    <row r="65" spans="1:13" ht="13.5" thickTop="1">
      <c r="A65" s="18"/>
      <c r="B65" s="18"/>
      <c r="C65" s="18"/>
      <c r="D65" s="14"/>
      <c r="E65" s="14"/>
      <c r="F65" s="14"/>
      <c r="G65" s="18"/>
      <c r="H65" s="14"/>
      <c r="I65" s="14"/>
      <c r="J65" s="14"/>
      <c r="K65" s="14"/>
      <c r="L65" s="14"/>
      <c r="M65" s="14"/>
    </row>
    <row r="66" spans="1:13" ht="12.75">
      <c r="A66" s="18"/>
      <c r="B66" s="18"/>
      <c r="C66" s="18"/>
      <c r="D66" s="14"/>
      <c r="F66" s="14"/>
      <c r="G66" s="18"/>
      <c r="H66" s="14"/>
      <c r="I66" s="14" t="s">
        <v>108</v>
      </c>
      <c r="J66" s="14"/>
      <c r="L66" s="14"/>
      <c r="M66" s="18">
        <f>G63-M64</f>
        <v>155557.96999999997</v>
      </c>
    </row>
    <row r="67" spans="1:13" ht="12.75">
      <c r="A67" s="18"/>
      <c r="B67" s="18"/>
      <c r="C67" s="18"/>
      <c r="D67" s="14"/>
      <c r="F67" s="14"/>
      <c r="G67" s="18"/>
      <c r="H67" s="14"/>
      <c r="I67" s="14" t="s">
        <v>76</v>
      </c>
      <c r="J67" s="14"/>
      <c r="K67" s="14"/>
      <c r="L67" s="14"/>
      <c r="M67" s="14">
        <v>0</v>
      </c>
    </row>
    <row r="68" spans="1:13" ht="13.5" thickBot="1">
      <c r="A68" s="18"/>
      <c r="B68" s="18"/>
      <c r="C68" s="18"/>
      <c r="D68" s="14"/>
      <c r="F68" s="14"/>
      <c r="H68" s="14"/>
      <c r="I68" s="20" t="s">
        <v>109</v>
      </c>
      <c r="J68" s="14"/>
      <c r="K68" s="21" t="s">
        <v>114</v>
      </c>
      <c r="L68" s="14"/>
      <c r="M68" s="19">
        <f>SUM(M66:M67)</f>
        <v>155557.96999999997</v>
      </c>
    </row>
    <row r="69" ht="13.5" thickTop="1">
      <c r="M69" s="25" t="s">
        <v>118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7.421875" style="13" customWidth="1"/>
    <col min="2" max="2" width="2.140625" style="13" customWidth="1"/>
    <col min="3" max="3" width="12.57421875" style="13" customWidth="1"/>
    <col min="4" max="4" width="2.28125" style="13" customWidth="1"/>
    <col min="5" max="5" width="11.7109375" style="13" customWidth="1"/>
    <col min="6" max="6" width="1.8515625" style="13" customWidth="1"/>
    <col min="7" max="7" width="14.57421875" style="13" customWidth="1"/>
    <col min="8" max="8" width="2.140625" style="13" customWidth="1"/>
    <col min="9" max="9" width="14.421875" style="13" bestFit="1" customWidth="1"/>
    <col min="10" max="10" width="2.28125" style="13" customWidth="1"/>
    <col min="11" max="11" width="9.140625" style="13" customWidth="1"/>
    <col min="12" max="12" width="2.28125" style="13" customWidth="1"/>
    <col min="13" max="13" width="11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148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149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/>
      <c r="F43" s="14"/>
      <c r="G43" s="14">
        <f aca="true" t="shared" si="8" ref="G43:G63">C43+E43</f>
        <v>0</v>
      </c>
      <c r="H43" s="14"/>
      <c r="I43" s="14">
        <f aca="true" t="shared" si="9" ref="I43:I63">C43/2+G43/2</f>
        <v>0</v>
      </c>
      <c r="J43" s="14"/>
      <c r="K43" s="16">
        <v>0.024</v>
      </c>
      <c r="L43" s="14"/>
      <c r="M43" s="14">
        <f aca="true" t="shared" si="10" ref="M43:M63">ROUND((+I43*K43),2)</f>
        <v>0</v>
      </c>
    </row>
    <row r="44" spans="1:13" ht="12.75">
      <c r="A44" s="14" t="s">
        <v>50</v>
      </c>
      <c r="B44" s="14"/>
      <c r="C44" s="14">
        <f aca="true" t="shared" si="11" ref="C44:C63">G43</f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4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/>
      <c r="C48" s="14">
        <f t="shared" si="11"/>
        <v>0</v>
      </c>
      <c r="D48" s="14"/>
      <c r="E48" s="14"/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/>
      <c r="C49" s="14">
        <f t="shared" si="11"/>
        <v>0</v>
      </c>
      <c r="D49" s="14"/>
      <c r="E49" s="14"/>
      <c r="F49" s="14"/>
      <c r="G49" s="14">
        <f t="shared" si="8"/>
        <v>0</v>
      </c>
      <c r="H49" s="14"/>
      <c r="I49" s="14">
        <f t="shared" si="9"/>
        <v>0</v>
      </c>
      <c r="J49" s="14" t="s">
        <v>2</v>
      </c>
      <c r="K49" s="16">
        <v>0.029</v>
      </c>
      <c r="L49" s="14"/>
      <c r="M49" s="14">
        <f t="shared" si="10"/>
        <v>0</v>
      </c>
    </row>
    <row r="50" spans="1:13" ht="12.75">
      <c r="A50" s="14" t="s">
        <v>56</v>
      </c>
      <c r="B50" s="14"/>
      <c r="C50" s="14">
        <f t="shared" si="11"/>
        <v>0</v>
      </c>
      <c r="D50" s="14"/>
      <c r="E50" s="14"/>
      <c r="F50" s="14"/>
      <c r="G50" s="14">
        <f t="shared" si="8"/>
        <v>0</v>
      </c>
      <c r="H50" s="14"/>
      <c r="I50" s="14">
        <f t="shared" si="9"/>
        <v>0</v>
      </c>
      <c r="J50" s="14"/>
      <c r="K50" s="16">
        <v>0.029</v>
      </c>
      <c r="L50" s="14"/>
      <c r="M50" s="14">
        <f t="shared" si="10"/>
        <v>0</v>
      </c>
    </row>
    <row r="51" spans="1:13" ht="12.75">
      <c r="A51" s="14" t="s">
        <v>57</v>
      </c>
      <c r="B51" s="14"/>
      <c r="C51" s="14">
        <f t="shared" si="11"/>
        <v>0</v>
      </c>
      <c r="D51" s="14"/>
      <c r="E51" s="14">
        <v>499818</v>
      </c>
      <c r="F51" s="14"/>
      <c r="G51" s="14">
        <f t="shared" si="8"/>
        <v>499818</v>
      </c>
      <c r="H51" s="14"/>
      <c r="I51" s="14">
        <f t="shared" si="9"/>
        <v>249909</v>
      </c>
      <c r="J51" s="14" t="s">
        <v>2</v>
      </c>
      <c r="K51" s="16">
        <v>0.026000000000000002</v>
      </c>
      <c r="L51" s="14"/>
      <c r="M51" s="14">
        <f t="shared" si="10"/>
        <v>6497.63</v>
      </c>
    </row>
    <row r="52" spans="1:13" ht="12.75">
      <c r="A52" s="14" t="s">
        <v>58</v>
      </c>
      <c r="B52" s="14"/>
      <c r="C52" s="14">
        <f t="shared" si="11"/>
        <v>499818</v>
      </c>
      <c r="D52" s="14"/>
      <c r="E52" s="14">
        <v>35871.03</v>
      </c>
      <c r="F52" s="14"/>
      <c r="G52" s="14">
        <f t="shared" si="8"/>
        <v>535689.03</v>
      </c>
      <c r="H52" s="14"/>
      <c r="I52" s="14">
        <f t="shared" si="9"/>
        <v>517753.515</v>
      </c>
      <c r="J52" s="14" t="s">
        <v>2</v>
      </c>
      <c r="K52" s="16">
        <v>0.026000000000000002</v>
      </c>
      <c r="L52" s="14"/>
      <c r="M52" s="14">
        <f t="shared" si="10"/>
        <v>13461.59</v>
      </c>
    </row>
    <row r="53" spans="1:13" ht="12.75">
      <c r="A53" s="14" t="s">
        <v>59</v>
      </c>
      <c r="B53" s="14"/>
      <c r="C53" s="14">
        <f t="shared" si="11"/>
        <v>535689.03</v>
      </c>
      <c r="D53" s="14"/>
      <c r="E53" s="14"/>
      <c r="F53" s="14"/>
      <c r="G53" s="14">
        <f t="shared" si="8"/>
        <v>535689.03</v>
      </c>
      <c r="H53" s="14"/>
      <c r="I53" s="14">
        <f t="shared" si="9"/>
        <v>535689.03</v>
      </c>
      <c r="J53" s="14" t="s">
        <v>2</v>
      </c>
      <c r="K53" s="16">
        <v>0.026000000000000002</v>
      </c>
      <c r="L53" s="14"/>
      <c r="M53" s="14">
        <f t="shared" si="10"/>
        <v>13927.91</v>
      </c>
    </row>
    <row r="54" spans="1:13" ht="12.75">
      <c r="A54" s="14" t="s">
        <v>60</v>
      </c>
      <c r="B54" s="14"/>
      <c r="C54" s="14">
        <f t="shared" si="11"/>
        <v>535689.03</v>
      </c>
      <c r="D54" s="14"/>
      <c r="E54" s="14"/>
      <c r="F54" s="14"/>
      <c r="G54" s="14">
        <f t="shared" si="8"/>
        <v>535689.03</v>
      </c>
      <c r="H54" s="14"/>
      <c r="I54" s="14">
        <f t="shared" si="9"/>
        <v>535689.03</v>
      </c>
      <c r="J54" s="14"/>
      <c r="K54" s="16">
        <v>0.026000000000000002</v>
      </c>
      <c r="L54" s="14"/>
      <c r="M54" s="14">
        <f t="shared" si="10"/>
        <v>13927.91</v>
      </c>
    </row>
    <row r="55" spans="1:13" ht="12.75">
      <c r="A55" s="14" t="s">
        <v>61</v>
      </c>
      <c r="B55" s="14"/>
      <c r="C55" s="14">
        <f t="shared" si="11"/>
        <v>535689.03</v>
      </c>
      <c r="D55" s="14"/>
      <c r="E55" s="17">
        <v>16833.85</v>
      </c>
      <c r="F55" s="14"/>
      <c r="G55" s="14">
        <f t="shared" si="8"/>
        <v>552522.88</v>
      </c>
      <c r="H55" s="14"/>
      <c r="I55" s="14">
        <f t="shared" si="9"/>
        <v>544105.9550000001</v>
      </c>
      <c r="J55" s="14"/>
      <c r="K55" s="16">
        <v>0.026000000000000002</v>
      </c>
      <c r="L55" s="14"/>
      <c r="M55" s="14">
        <f t="shared" si="10"/>
        <v>14146.75</v>
      </c>
    </row>
    <row r="56" spans="1:13" ht="12.75">
      <c r="A56" s="14" t="s">
        <v>62</v>
      </c>
      <c r="B56" s="14"/>
      <c r="C56" s="14">
        <f t="shared" si="11"/>
        <v>552522.88</v>
      </c>
      <c r="D56" s="14"/>
      <c r="E56" s="14"/>
      <c r="F56" s="14"/>
      <c r="G56" s="14">
        <f t="shared" si="8"/>
        <v>552522.88</v>
      </c>
      <c r="H56" s="14"/>
      <c r="I56" s="14">
        <f t="shared" si="9"/>
        <v>552522.88</v>
      </c>
      <c r="J56" s="14" t="s">
        <v>2</v>
      </c>
      <c r="K56" s="16">
        <v>0.026000000000000002</v>
      </c>
      <c r="L56" s="14"/>
      <c r="M56" s="14">
        <f t="shared" si="10"/>
        <v>14365.59</v>
      </c>
    </row>
    <row r="57" spans="1:13" ht="12.75">
      <c r="A57" s="14" t="s">
        <v>63</v>
      </c>
      <c r="B57" s="14"/>
      <c r="C57" s="14">
        <f t="shared" si="11"/>
        <v>552522.88</v>
      </c>
      <c r="D57" s="14"/>
      <c r="E57" s="14"/>
      <c r="F57" s="14"/>
      <c r="G57" s="14">
        <f t="shared" si="8"/>
        <v>552522.88</v>
      </c>
      <c r="H57" s="14"/>
      <c r="I57" s="14">
        <f t="shared" si="9"/>
        <v>552522.88</v>
      </c>
      <c r="J57" s="14"/>
      <c r="K57" s="16">
        <v>0.023</v>
      </c>
      <c r="L57" s="14"/>
      <c r="M57" s="14">
        <f t="shared" si="10"/>
        <v>12708.03</v>
      </c>
    </row>
    <row r="58" spans="1:13" ht="12.75">
      <c r="A58" s="14" t="s">
        <v>64</v>
      </c>
      <c r="B58" s="14"/>
      <c r="C58" s="14">
        <f t="shared" si="11"/>
        <v>552522.88</v>
      </c>
      <c r="D58" s="14"/>
      <c r="E58" s="14"/>
      <c r="F58" s="14"/>
      <c r="G58" s="14">
        <f t="shared" si="8"/>
        <v>552522.88</v>
      </c>
      <c r="H58" s="14"/>
      <c r="I58" s="14">
        <f t="shared" si="9"/>
        <v>552522.88</v>
      </c>
      <c r="J58" s="14"/>
      <c r="K58" s="16">
        <v>0.023</v>
      </c>
      <c r="L58" s="14"/>
      <c r="M58" s="14">
        <f t="shared" si="10"/>
        <v>12708.03</v>
      </c>
    </row>
    <row r="59" spans="1:13" ht="12.75">
      <c r="A59" s="14" t="s">
        <v>65</v>
      </c>
      <c r="B59" s="14"/>
      <c r="C59" s="14">
        <f t="shared" si="11"/>
        <v>552522.88</v>
      </c>
      <c r="D59" s="14"/>
      <c r="E59" s="14"/>
      <c r="F59" s="14"/>
      <c r="G59" s="14">
        <f t="shared" si="8"/>
        <v>552522.88</v>
      </c>
      <c r="H59" s="14"/>
      <c r="I59" s="14">
        <f t="shared" si="9"/>
        <v>552522.88</v>
      </c>
      <c r="J59" s="14"/>
      <c r="K59" s="16">
        <v>0.023</v>
      </c>
      <c r="L59" s="14"/>
      <c r="M59" s="14">
        <f t="shared" si="10"/>
        <v>12708.03</v>
      </c>
    </row>
    <row r="60" spans="1:13" ht="12.75">
      <c r="A60" s="14" t="s">
        <v>66</v>
      </c>
      <c r="B60" s="14"/>
      <c r="C60" s="14">
        <f t="shared" si="11"/>
        <v>552522.88</v>
      </c>
      <c r="D60" s="14"/>
      <c r="E60" s="14"/>
      <c r="F60" s="14"/>
      <c r="G60" s="14">
        <f t="shared" si="8"/>
        <v>552522.88</v>
      </c>
      <c r="H60" s="14"/>
      <c r="I60" s="14">
        <f t="shared" si="9"/>
        <v>552522.88</v>
      </c>
      <c r="J60" s="14"/>
      <c r="K60" s="16">
        <v>0.023</v>
      </c>
      <c r="L60" s="14"/>
      <c r="M60" s="14">
        <f t="shared" si="10"/>
        <v>12708.03</v>
      </c>
    </row>
    <row r="61" spans="1:13" ht="12.75">
      <c r="A61" s="14" t="s">
        <v>67</v>
      </c>
      <c r="B61" s="14"/>
      <c r="C61" s="14">
        <f t="shared" si="11"/>
        <v>552522.88</v>
      </c>
      <c r="D61" s="14"/>
      <c r="E61" s="14"/>
      <c r="F61" s="14"/>
      <c r="G61" s="14">
        <f t="shared" si="8"/>
        <v>552522.88</v>
      </c>
      <c r="H61" s="14"/>
      <c r="I61" s="14">
        <f t="shared" si="9"/>
        <v>552522.88</v>
      </c>
      <c r="J61" s="14"/>
      <c r="K61" s="16">
        <v>0.024</v>
      </c>
      <c r="L61" s="14"/>
      <c r="M61" s="14">
        <f t="shared" si="10"/>
        <v>13260.55</v>
      </c>
    </row>
    <row r="62" spans="1:13" ht="12.75">
      <c r="A62" s="14" t="s">
        <v>68</v>
      </c>
      <c r="B62" s="14"/>
      <c r="C62" s="14">
        <f t="shared" si="11"/>
        <v>552522.88</v>
      </c>
      <c r="D62" s="14"/>
      <c r="E62" s="14"/>
      <c r="F62" s="14"/>
      <c r="G62" s="14">
        <f t="shared" si="8"/>
        <v>552522.88</v>
      </c>
      <c r="H62" s="14"/>
      <c r="I62" s="14">
        <f t="shared" si="9"/>
        <v>552522.88</v>
      </c>
      <c r="J62" s="14"/>
      <c r="K62" s="16">
        <v>0.024</v>
      </c>
      <c r="L62" s="14"/>
      <c r="M62" s="14">
        <f t="shared" si="10"/>
        <v>13260.55</v>
      </c>
    </row>
    <row r="63" spans="1:13" ht="12.75">
      <c r="A63" s="14" t="s">
        <v>69</v>
      </c>
      <c r="B63" s="14"/>
      <c r="C63" s="14">
        <f t="shared" si="11"/>
        <v>552522.88</v>
      </c>
      <c r="D63" s="14"/>
      <c r="E63" s="14"/>
      <c r="F63" s="14"/>
      <c r="G63" s="14">
        <f t="shared" si="8"/>
        <v>552522.88</v>
      </c>
      <c r="H63" s="14"/>
      <c r="I63" s="14">
        <f t="shared" si="9"/>
        <v>552522.88</v>
      </c>
      <c r="J63" s="14"/>
      <c r="K63" s="16">
        <v>0.024</v>
      </c>
      <c r="L63" s="14"/>
      <c r="M63" s="14">
        <f t="shared" si="10"/>
        <v>13260.55</v>
      </c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6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6"/>
      <c r="L65" s="14"/>
      <c r="M65" s="14"/>
    </row>
    <row r="66" spans="1:13" ht="13.5" thickBot="1">
      <c r="A66" s="14"/>
      <c r="B66" s="14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9">
        <f>SUM(M13:M63)</f>
        <v>166941.14999999997</v>
      </c>
    </row>
    <row r="67" spans="1:13" ht="13.5" thickTop="1">
      <c r="A67" s="18"/>
      <c r="B67" s="18"/>
      <c r="C67" s="18"/>
      <c r="D67" s="14"/>
      <c r="E67" s="14"/>
      <c r="F67" s="14"/>
      <c r="G67" s="18"/>
      <c r="H67" s="14"/>
      <c r="I67" s="14"/>
      <c r="J67" s="14"/>
      <c r="K67" s="14"/>
      <c r="L67" s="14"/>
      <c r="M67" s="14"/>
    </row>
    <row r="68" spans="1:13" ht="12.75">
      <c r="A68" s="18"/>
      <c r="B68" s="18"/>
      <c r="C68" s="18"/>
      <c r="D68" s="14"/>
      <c r="F68" s="14"/>
      <c r="G68" s="18"/>
      <c r="H68" s="14"/>
      <c r="I68" s="14" t="s">
        <v>108</v>
      </c>
      <c r="J68" s="14"/>
      <c r="L68" s="14"/>
      <c r="M68" s="18">
        <f>G63-M66</f>
        <v>385581.73000000004</v>
      </c>
    </row>
    <row r="69" spans="1:13" ht="12.75">
      <c r="A69" s="18"/>
      <c r="B69" s="18"/>
      <c r="C69" s="18"/>
      <c r="D69" s="14"/>
      <c r="F69" s="14"/>
      <c r="G69" s="18"/>
      <c r="H69" s="14"/>
      <c r="I69" s="14" t="s">
        <v>76</v>
      </c>
      <c r="J69" s="14"/>
      <c r="K69" s="14"/>
      <c r="L69" s="14"/>
      <c r="M69" s="14">
        <v>0</v>
      </c>
    </row>
    <row r="70" spans="1:13" ht="13.5" thickBot="1">
      <c r="A70" s="18"/>
      <c r="B70" s="18"/>
      <c r="C70" s="18"/>
      <c r="D70" s="14"/>
      <c r="F70" s="14"/>
      <c r="H70" s="14"/>
      <c r="I70" s="20" t="s">
        <v>109</v>
      </c>
      <c r="J70" s="14"/>
      <c r="K70" s="21" t="s">
        <v>114</v>
      </c>
      <c r="L70" s="14"/>
      <c r="M70" s="19">
        <f>SUM(M68:M69)</f>
        <v>385581.73000000004</v>
      </c>
    </row>
    <row r="71" spans="1:13" ht="13.5" thickTop="1">
      <c r="A71" s="14"/>
      <c r="B71" s="14"/>
      <c r="M71" s="25" t="s">
        <v>126</v>
      </c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6.8515625" style="13" customWidth="1"/>
    <col min="2" max="2" width="1.8515625" style="13" customWidth="1"/>
    <col min="3" max="3" width="13.140625" style="13" customWidth="1"/>
    <col min="4" max="4" width="2.140625" style="13" customWidth="1"/>
    <col min="5" max="5" width="12.140625" style="13" customWidth="1"/>
    <col min="6" max="6" width="2.28125" style="13" customWidth="1"/>
    <col min="7" max="7" width="12.421875" style="13" customWidth="1"/>
    <col min="8" max="8" width="2.421875" style="13" customWidth="1"/>
    <col min="9" max="9" width="14.421875" style="13" bestFit="1" customWidth="1"/>
    <col min="10" max="10" width="2.7109375" style="13" customWidth="1"/>
    <col min="11" max="11" width="9.140625" style="13" customWidth="1"/>
    <col min="12" max="12" width="2.7109375" style="13" customWidth="1"/>
    <col min="13" max="13" width="12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135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136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/>
      <c r="F43" s="14"/>
      <c r="G43" s="14">
        <f aca="true" t="shared" si="8" ref="G43:G65">C43+E43</f>
        <v>0</v>
      </c>
      <c r="H43" s="14"/>
      <c r="I43" s="14">
        <f aca="true" t="shared" si="9" ref="I43:I65">C43/2+G43/2</f>
        <v>0</v>
      </c>
      <c r="J43" s="14"/>
      <c r="K43" s="16">
        <v>0.024</v>
      </c>
      <c r="L43" s="14"/>
      <c r="M43" s="14">
        <f aca="true" t="shared" si="10" ref="M43:M65">ROUND((+I43*K43),2)</f>
        <v>0</v>
      </c>
    </row>
    <row r="44" spans="1:13" ht="12.75">
      <c r="A44" s="14" t="s">
        <v>50</v>
      </c>
      <c r="B44" s="14"/>
      <c r="C44" s="14">
        <f aca="true" t="shared" si="11" ref="C44:C65">G43</f>
        <v>0</v>
      </c>
      <c r="D44" s="14"/>
      <c r="E44" s="14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4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4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4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/>
      <c r="C48" s="14">
        <f t="shared" si="11"/>
        <v>0</v>
      </c>
      <c r="D48" s="14"/>
      <c r="E48" s="14"/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/>
      <c r="C49" s="14">
        <f t="shared" si="11"/>
        <v>0</v>
      </c>
      <c r="D49" s="14"/>
      <c r="E49" s="14"/>
      <c r="F49" s="14"/>
      <c r="G49" s="14">
        <f t="shared" si="8"/>
        <v>0</v>
      </c>
      <c r="H49" s="14"/>
      <c r="I49" s="14">
        <f t="shared" si="9"/>
        <v>0</v>
      </c>
      <c r="J49" s="14" t="s">
        <v>2</v>
      </c>
      <c r="K49" s="16">
        <v>0.029</v>
      </c>
      <c r="L49" s="14"/>
      <c r="M49" s="14">
        <f t="shared" si="10"/>
        <v>0</v>
      </c>
    </row>
    <row r="50" spans="1:13" ht="12.75">
      <c r="A50" s="14" t="s">
        <v>56</v>
      </c>
      <c r="B50" s="14"/>
      <c r="C50" s="14">
        <f t="shared" si="11"/>
        <v>0</v>
      </c>
      <c r="D50" s="14"/>
      <c r="E50" s="14"/>
      <c r="F50" s="14"/>
      <c r="G50" s="14">
        <f t="shared" si="8"/>
        <v>0</v>
      </c>
      <c r="H50" s="14"/>
      <c r="I50" s="14">
        <f t="shared" si="9"/>
        <v>0</v>
      </c>
      <c r="J50" s="14"/>
      <c r="K50" s="16">
        <v>0.029</v>
      </c>
      <c r="L50" s="14"/>
      <c r="M50" s="14">
        <f t="shared" si="10"/>
        <v>0</v>
      </c>
    </row>
    <row r="51" spans="1:13" ht="12.75">
      <c r="A51" s="14" t="s">
        <v>57</v>
      </c>
      <c r="B51" s="14"/>
      <c r="C51" s="14">
        <f t="shared" si="11"/>
        <v>0</v>
      </c>
      <c r="D51" s="14"/>
      <c r="E51" s="14"/>
      <c r="F51" s="14"/>
      <c r="G51" s="14">
        <f t="shared" si="8"/>
        <v>0</v>
      </c>
      <c r="H51" s="14"/>
      <c r="I51" s="14">
        <f t="shared" si="9"/>
        <v>0</v>
      </c>
      <c r="J51" s="14" t="s">
        <v>2</v>
      </c>
      <c r="K51" s="16">
        <v>0.026000000000000002</v>
      </c>
      <c r="L51" s="14"/>
      <c r="M51" s="14">
        <f t="shared" si="10"/>
        <v>0</v>
      </c>
    </row>
    <row r="52" spans="1:13" ht="12.75">
      <c r="A52" s="14" t="s">
        <v>58</v>
      </c>
      <c r="B52" s="14"/>
      <c r="C52" s="14">
        <f t="shared" si="11"/>
        <v>0</v>
      </c>
      <c r="D52" s="14"/>
      <c r="E52" s="14">
        <v>574114.13</v>
      </c>
      <c r="F52" s="14"/>
      <c r="G52" s="14">
        <f t="shared" si="8"/>
        <v>574114.13</v>
      </c>
      <c r="H52" s="14"/>
      <c r="I52" s="14">
        <f t="shared" si="9"/>
        <v>287057.065</v>
      </c>
      <c r="J52" s="14" t="s">
        <v>2</v>
      </c>
      <c r="K52" s="16">
        <v>0.026000000000000002</v>
      </c>
      <c r="L52" s="14"/>
      <c r="M52" s="14">
        <f t="shared" si="10"/>
        <v>7463.48</v>
      </c>
    </row>
    <row r="53" spans="1:13" ht="12.75">
      <c r="A53" s="14" t="s">
        <v>59</v>
      </c>
      <c r="B53" s="14"/>
      <c r="C53" s="14">
        <f t="shared" si="11"/>
        <v>574114.13</v>
      </c>
      <c r="D53" s="14"/>
      <c r="E53" s="14">
        <v>2431.35</v>
      </c>
      <c r="F53" s="14"/>
      <c r="G53" s="14">
        <f t="shared" si="8"/>
        <v>576545.48</v>
      </c>
      <c r="H53" s="14"/>
      <c r="I53" s="14">
        <f t="shared" si="9"/>
        <v>575329.8049999999</v>
      </c>
      <c r="J53" s="14" t="s">
        <v>2</v>
      </c>
      <c r="K53" s="16">
        <v>0.026000000000000002</v>
      </c>
      <c r="L53" s="14"/>
      <c r="M53" s="14">
        <f t="shared" si="10"/>
        <v>14958.57</v>
      </c>
    </row>
    <row r="54" spans="1:13" ht="12.75">
      <c r="A54" s="14" t="s">
        <v>60</v>
      </c>
      <c r="B54" s="14"/>
      <c r="C54" s="14">
        <f t="shared" si="11"/>
        <v>576545.48</v>
      </c>
      <c r="D54" s="14"/>
      <c r="E54" s="14"/>
      <c r="F54" s="14"/>
      <c r="G54" s="14">
        <f t="shared" si="8"/>
        <v>576545.48</v>
      </c>
      <c r="H54" s="14"/>
      <c r="I54" s="14">
        <f t="shared" si="9"/>
        <v>576545.48</v>
      </c>
      <c r="J54" s="14"/>
      <c r="K54" s="16">
        <v>0.026000000000000002</v>
      </c>
      <c r="L54" s="14"/>
      <c r="M54" s="14">
        <f t="shared" si="10"/>
        <v>14990.18</v>
      </c>
    </row>
    <row r="55" spans="1:13" ht="12.75">
      <c r="A55" s="14" t="s">
        <v>61</v>
      </c>
      <c r="B55" s="14"/>
      <c r="C55" s="14">
        <f t="shared" si="11"/>
        <v>576545.48</v>
      </c>
      <c r="D55" s="14"/>
      <c r="E55" s="17"/>
      <c r="F55" s="14"/>
      <c r="G55" s="14">
        <f t="shared" si="8"/>
        <v>576545.48</v>
      </c>
      <c r="H55" s="14"/>
      <c r="I55" s="14">
        <f t="shared" si="9"/>
        <v>576545.48</v>
      </c>
      <c r="J55" s="14"/>
      <c r="K55" s="16">
        <v>0.026000000000000002</v>
      </c>
      <c r="L55" s="14"/>
      <c r="M55" s="14">
        <f t="shared" si="10"/>
        <v>14990.18</v>
      </c>
    </row>
    <row r="56" spans="1:13" ht="12.75">
      <c r="A56" s="14" t="s">
        <v>62</v>
      </c>
      <c r="B56" s="14"/>
      <c r="C56" s="14">
        <f t="shared" si="11"/>
        <v>576545.48</v>
      </c>
      <c r="D56" s="14"/>
      <c r="E56" s="14"/>
      <c r="F56" s="14"/>
      <c r="G56" s="14">
        <f t="shared" si="8"/>
        <v>576545.48</v>
      </c>
      <c r="H56" s="14"/>
      <c r="I56" s="14">
        <f t="shared" si="9"/>
        <v>576545.48</v>
      </c>
      <c r="J56" s="14" t="s">
        <v>2</v>
      </c>
      <c r="K56" s="16">
        <v>0.026000000000000002</v>
      </c>
      <c r="L56" s="14"/>
      <c r="M56" s="14">
        <f t="shared" si="10"/>
        <v>14990.18</v>
      </c>
    </row>
    <row r="57" spans="1:13" ht="12.75">
      <c r="A57" s="14" t="s">
        <v>63</v>
      </c>
      <c r="B57" s="14"/>
      <c r="C57" s="14">
        <f t="shared" si="11"/>
        <v>576545.48</v>
      </c>
      <c r="D57" s="14"/>
      <c r="E57" s="14"/>
      <c r="F57" s="14"/>
      <c r="G57" s="14">
        <f t="shared" si="8"/>
        <v>576545.48</v>
      </c>
      <c r="H57" s="14"/>
      <c r="I57" s="14">
        <f t="shared" si="9"/>
        <v>576545.48</v>
      </c>
      <c r="J57" s="14"/>
      <c r="K57" s="16">
        <v>0.023</v>
      </c>
      <c r="L57" s="14"/>
      <c r="M57" s="14">
        <f t="shared" si="10"/>
        <v>13260.55</v>
      </c>
    </row>
    <row r="58" spans="1:13" ht="12.75">
      <c r="A58" s="14" t="s">
        <v>64</v>
      </c>
      <c r="B58" s="14"/>
      <c r="C58" s="14">
        <f t="shared" si="11"/>
        <v>576545.48</v>
      </c>
      <c r="D58" s="14"/>
      <c r="E58" s="14"/>
      <c r="F58" s="14"/>
      <c r="G58" s="14">
        <f t="shared" si="8"/>
        <v>576545.48</v>
      </c>
      <c r="H58" s="14"/>
      <c r="I58" s="14">
        <f t="shared" si="9"/>
        <v>576545.48</v>
      </c>
      <c r="J58" s="14"/>
      <c r="K58" s="16">
        <v>0.023</v>
      </c>
      <c r="L58" s="14"/>
      <c r="M58" s="14">
        <f t="shared" si="10"/>
        <v>13260.55</v>
      </c>
    </row>
    <row r="59" spans="1:13" ht="12.75">
      <c r="A59" s="14" t="s">
        <v>65</v>
      </c>
      <c r="B59" s="14"/>
      <c r="C59" s="14">
        <f t="shared" si="11"/>
        <v>576545.48</v>
      </c>
      <c r="D59" s="14"/>
      <c r="E59" s="14"/>
      <c r="F59" s="14"/>
      <c r="G59" s="14">
        <f t="shared" si="8"/>
        <v>576545.48</v>
      </c>
      <c r="H59" s="14"/>
      <c r="I59" s="14">
        <f t="shared" si="9"/>
        <v>576545.48</v>
      </c>
      <c r="J59" s="14"/>
      <c r="K59" s="16">
        <v>0.023</v>
      </c>
      <c r="L59" s="14"/>
      <c r="M59" s="14">
        <f t="shared" si="10"/>
        <v>13260.55</v>
      </c>
    </row>
    <row r="60" spans="1:13" ht="12.75">
      <c r="A60" s="14" t="s">
        <v>66</v>
      </c>
      <c r="B60" s="14"/>
      <c r="C60" s="14">
        <f t="shared" si="11"/>
        <v>576545.48</v>
      </c>
      <c r="D60" s="14"/>
      <c r="E60" s="14"/>
      <c r="F60" s="14"/>
      <c r="G60" s="14">
        <f t="shared" si="8"/>
        <v>576545.48</v>
      </c>
      <c r="H60" s="14"/>
      <c r="I60" s="14">
        <f t="shared" si="9"/>
        <v>576545.48</v>
      </c>
      <c r="J60" s="14"/>
      <c r="K60" s="16">
        <v>0.023</v>
      </c>
      <c r="L60" s="14"/>
      <c r="M60" s="14">
        <f t="shared" si="10"/>
        <v>13260.55</v>
      </c>
    </row>
    <row r="61" spans="1:13" ht="12.75">
      <c r="A61" s="14" t="s">
        <v>67</v>
      </c>
      <c r="B61" s="14"/>
      <c r="C61" s="14">
        <f t="shared" si="11"/>
        <v>576545.48</v>
      </c>
      <c r="D61" s="14"/>
      <c r="E61" s="14">
        <v>118938.09</v>
      </c>
      <c r="F61" s="14"/>
      <c r="G61" s="14">
        <f t="shared" si="8"/>
        <v>695483.57</v>
      </c>
      <c r="H61" s="14"/>
      <c r="I61" s="14">
        <f t="shared" si="9"/>
        <v>636014.5249999999</v>
      </c>
      <c r="J61" s="14"/>
      <c r="K61" s="16">
        <v>0.024</v>
      </c>
      <c r="L61" s="14"/>
      <c r="M61" s="14">
        <f t="shared" si="10"/>
        <v>15264.35</v>
      </c>
    </row>
    <row r="62" spans="1:13" ht="12.75">
      <c r="A62" s="14" t="s">
        <v>68</v>
      </c>
      <c r="B62" s="14"/>
      <c r="C62" s="14">
        <f t="shared" si="11"/>
        <v>695483.57</v>
      </c>
      <c r="D62" s="14"/>
      <c r="E62" s="14">
        <v>6342.15</v>
      </c>
      <c r="F62" s="14"/>
      <c r="G62" s="14">
        <f t="shared" si="8"/>
        <v>701825.72</v>
      </c>
      <c r="H62" s="14"/>
      <c r="I62" s="14">
        <f t="shared" si="9"/>
        <v>698654.645</v>
      </c>
      <c r="J62" s="14"/>
      <c r="K62" s="16">
        <v>0.024</v>
      </c>
      <c r="L62" s="14"/>
      <c r="M62" s="14">
        <f t="shared" si="10"/>
        <v>16767.71</v>
      </c>
    </row>
    <row r="63" spans="1:13" ht="12.75">
      <c r="A63" s="14" t="s">
        <v>69</v>
      </c>
      <c r="B63" s="14"/>
      <c r="C63" s="14">
        <f t="shared" si="11"/>
        <v>701825.72</v>
      </c>
      <c r="D63" s="14"/>
      <c r="E63" s="14"/>
      <c r="F63" s="14"/>
      <c r="G63" s="14">
        <f t="shared" si="8"/>
        <v>701825.72</v>
      </c>
      <c r="H63" s="14"/>
      <c r="I63" s="14">
        <f t="shared" si="9"/>
        <v>701825.72</v>
      </c>
      <c r="J63" s="14"/>
      <c r="K63" s="16">
        <v>0.024</v>
      </c>
      <c r="L63" s="14"/>
      <c r="M63" s="14">
        <f t="shared" si="10"/>
        <v>16843.82</v>
      </c>
    </row>
    <row r="64" spans="1:13" ht="12.75">
      <c r="A64" s="14" t="s">
        <v>70</v>
      </c>
      <c r="B64" s="14"/>
      <c r="C64" s="14">
        <f t="shared" si="11"/>
        <v>701825.72</v>
      </c>
      <c r="D64" s="14"/>
      <c r="E64" s="14">
        <v>3555.82</v>
      </c>
      <c r="F64" s="14"/>
      <c r="G64" s="14">
        <f t="shared" si="8"/>
        <v>705381.5399999999</v>
      </c>
      <c r="H64" s="14"/>
      <c r="I64" s="14">
        <f t="shared" si="9"/>
        <v>703603.6299999999</v>
      </c>
      <c r="K64" s="16">
        <v>0.024</v>
      </c>
      <c r="M64" s="14">
        <f t="shared" si="10"/>
        <v>16886.49</v>
      </c>
    </row>
    <row r="65" spans="1:13" ht="12.75">
      <c r="A65" s="14" t="s">
        <v>71</v>
      </c>
      <c r="B65" s="18"/>
      <c r="C65" s="14">
        <f t="shared" si="11"/>
        <v>705381.5399999999</v>
      </c>
      <c r="D65" s="14"/>
      <c r="E65" s="14">
        <v>9770.05</v>
      </c>
      <c r="F65" s="14"/>
      <c r="G65" s="14">
        <f t="shared" si="8"/>
        <v>715151.59</v>
      </c>
      <c r="H65" s="14"/>
      <c r="I65" s="14">
        <f t="shared" si="9"/>
        <v>710266.565</v>
      </c>
      <c r="K65" s="16">
        <v>0.022</v>
      </c>
      <c r="M65" s="14">
        <f t="shared" si="10"/>
        <v>15625.86</v>
      </c>
    </row>
    <row r="66" spans="1:13" ht="13.5" thickBot="1">
      <c r="A66" s="18"/>
      <c r="B66" s="18"/>
      <c r="C66" s="18"/>
      <c r="D66" s="14"/>
      <c r="F66" s="14"/>
      <c r="G66" s="18"/>
      <c r="H66" s="14"/>
      <c r="I66" s="15"/>
      <c r="J66" s="14"/>
      <c r="K66" s="14"/>
      <c r="L66" s="14"/>
      <c r="M66" s="19">
        <f>SUM(M13:M65)</f>
        <v>201823.02000000002</v>
      </c>
    </row>
    <row r="67" spans="1:13" ht="13.5" thickTop="1">
      <c r="A67" s="18"/>
      <c r="B67" s="18"/>
      <c r="C67" s="18"/>
      <c r="D67" s="14"/>
      <c r="F67" s="14"/>
      <c r="G67" s="18"/>
      <c r="H67" s="14"/>
      <c r="I67" s="14"/>
      <c r="J67" s="14"/>
      <c r="K67" s="14"/>
      <c r="L67" s="14"/>
      <c r="M67" s="14"/>
    </row>
    <row r="68" spans="1:13" ht="12.75">
      <c r="A68" s="18"/>
      <c r="B68" s="18"/>
      <c r="C68" s="18"/>
      <c r="D68" s="14"/>
      <c r="F68" s="14"/>
      <c r="H68" s="14"/>
      <c r="I68" s="14" t="s">
        <v>108</v>
      </c>
      <c r="J68" s="14"/>
      <c r="L68" s="14"/>
      <c r="M68" s="18">
        <f>G65-M66</f>
        <v>513328.56999999995</v>
      </c>
    </row>
    <row r="69" spans="9:13" ht="12.75">
      <c r="I69" s="14" t="s">
        <v>76</v>
      </c>
      <c r="J69" s="14"/>
      <c r="K69" s="14"/>
      <c r="L69" s="14"/>
      <c r="M69" s="14">
        <v>18000</v>
      </c>
    </row>
    <row r="70" spans="9:13" ht="13.5" thickBot="1">
      <c r="I70" s="20" t="s">
        <v>109</v>
      </c>
      <c r="J70" s="14"/>
      <c r="K70" s="21" t="s">
        <v>110</v>
      </c>
      <c r="L70" s="14"/>
      <c r="M70" s="19">
        <f>SUM(M68:M69)</f>
        <v>531328.57</v>
      </c>
    </row>
    <row r="71" ht="13.5" thickTop="1">
      <c r="M71" s="27" t="s">
        <v>111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6.8515625" style="13" customWidth="1"/>
    <col min="2" max="2" width="2.28125" style="13" customWidth="1"/>
    <col min="3" max="3" width="12.140625" style="13" customWidth="1"/>
    <col min="4" max="4" width="2.421875" style="13" customWidth="1"/>
    <col min="5" max="5" width="11.421875" style="13" customWidth="1"/>
    <col min="6" max="6" width="2.7109375" style="13" customWidth="1"/>
    <col min="7" max="7" width="11.28125" style="13" customWidth="1"/>
    <col min="8" max="8" width="2.57421875" style="13" customWidth="1"/>
    <col min="9" max="9" width="11.7109375" style="13" customWidth="1"/>
    <col min="10" max="10" width="2.7109375" style="13" customWidth="1"/>
    <col min="11" max="11" width="9.140625" style="13" customWidth="1"/>
    <col min="12" max="12" width="2.28125" style="13" customWidth="1"/>
    <col min="13" max="13" width="13.28125" style="13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132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133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5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5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5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5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5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5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5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5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5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5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5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5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5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5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5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5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5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5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5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5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5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5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5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5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5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5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5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5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5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5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5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5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5"/>
      <c r="F43" s="14"/>
      <c r="G43" s="14">
        <f aca="true" t="shared" si="8" ref="G43:G63">C43+E43</f>
        <v>0</v>
      </c>
      <c r="H43" s="14"/>
      <c r="I43" s="14">
        <f aca="true" t="shared" si="9" ref="I43:I63">C43/2+G43/2</f>
        <v>0</v>
      </c>
      <c r="J43" s="14"/>
      <c r="K43" s="16">
        <v>0.024</v>
      </c>
      <c r="L43" s="14"/>
      <c r="M43" s="14">
        <f aca="true" t="shared" si="10" ref="M43:M63">ROUND((+I43*K43),2)</f>
        <v>0</v>
      </c>
    </row>
    <row r="44" spans="1:13" ht="12.75">
      <c r="A44" s="14" t="s">
        <v>50</v>
      </c>
      <c r="B44" s="14"/>
      <c r="C44" s="14">
        <f aca="true" t="shared" si="11" ref="C44:C63">G43</f>
        <v>0</v>
      </c>
      <c r="D44" s="14"/>
      <c r="E44" s="15"/>
      <c r="F44" s="14"/>
      <c r="G44" s="14">
        <f t="shared" si="8"/>
        <v>0</v>
      </c>
      <c r="H44" s="14"/>
      <c r="I44" s="14">
        <f t="shared" si="9"/>
        <v>0</v>
      </c>
      <c r="J44" s="14"/>
      <c r="K44" s="16">
        <v>0.024</v>
      </c>
      <c r="L44" s="14"/>
      <c r="M44" s="14">
        <f t="shared" si="10"/>
        <v>0</v>
      </c>
    </row>
    <row r="45" spans="1:13" ht="12.75">
      <c r="A45" s="14" t="s">
        <v>51</v>
      </c>
      <c r="B45" s="14"/>
      <c r="C45" s="14">
        <f t="shared" si="11"/>
        <v>0</v>
      </c>
      <c r="D45" s="14"/>
      <c r="E45" s="15"/>
      <c r="F45" s="14"/>
      <c r="G45" s="14">
        <f t="shared" si="8"/>
        <v>0</v>
      </c>
      <c r="H45" s="14"/>
      <c r="I45" s="14">
        <f t="shared" si="9"/>
        <v>0</v>
      </c>
      <c r="J45" s="14"/>
      <c r="K45" s="16">
        <v>0.024</v>
      </c>
      <c r="L45" s="14"/>
      <c r="M45" s="14">
        <f t="shared" si="10"/>
        <v>0</v>
      </c>
    </row>
    <row r="46" spans="1:13" ht="12.75">
      <c r="A46" s="14" t="s">
        <v>52</v>
      </c>
      <c r="B46" s="14"/>
      <c r="C46" s="14">
        <f t="shared" si="11"/>
        <v>0</v>
      </c>
      <c r="D46" s="14"/>
      <c r="E46" s="15"/>
      <c r="F46" s="14"/>
      <c r="G46" s="14">
        <f t="shared" si="8"/>
        <v>0</v>
      </c>
      <c r="H46" s="14"/>
      <c r="I46" s="14">
        <f t="shared" si="9"/>
        <v>0</v>
      </c>
      <c r="J46" s="14" t="s">
        <v>2</v>
      </c>
      <c r="K46" s="16">
        <v>0.024</v>
      </c>
      <c r="L46" s="14"/>
      <c r="M46" s="14">
        <f t="shared" si="10"/>
        <v>0</v>
      </c>
    </row>
    <row r="47" spans="1:13" ht="12.75">
      <c r="A47" s="14" t="s">
        <v>53</v>
      </c>
      <c r="B47" s="14"/>
      <c r="C47" s="14">
        <f t="shared" si="11"/>
        <v>0</v>
      </c>
      <c r="D47" s="14"/>
      <c r="E47" s="15"/>
      <c r="F47" s="14"/>
      <c r="G47" s="14">
        <f t="shared" si="8"/>
        <v>0</v>
      </c>
      <c r="H47" s="14"/>
      <c r="I47" s="14">
        <f t="shared" si="9"/>
        <v>0</v>
      </c>
      <c r="J47" s="14" t="s">
        <v>2</v>
      </c>
      <c r="K47" s="16">
        <v>0.029</v>
      </c>
      <c r="L47" s="14"/>
      <c r="M47" s="14">
        <f t="shared" si="10"/>
        <v>0</v>
      </c>
    </row>
    <row r="48" spans="1:13" ht="12.75">
      <c r="A48" s="14" t="s">
        <v>54</v>
      </c>
      <c r="B48" s="14"/>
      <c r="C48" s="14">
        <f t="shared" si="11"/>
        <v>0</v>
      </c>
      <c r="D48" s="14"/>
      <c r="E48" s="15"/>
      <c r="F48" s="14"/>
      <c r="G48" s="14">
        <f t="shared" si="8"/>
        <v>0</v>
      </c>
      <c r="H48" s="14"/>
      <c r="I48" s="14">
        <f t="shared" si="9"/>
        <v>0</v>
      </c>
      <c r="J48" s="14" t="s">
        <v>2</v>
      </c>
      <c r="K48" s="16">
        <v>0.029</v>
      </c>
      <c r="L48" s="14"/>
      <c r="M48" s="14">
        <f t="shared" si="10"/>
        <v>0</v>
      </c>
    </row>
    <row r="49" spans="1:13" ht="12.75">
      <c r="A49" s="14" t="s">
        <v>55</v>
      </c>
      <c r="B49" s="14"/>
      <c r="C49" s="14">
        <f t="shared" si="11"/>
        <v>0</v>
      </c>
      <c r="D49" s="14"/>
      <c r="E49" s="15"/>
      <c r="F49" s="14"/>
      <c r="G49" s="14">
        <f t="shared" si="8"/>
        <v>0</v>
      </c>
      <c r="H49" s="14"/>
      <c r="I49" s="14">
        <f t="shared" si="9"/>
        <v>0</v>
      </c>
      <c r="J49" s="14" t="s">
        <v>2</v>
      </c>
      <c r="K49" s="16">
        <v>0.029</v>
      </c>
      <c r="L49" s="14"/>
      <c r="M49" s="14">
        <f t="shared" si="10"/>
        <v>0</v>
      </c>
    </row>
    <row r="50" spans="1:13" ht="12.75">
      <c r="A50" s="14" t="s">
        <v>56</v>
      </c>
      <c r="B50" s="14"/>
      <c r="C50" s="14">
        <f t="shared" si="11"/>
        <v>0</v>
      </c>
      <c r="D50" s="14"/>
      <c r="E50" s="15"/>
      <c r="F50" s="14"/>
      <c r="G50" s="14">
        <f t="shared" si="8"/>
        <v>0</v>
      </c>
      <c r="H50" s="14"/>
      <c r="I50" s="14">
        <f t="shared" si="9"/>
        <v>0</v>
      </c>
      <c r="J50" s="14"/>
      <c r="K50" s="16">
        <v>0.029</v>
      </c>
      <c r="L50" s="14"/>
      <c r="M50" s="14">
        <f t="shared" si="10"/>
        <v>0</v>
      </c>
    </row>
    <row r="51" spans="1:13" ht="12.75">
      <c r="A51" s="14" t="s">
        <v>57</v>
      </c>
      <c r="B51" s="14"/>
      <c r="C51" s="14">
        <f t="shared" si="11"/>
        <v>0</v>
      </c>
      <c r="D51" s="14"/>
      <c r="E51" s="15"/>
      <c r="F51" s="14"/>
      <c r="G51" s="14">
        <f t="shared" si="8"/>
        <v>0</v>
      </c>
      <c r="H51" s="14"/>
      <c r="I51" s="14">
        <f t="shared" si="9"/>
        <v>0</v>
      </c>
      <c r="J51" s="14" t="s">
        <v>2</v>
      </c>
      <c r="K51" s="16">
        <v>0.026000000000000002</v>
      </c>
      <c r="L51" s="14"/>
      <c r="M51" s="14">
        <f t="shared" si="10"/>
        <v>0</v>
      </c>
    </row>
    <row r="52" spans="1:13" ht="12.75">
      <c r="A52" s="14" t="s">
        <v>58</v>
      </c>
      <c r="B52" s="14"/>
      <c r="C52" s="14">
        <f t="shared" si="11"/>
        <v>0</v>
      </c>
      <c r="D52" s="14"/>
      <c r="E52" s="15">
        <v>43581.84</v>
      </c>
      <c r="F52" s="14"/>
      <c r="G52" s="14">
        <f t="shared" si="8"/>
        <v>43581.84</v>
      </c>
      <c r="H52" s="14"/>
      <c r="I52" s="14">
        <f t="shared" si="9"/>
        <v>21790.92</v>
      </c>
      <c r="J52" s="14" t="s">
        <v>2</v>
      </c>
      <c r="K52" s="16">
        <v>0.026000000000000002</v>
      </c>
      <c r="L52" s="14"/>
      <c r="M52" s="14">
        <f t="shared" si="10"/>
        <v>566.56</v>
      </c>
    </row>
    <row r="53" spans="1:13" ht="12.75">
      <c r="A53" s="14" t="s">
        <v>59</v>
      </c>
      <c r="B53" s="14"/>
      <c r="C53" s="14">
        <f t="shared" si="11"/>
        <v>43581.84</v>
      </c>
      <c r="D53" s="14"/>
      <c r="E53" s="15"/>
      <c r="F53" s="14"/>
      <c r="G53" s="14">
        <f t="shared" si="8"/>
        <v>43581.84</v>
      </c>
      <c r="H53" s="14"/>
      <c r="I53" s="14">
        <f t="shared" si="9"/>
        <v>43581.84</v>
      </c>
      <c r="J53" s="14" t="s">
        <v>2</v>
      </c>
      <c r="K53" s="16">
        <v>0.026000000000000002</v>
      </c>
      <c r="L53" s="14"/>
      <c r="M53" s="14">
        <f t="shared" si="10"/>
        <v>1133.13</v>
      </c>
    </row>
    <row r="54" spans="1:13" ht="12.75">
      <c r="A54" s="14" t="s">
        <v>60</v>
      </c>
      <c r="B54" s="14"/>
      <c r="C54" s="14">
        <f t="shared" si="11"/>
        <v>43581.84</v>
      </c>
      <c r="D54" s="14"/>
      <c r="E54" s="15"/>
      <c r="F54" s="14"/>
      <c r="G54" s="14">
        <f t="shared" si="8"/>
        <v>43581.84</v>
      </c>
      <c r="H54" s="14"/>
      <c r="I54" s="14">
        <f t="shared" si="9"/>
        <v>43581.84</v>
      </c>
      <c r="J54" s="14"/>
      <c r="K54" s="16">
        <v>0.026000000000000002</v>
      </c>
      <c r="L54" s="14"/>
      <c r="M54" s="14">
        <f t="shared" si="10"/>
        <v>1133.13</v>
      </c>
    </row>
    <row r="55" spans="1:13" ht="12.75">
      <c r="A55" s="14" t="s">
        <v>61</v>
      </c>
      <c r="B55" s="14"/>
      <c r="C55" s="14">
        <f t="shared" si="11"/>
        <v>43581.84</v>
      </c>
      <c r="D55" s="14"/>
      <c r="E55" s="15"/>
      <c r="F55" s="14"/>
      <c r="G55" s="14">
        <f t="shared" si="8"/>
        <v>43581.84</v>
      </c>
      <c r="H55" s="14"/>
      <c r="I55" s="14">
        <f t="shared" si="9"/>
        <v>43581.84</v>
      </c>
      <c r="J55" s="14"/>
      <c r="K55" s="16">
        <v>0.026000000000000002</v>
      </c>
      <c r="L55" s="14"/>
      <c r="M55" s="14">
        <f t="shared" si="10"/>
        <v>1133.13</v>
      </c>
    </row>
    <row r="56" spans="1:13" ht="12.75">
      <c r="A56" s="14" t="s">
        <v>62</v>
      </c>
      <c r="B56" s="14"/>
      <c r="C56" s="14">
        <f t="shared" si="11"/>
        <v>43581.84</v>
      </c>
      <c r="D56" s="14"/>
      <c r="E56" s="15"/>
      <c r="F56" s="14"/>
      <c r="G56" s="14">
        <f t="shared" si="8"/>
        <v>43581.84</v>
      </c>
      <c r="H56" s="14"/>
      <c r="I56" s="14">
        <f t="shared" si="9"/>
        <v>43581.84</v>
      </c>
      <c r="J56" s="14" t="s">
        <v>2</v>
      </c>
      <c r="K56" s="16">
        <v>0.026000000000000002</v>
      </c>
      <c r="L56" s="14"/>
      <c r="M56" s="14">
        <f t="shared" si="10"/>
        <v>1133.13</v>
      </c>
    </row>
    <row r="57" spans="1:13" ht="12.75">
      <c r="A57" s="14" t="s">
        <v>63</v>
      </c>
      <c r="B57" s="14"/>
      <c r="C57" s="14">
        <f t="shared" si="11"/>
        <v>43581.84</v>
      </c>
      <c r="D57" s="14"/>
      <c r="E57" s="15"/>
      <c r="F57" s="14"/>
      <c r="G57" s="14">
        <f t="shared" si="8"/>
        <v>43581.84</v>
      </c>
      <c r="H57" s="14"/>
      <c r="I57" s="14">
        <f t="shared" si="9"/>
        <v>43581.84</v>
      </c>
      <c r="J57" s="14"/>
      <c r="K57" s="16">
        <v>0.023</v>
      </c>
      <c r="L57" s="14"/>
      <c r="M57" s="14">
        <f t="shared" si="10"/>
        <v>1002.38</v>
      </c>
    </row>
    <row r="58" spans="1:13" ht="12.75">
      <c r="A58" s="14" t="s">
        <v>64</v>
      </c>
      <c r="B58" s="14"/>
      <c r="C58" s="14">
        <f t="shared" si="11"/>
        <v>43581.84</v>
      </c>
      <c r="D58" s="14"/>
      <c r="E58" s="15"/>
      <c r="F58" s="14"/>
      <c r="G58" s="14">
        <f t="shared" si="8"/>
        <v>43581.84</v>
      </c>
      <c r="H58" s="14"/>
      <c r="I58" s="14">
        <f t="shared" si="9"/>
        <v>43581.84</v>
      </c>
      <c r="J58" s="14"/>
      <c r="K58" s="16">
        <v>0.023</v>
      </c>
      <c r="L58" s="14"/>
      <c r="M58" s="14">
        <f t="shared" si="10"/>
        <v>1002.38</v>
      </c>
    </row>
    <row r="59" spans="1:13" ht="12.75">
      <c r="A59" s="14" t="s">
        <v>65</v>
      </c>
      <c r="B59" s="14"/>
      <c r="C59" s="14">
        <f t="shared" si="11"/>
        <v>43581.84</v>
      </c>
      <c r="D59" s="14"/>
      <c r="E59" s="15"/>
      <c r="F59" s="14"/>
      <c r="G59" s="14">
        <f t="shared" si="8"/>
        <v>43581.84</v>
      </c>
      <c r="H59" s="14"/>
      <c r="I59" s="14">
        <f t="shared" si="9"/>
        <v>43581.84</v>
      </c>
      <c r="J59" s="14"/>
      <c r="K59" s="16">
        <v>0.023</v>
      </c>
      <c r="L59" s="14"/>
      <c r="M59" s="14">
        <f t="shared" si="10"/>
        <v>1002.38</v>
      </c>
    </row>
    <row r="60" spans="1:13" ht="12.75">
      <c r="A60" s="14" t="s">
        <v>66</v>
      </c>
      <c r="B60" s="14"/>
      <c r="C60" s="14">
        <f t="shared" si="11"/>
        <v>43581.84</v>
      </c>
      <c r="D60" s="14"/>
      <c r="E60" s="15"/>
      <c r="F60" s="14"/>
      <c r="G60" s="14">
        <f t="shared" si="8"/>
        <v>43581.84</v>
      </c>
      <c r="H60" s="14"/>
      <c r="I60" s="14">
        <f t="shared" si="9"/>
        <v>43581.84</v>
      </c>
      <c r="J60" s="14"/>
      <c r="K60" s="16">
        <v>0.023</v>
      </c>
      <c r="L60" s="14"/>
      <c r="M60" s="14">
        <f t="shared" si="10"/>
        <v>1002.38</v>
      </c>
    </row>
    <row r="61" spans="1:13" ht="12.75">
      <c r="A61" s="14" t="s">
        <v>67</v>
      </c>
      <c r="B61" s="14"/>
      <c r="C61" s="14">
        <f t="shared" si="11"/>
        <v>43581.84</v>
      </c>
      <c r="D61" s="14"/>
      <c r="E61" s="15"/>
      <c r="F61" s="14"/>
      <c r="G61" s="14">
        <f t="shared" si="8"/>
        <v>43581.84</v>
      </c>
      <c r="H61" s="14"/>
      <c r="I61" s="14">
        <f t="shared" si="9"/>
        <v>43581.84</v>
      </c>
      <c r="J61" s="14"/>
      <c r="K61" s="16">
        <v>0.024</v>
      </c>
      <c r="L61" s="14"/>
      <c r="M61" s="14">
        <f t="shared" si="10"/>
        <v>1045.96</v>
      </c>
    </row>
    <row r="62" spans="1:13" ht="12.75">
      <c r="A62" s="14" t="s">
        <v>68</v>
      </c>
      <c r="B62" s="14"/>
      <c r="C62" s="14">
        <f t="shared" si="11"/>
        <v>43581.84</v>
      </c>
      <c r="D62" s="14"/>
      <c r="E62" s="15"/>
      <c r="F62" s="14"/>
      <c r="G62" s="14">
        <f t="shared" si="8"/>
        <v>43581.84</v>
      </c>
      <c r="H62" s="14"/>
      <c r="I62" s="14">
        <f t="shared" si="9"/>
        <v>43581.84</v>
      </c>
      <c r="J62" s="14"/>
      <c r="K62" s="16">
        <v>0.024</v>
      </c>
      <c r="L62" s="14"/>
      <c r="M62" s="14">
        <f t="shared" si="10"/>
        <v>1045.96</v>
      </c>
    </row>
    <row r="63" spans="1:13" ht="12.75">
      <c r="A63" s="14" t="s">
        <v>69</v>
      </c>
      <c r="B63" s="14"/>
      <c r="C63" s="14">
        <f t="shared" si="11"/>
        <v>43581.84</v>
      </c>
      <c r="D63" s="14"/>
      <c r="E63" s="15"/>
      <c r="F63" s="14"/>
      <c r="G63" s="14">
        <f t="shared" si="8"/>
        <v>43581.84</v>
      </c>
      <c r="H63" s="14"/>
      <c r="I63" s="14">
        <f t="shared" si="9"/>
        <v>43581.84</v>
      </c>
      <c r="J63" s="14"/>
      <c r="K63" s="16">
        <v>0.024</v>
      </c>
      <c r="L63" s="14"/>
      <c r="M63" s="14">
        <f t="shared" si="10"/>
        <v>1045.96</v>
      </c>
    </row>
    <row r="64" spans="1:13" ht="13.5" thickBot="1">
      <c r="A64" s="14"/>
      <c r="B64" s="14"/>
      <c r="C64" s="14"/>
      <c r="D64" s="14"/>
      <c r="E64" s="15"/>
      <c r="F64" s="14"/>
      <c r="G64" s="14"/>
      <c r="H64" s="14"/>
      <c r="I64" s="15"/>
      <c r="J64" s="14"/>
      <c r="K64" s="14"/>
      <c r="L64" s="14"/>
      <c r="M64" s="19">
        <f>SUM(M13:M63)</f>
        <v>12246.48</v>
      </c>
    </row>
    <row r="65" spans="1:13" ht="13.5" thickTop="1">
      <c r="A65" s="18"/>
      <c r="B65" s="18"/>
      <c r="C65" s="18"/>
      <c r="D65" s="14"/>
      <c r="E65" s="15"/>
      <c r="F65" s="14"/>
      <c r="G65" s="18"/>
      <c r="H65" s="14"/>
      <c r="I65" s="14"/>
      <c r="J65" s="14"/>
      <c r="K65" s="14"/>
      <c r="L65" s="14"/>
      <c r="M65" s="14"/>
    </row>
    <row r="66" spans="1:13" ht="12.75">
      <c r="A66" s="18"/>
      <c r="B66" s="18"/>
      <c r="C66" s="18"/>
      <c r="D66" s="14"/>
      <c r="F66" s="14"/>
      <c r="G66" s="18"/>
      <c r="H66" s="14"/>
      <c r="I66" s="14" t="s">
        <v>108</v>
      </c>
      <c r="J66" s="14"/>
      <c r="L66" s="14"/>
      <c r="M66" s="18">
        <f>G63-M64</f>
        <v>31335.359999999997</v>
      </c>
    </row>
    <row r="67" spans="1:13" ht="12.75">
      <c r="A67" s="18"/>
      <c r="B67" s="18"/>
      <c r="C67" s="18"/>
      <c r="D67" s="14"/>
      <c r="F67" s="14"/>
      <c r="G67" s="18"/>
      <c r="H67" s="14"/>
      <c r="I67" s="14" t="s">
        <v>76</v>
      </c>
      <c r="J67" s="14"/>
      <c r="K67" s="14"/>
      <c r="L67" s="14"/>
      <c r="M67" s="14">
        <v>7000</v>
      </c>
    </row>
    <row r="68" spans="1:13" ht="13.5" thickBot="1">
      <c r="A68" s="18"/>
      <c r="B68" s="18"/>
      <c r="C68" s="18"/>
      <c r="D68" s="14"/>
      <c r="F68" s="14"/>
      <c r="H68" s="14"/>
      <c r="I68" s="20" t="s">
        <v>109</v>
      </c>
      <c r="J68" s="14"/>
      <c r="K68" s="21" t="s">
        <v>114</v>
      </c>
      <c r="L68" s="14"/>
      <c r="M68" s="19">
        <f>SUM(M66:M67)</f>
        <v>38335.36</v>
      </c>
    </row>
    <row r="69" ht="13.5" thickTop="1">
      <c r="M69" s="27" t="s">
        <v>134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7.57421875" style="13" customWidth="1"/>
    <col min="2" max="2" width="2.7109375" style="13" customWidth="1"/>
    <col min="3" max="3" width="12.140625" style="13" customWidth="1"/>
    <col min="4" max="4" width="2.28125" style="13" customWidth="1"/>
    <col min="5" max="5" width="12.8515625" style="13" customWidth="1"/>
    <col min="6" max="6" width="2.421875" style="13" customWidth="1"/>
    <col min="7" max="7" width="12.421875" style="13" customWidth="1"/>
    <col min="8" max="8" width="2.140625" style="13" customWidth="1"/>
    <col min="9" max="9" width="14.421875" style="13" bestFit="1" customWidth="1"/>
    <col min="10" max="10" width="2.00390625" style="13" customWidth="1"/>
    <col min="11" max="11" width="9.140625" style="13" customWidth="1"/>
    <col min="12" max="12" width="2.57421875" style="13" customWidth="1"/>
    <col min="13" max="13" width="11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130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25149.55</v>
      </c>
      <c r="F29" s="14"/>
      <c r="G29" s="14">
        <f t="shared" si="4"/>
        <v>25149.55</v>
      </c>
      <c r="H29" s="14"/>
      <c r="I29" s="14">
        <f t="shared" si="5"/>
        <v>12574.775</v>
      </c>
      <c r="J29" s="14"/>
      <c r="K29" s="16">
        <v>0.030600000000000002</v>
      </c>
      <c r="L29" s="14"/>
      <c r="M29" s="14">
        <f t="shared" si="6"/>
        <v>384.79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25149.55</v>
      </c>
      <c r="D31" s="14"/>
      <c r="E31" s="14"/>
      <c r="F31" s="14"/>
      <c r="G31" s="14">
        <f>C31+E31</f>
        <v>25149.55</v>
      </c>
      <c r="H31" s="14"/>
      <c r="I31" s="14">
        <f>C31/2+G31/2</f>
        <v>25149.55</v>
      </c>
      <c r="J31" s="14"/>
      <c r="K31" s="16">
        <v>0.031</v>
      </c>
      <c r="L31" s="14"/>
      <c r="M31" s="14">
        <f>ROUND((+I31*K31),2)</f>
        <v>779.64</v>
      </c>
    </row>
    <row r="32" spans="1:13" ht="12.75">
      <c r="A32" s="14" t="s">
        <v>40</v>
      </c>
      <c r="B32" s="14"/>
      <c r="C32" s="14">
        <f>G31</f>
        <v>25149.55</v>
      </c>
      <c r="D32" s="14"/>
      <c r="E32" s="14"/>
      <c r="F32" s="14"/>
      <c r="G32" s="14">
        <f>C32+E32</f>
        <v>25149.55</v>
      </c>
      <c r="H32" s="14"/>
      <c r="I32" s="14">
        <f>C32/2+G32/2</f>
        <v>25149.55</v>
      </c>
      <c r="J32" s="14"/>
      <c r="K32" s="16">
        <v>0.025</v>
      </c>
      <c r="L32" s="14"/>
      <c r="M32" s="14">
        <f>ROUND((+I32*K32),2)</f>
        <v>628.74</v>
      </c>
    </row>
    <row r="33" spans="1:13" ht="12.75">
      <c r="A33" s="14" t="s">
        <v>41</v>
      </c>
      <c r="B33" s="14"/>
      <c r="C33" s="14">
        <f>G32</f>
        <v>25149.55</v>
      </c>
      <c r="D33" s="14"/>
      <c r="E33" s="14">
        <v>1222.55</v>
      </c>
      <c r="F33" s="14"/>
      <c r="G33" s="14">
        <f>C33+E33</f>
        <v>26372.1</v>
      </c>
      <c r="H33" s="14"/>
      <c r="I33" s="14">
        <f>C33/2+G33/2</f>
        <v>25760.824999999997</v>
      </c>
      <c r="J33" s="14"/>
      <c r="K33" s="16">
        <v>0.025</v>
      </c>
      <c r="L33" s="14"/>
      <c r="M33" s="14">
        <f>ROUND((+I33*K33),2)</f>
        <v>644.02</v>
      </c>
    </row>
    <row r="34" spans="1:13" ht="12.75">
      <c r="A34" s="14" t="s">
        <v>42</v>
      </c>
      <c r="B34" s="14"/>
      <c r="C34" s="14">
        <f>G33</f>
        <v>26372.1</v>
      </c>
      <c r="D34" s="14"/>
      <c r="E34" s="14"/>
      <c r="F34" s="14"/>
      <c r="G34" s="14">
        <f>C34+E34</f>
        <v>26372.1</v>
      </c>
      <c r="H34" s="14"/>
      <c r="I34" s="14">
        <f>C34/2+G34/2</f>
        <v>26372.1</v>
      </c>
      <c r="J34" s="14"/>
      <c r="K34" s="16">
        <v>0.025</v>
      </c>
      <c r="L34" s="14"/>
      <c r="M34" s="14">
        <f>ROUND((+I34*K34),2)</f>
        <v>659.3</v>
      </c>
    </row>
    <row r="35" spans="1:13" ht="12.75">
      <c r="A35" s="14" t="s">
        <v>43</v>
      </c>
      <c r="B35" s="14"/>
      <c r="C35" s="14">
        <f>G34</f>
        <v>26372.1</v>
      </c>
      <c r="D35" s="14"/>
      <c r="E35" s="14">
        <v>4048.7</v>
      </c>
      <c r="F35" s="14"/>
      <c r="G35" s="14">
        <f>C35+E35</f>
        <v>30420.8</v>
      </c>
      <c r="H35" s="14"/>
      <c r="I35" s="14">
        <f>C35/2+G35/2</f>
        <v>28396.449999999997</v>
      </c>
      <c r="J35" s="14"/>
      <c r="K35" s="16">
        <v>0.0275</v>
      </c>
      <c r="L35" s="14"/>
      <c r="M35" s="14">
        <f>ROUND((+I35*K35),2)</f>
        <v>780.9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30420.8</v>
      </c>
      <c r="D37" s="14"/>
      <c r="E37" s="14">
        <v>22062.22</v>
      </c>
      <c r="F37" s="14"/>
      <c r="G37" s="14">
        <f>C37+E37</f>
        <v>52483.020000000004</v>
      </c>
      <c r="H37" s="14"/>
      <c r="I37" s="14">
        <f>C37/2+G37/2</f>
        <v>41451.91</v>
      </c>
      <c r="J37" s="14"/>
      <c r="K37" s="16">
        <v>0.0275</v>
      </c>
      <c r="L37" s="14"/>
      <c r="M37" s="14">
        <f>ROUND((+I37*K37),2)</f>
        <v>1139.93</v>
      </c>
    </row>
    <row r="38" spans="1:13" ht="12.75">
      <c r="A38" s="14" t="s">
        <v>45</v>
      </c>
      <c r="B38" s="14"/>
      <c r="C38" s="14">
        <f>G37</f>
        <v>52483.020000000004</v>
      </c>
      <c r="D38" s="14"/>
      <c r="E38" s="14">
        <v>17049.46</v>
      </c>
      <c r="F38" s="14"/>
      <c r="G38" s="14">
        <f>C38+E38</f>
        <v>69532.48000000001</v>
      </c>
      <c r="H38" s="14"/>
      <c r="I38" s="14">
        <f>C38/2+G38/2</f>
        <v>61007.75000000001</v>
      </c>
      <c r="J38" s="14"/>
      <c r="K38" s="16">
        <v>0.024</v>
      </c>
      <c r="L38" s="14"/>
      <c r="M38" s="14">
        <f>ROUND((+I38*K38),2)</f>
        <v>1464.19</v>
      </c>
    </row>
    <row r="39" spans="1:13" ht="12.75">
      <c r="A39" s="14" t="s">
        <v>46</v>
      </c>
      <c r="B39" s="14"/>
      <c r="C39" s="14">
        <f>G38</f>
        <v>69532.48000000001</v>
      </c>
      <c r="D39" s="14"/>
      <c r="E39" s="14"/>
      <c r="F39" s="14"/>
      <c r="G39" s="14">
        <f>C39+E39</f>
        <v>69532.48000000001</v>
      </c>
      <c r="H39" s="14"/>
      <c r="I39" s="14">
        <f>C39/2+G39/2</f>
        <v>69532.48000000001</v>
      </c>
      <c r="J39" s="14"/>
      <c r="K39" s="16">
        <v>0.024</v>
      </c>
      <c r="L39" s="14"/>
      <c r="M39" s="14">
        <f>ROUND((+I39*K39),2)</f>
        <v>1668.78</v>
      </c>
    </row>
    <row r="40" spans="1:13" ht="12.75">
      <c r="A40" s="14" t="s">
        <v>47</v>
      </c>
      <c r="B40" s="14"/>
      <c r="C40" s="14">
        <f>G39</f>
        <v>69532.48000000001</v>
      </c>
      <c r="D40" s="14"/>
      <c r="E40" s="14">
        <v>16887.7</v>
      </c>
      <c r="F40" s="14"/>
      <c r="G40" s="14">
        <f>C40+E40</f>
        <v>86420.18000000001</v>
      </c>
      <c r="H40" s="14"/>
      <c r="I40" s="14">
        <f>C40/2+G40/2</f>
        <v>77976.33000000002</v>
      </c>
      <c r="J40" s="14"/>
      <c r="K40" s="16">
        <v>0.024</v>
      </c>
      <c r="L40" s="14"/>
      <c r="M40" s="14">
        <f>ROUND((+I40*K40),2)</f>
        <v>1871.43</v>
      </c>
    </row>
    <row r="41" spans="1:13" ht="12.75">
      <c r="A41" s="14" t="s">
        <v>48</v>
      </c>
      <c r="B41" s="14"/>
      <c r="C41" s="14">
        <f>G40</f>
        <v>86420.18000000001</v>
      </c>
      <c r="D41" s="14"/>
      <c r="E41" s="14"/>
      <c r="F41" s="14"/>
      <c r="G41" s="14">
        <f>C41+E41</f>
        <v>86420.18000000001</v>
      </c>
      <c r="H41" s="14"/>
      <c r="I41" s="14">
        <f>C41/2+G41/2</f>
        <v>86420.18000000001</v>
      </c>
      <c r="J41" s="14"/>
      <c r="K41" s="16">
        <v>0.024</v>
      </c>
      <c r="L41" s="14"/>
      <c r="M41" s="14">
        <f>ROUND((+I41*K41),2)</f>
        <v>2074.08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86420.18000000001</v>
      </c>
      <c r="D43" s="14"/>
      <c r="E43" s="14"/>
      <c r="F43" s="14"/>
      <c r="G43" s="14">
        <f aca="true" t="shared" si="8" ref="G43:G63">C43+E43</f>
        <v>86420.18000000001</v>
      </c>
      <c r="H43" s="14"/>
      <c r="I43" s="14">
        <f aca="true" t="shared" si="9" ref="I43:I63">C43/2+G43/2</f>
        <v>86420.18000000001</v>
      </c>
      <c r="J43" s="14"/>
      <c r="K43" s="16">
        <v>0.024</v>
      </c>
      <c r="L43" s="14"/>
      <c r="M43" s="14">
        <f aca="true" t="shared" si="10" ref="M43:M63">ROUND((+I43*K43),2)</f>
        <v>2074.08</v>
      </c>
    </row>
    <row r="44" spans="1:13" ht="12.75">
      <c r="A44" s="14" t="s">
        <v>50</v>
      </c>
      <c r="B44" s="14"/>
      <c r="C44" s="14">
        <f aca="true" t="shared" si="11" ref="C44:C63">G43</f>
        <v>86420.18000000001</v>
      </c>
      <c r="D44" s="14"/>
      <c r="E44" s="14">
        <v>12208.71</v>
      </c>
      <c r="F44" s="14"/>
      <c r="G44" s="14">
        <f t="shared" si="8"/>
        <v>98628.89000000001</v>
      </c>
      <c r="H44" s="14"/>
      <c r="I44" s="14">
        <f t="shared" si="9"/>
        <v>92524.535</v>
      </c>
      <c r="J44" s="14"/>
      <c r="K44" s="16">
        <v>0.024</v>
      </c>
      <c r="L44" s="14"/>
      <c r="M44" s="14">
        <f t="shared" si="10"/>
        <v>2220.59</v>
      </c>
    </row>
    <row r="45" spans="1:13" ht="12.75">
      <c r="A45" s="14" t="s">
        <v>51</v>
      </c>
      <c r="B45" s="14"/>
      <c r="C45" s="14">
        <f t="shared" si="11"/>
        <v>98628.89000000001</v>
      </c>
      <c r="D45" s="14"/>
      <c r="E45" s="14"/>
      <c r="F45" s="14"/>
      <c r="G45" s="14">
        <f t="shared" si="8"/>
        <v>98628.89000000001</v>
      </c>
      <c r="H45" s="14"/>
      <c r="I45" s="14">
        <f t="shared" si="9"/>
        <v>98628.89000000001</v>
      </c>
      <c r="J45" s="14"/>
      <c r="K45" s="16">
        <v>0.024</v>
      </c>
      <c r="L45" s="14"/>
      <c r="M45" s="14">
        <f t="shared" si="10"/>
        <v>2367.09</v>
      </c>
    </row>
    <row r="46" spans="1:13" ht="12.75">
      <c r="A46" s="14" t="s">
        <v>52</v>
      </c>
      <c r="B46" s="14"/>
      <c r="C46" s="14">
        <f t="shared" si="11"/>
        <v>98628.89000000001</v>
      </c>
      <c r="D46" s="14"/>
      <c r="E46" s="14"/>
      <c r="F46" s="14"/>
      <c r="G46" s="14">
        <f t="shared" si="8"/>
        <v>98628.89000000001</v>
      </c>
      <c r="H46" s="14"/>
      <c r="I46" s="14">
        <f t="shared" si="9"/>
        <v>98628.89000000001</v>
      </c>
      <c r="J46" s="14" t="s">
        <v>2</v>
      </c>
      <c r="K46" s="16">
        <v>0.024</v>
      </c>
      <c r="L46" s="14"/>
      <c r="M46" s="14">
        <f t="shared" si="10"/>
        <v>2367.09</v>
      </c>
    </row>
    <row r="47" spans="1:13" ht="12.75">
      <c r="A47" s="14" t="s">
        <v>53</v>
      </c>
      <c r="B47" s="14"/>
      <c r="C47" s="14">
        <f t="shared" si="11"/>
        <v>98628.89000000001</v>
      </c>
      <c r="D47" s="14"/>
      <c r="E47" s="14"/>
      <c r="F47" s="14"/>
      <c r="G47" s="14">
        <f t="shared" si="8"/>
        <v>98628.89000000001</v>
      </c>
      <c r="H47" s="14"/>
      <c r="I47" s="14">
        <f t="shared" si="9"/>
        <v>98628.89000000001</v>
      </c>
      <c r="J47" s="14" t="s">
        <v>2</v>
      </c>
      <c r="K47" s="16">
        <v>0.029</v>
      </c>
      <c r="L47" s="14"/>
      <c r="M47" s="14">
        <f t="shared" si="10"/>
        <v>2860.24</v>
      </c>
    </row>
    <row r="48" spans="1:13" ht="12.75">
      <c r="A48" s="14" t="s">
        <v>54</v>
      </c>
      <c r="B48" s="14"/>
      <c r="C48" s="14">
        <f t="shared" si="11"/>
        <v>98628.89000000001</v>
      </c>
      <c r="D48" s="14"/>
      <c r="E48" s="14">
        <v>228781.03</v>
      </c>
      <c r="F48" s="14"/>
      <c r="G48" s="14">
        <f t="shared" si="8"/>
        <v>327409.92000000004</v>
      </c>
      <c r="H48" s="14"/>
      <c r="I48" s="14">
        <f t="shared" si="9"/>
        <v>213019.40500000003</v>
      </c>
      <c r="J48" s="14" t="s">
        <v>2</v>
      </c>
      <c r="K48" s="16">
        <v>0.029</v>
      </c>
      <c r="L48" s="14"/>
      <c r="M48" s="14">
        <f t="shared" si="10"/>
        <v>6177.56</v>
      </c>
    </row>
    <row r="49" spans="1:13" ht="12.75">
      <c r="A49" s="14" t="s">
        <v>55</v>
      </c>
      <c r="B49" s="14"/>
      <c r="C49" s="14">
        <f t="shared" si="11"/>
        <v>327409.92000000004</v>
      </c>
      <c r="D49" s="14"/>
      <c r="E49" s="14">
        <v>2810.33</v>
      </c>
      <c r="F49" s="14"/>
      <c r="G49" s="14">
        <f t="shared" si="8"/>
        <v>330220.25000000006</v>
      </c>
      <c r="H49" s="14"/>
      <c r="I49" s="14">
        <f t="shared" si="9"/>
        <v>328815.0850000001</v>
      </c>
      <c r="J49" s="14" t="s">
        <v>2</v>
      </c>
      <c r="K49" s="16">
        <v>0.029</v>
      </c>
      <c r="L49" s="14"/>
      <c r="M49" s="14">
        <f t="shared" si="10"/>
        <v>9535.64</v>
      </c>
    </row>
    <row r="50" spans="1:13" ht="12.75">
      <c r="A50" s="14" t="s">
        <v>56</v>
      </c>
      <c r="B50" s="14"/>
      <c r="C50" s="14">
        <f t="shared" si="11"/>
        <v>330220.25000000006</v>
      </c>
      <c r="D50" s="14"/>
      <c r="E50" s="14">
        <v>6087.97</v>
      </c>
      <c r="F50" s="14"/>
      <c r="G50" s="14">
        <f t="shared" si="8"/>
        <v>336308.22000000003</v>
      </c>
      <c r="H50" s="14"/>
      <c r="I50" s="14">
        <f t="shared" si="9"/>
        <v>333264.23500000004</v>
      </c>
      <c r="J50" s="14"/>
      <c r="K50" s="16">
        <v>0.029</v>
      </c>
      <c r="L50" s="14"/>
      <c r="M50" s="14">
        <f t="shared" si="10"/>
        <v>9664.66</v>
      </c>
    </row>
    <row r="51" spans="1:13" ht="12.75">
      <c r="A51" s="14" t="s">
        <v>57</v>
      </c>
      <c r="B51" s="14"/>
      <c r="C51" s="14">
        <f t="shared" si="11"/>
        <v>336308.22000000003</v>
      </c>
      <c r="D51" s="14"/>
      <c r="E51" s="14">
        <v>88727.77</v>
      </c>
      <c r="F51" s="14"/>
      <c r="G51" s="14">
        <f t="shared" si="8"/>
        <v>425035.99000000005</v>
      </c>
      <c r="H51" s="14"/>
      <c r="I51" s="14">
        <f t="shared" si="9"/>
        <v>380672.10500000004</v>
      </c>
      <c r="J51" s="14" t="s">
        <v>2</v>
      </c>
      <c r="K51" s="16">
        <v>0.026000000000000002</v>
      </c>
      <c r="L51" s="14"/>
      <c r="M51" s="14">
        <f t="shared" si="10"/>
        <v>9897.47</v>
      </c>
    </row>
    <row r="52" spans="1:13" ht="12.75">
      <c r="A52" s="14" t="s">
        <v>58</v>
      </c>
      <c r="B52" s="14"/>
      <c r="C52" s="14">
        <f t="shared" si="11"/>
        <v>425035.99000000005</v>
      </c>
      <c r="D52" s="14"/>
      <c r="E52" s="14"/>
      <c r="F52" s="14"/>
      <c r="G52" s="14">
        <f t="shared" si="8"/>
        <v>425035.99000000005</v>
      </c>
      <c r="H52" s="14"/>
      <c r="I52" s="14">
        <f t="shared" si="9"/>
        <v>425035.99000000005</v>
      </c>
      <c r="J52" s="14" t="s">
        <v>2</v>
      </c>
      <c r="K52" s="16">
        <v>0.026000000000000002</v>
      </c>
      <c r="L52" s="14"/>
      <c r="M52" s="14">
        <f t="shared" si="10"/>
        <v>11050.94</v>
      </c>
    </row>
    <row r="53" spans="1:13" ht="12.75">
      <c r="A53" s="14" t="s">
        <v>59</v>
      </c>
      <c r="B53" s="14"/>
      <c r="C53" s="14">
        <f t="shared" si="11"/>
        <v>425035.99000000005</v>
      </c>
      <c r="D53" s="14"/>
      <c r="E53" s="14"/>
      <c r="F53" s="14"/>
      <c r="G53" s="14">
        <f t="shared" si="8"/>
        <v>425035.99000000005</v>
      </c>
      <c r="H53" s="14"/>
      <c r="I53" s="14">
        <f t="shared" si="9"/>
        <v>425035.99000000005</v>
      </c>
      <c r="J53" s="14" t="s">
        <v>2</v>
      </c>
      <c r="K53" s="16">
        <v>0.026000000000000002</v>
      </c>
      <c r="L53" s="14"/>
      <c r="M53" s="14">
        <f t="shared" si="10"/>
        <v>11050.94</v>
      </c>
    </row>
    <row r="54" spans="1:13" ht="12.75">
      <c r="A54" s="14" t="s">
        <v>60</v>
      </c>
      <c r="B54" s="14"/>
      <c r="C54" s="14">
        <f t="shared" si="11"/>
        <v>425035.99000000005</v>
      </c>
      <c r="D54" s="14"/>
      <c r="E54" s="14"/>
      <c r="F54" s="14"/>
      <c r="G54" s="14">
        <f t="shared" si="8"/>
        <v>425035.99000000005</v>
      </c>
      <c r="H54" s="14"/>
      <c r="I54" s="14">
        <f t="shared" si="9"/>
        <v>425035.99000000005</v>
      </c>
      <c r="J54" s="14"/>
      <c r="K54" s="16">
        <v>0.026000000000000002</v>
      </c>
      <c r="L54" s="14"/>
      <c r="M54" s="14">
        <f t="shared" si="10"/>
        <v>11050.94</v>
      </c>
    </row>
    <row r="55" spans="1:13" ht="12.75">
      <c r="A55" s="14" t="s">
        <v>61</v>
      </c>
      <c r="B55" s="14"/>
      <c r="C55" s="14">
        <f t="shared" si="11"/>
        <v>425035.99000000005</v>
      </c>
      <c r="D55" s="14"/>
      <c r="E55" s="17">
        <v>5470.31</v>
      </c>
      <c r="F55" s="14"/>
      <c r="G55" s="14">
        <f t="shared" si="8"/>
        <v>430506.30000000005</v>
      </c>
      <c r="H55" s="14"/>
      <c r="I55" s="14">
        <f t="shared" si="9"/>
        <v>427771.145</v>
      </c>
      <c r="J55" s="14"/>
      <c r="K55" s="16">
        <v>0.026000000000000002</v>
      </c>
      <c r="L55" s="14"/>
      <c r="M55" s="14">
        <f t="shared" si="10"/>
        <v>11122.05</v>
      </c>
    </row>
    <row r="56" spans="1:13" ht="12.75">
      <c r="A56" s="14" t="s">
        <v>62</v>
      </c>
      <c r="B56" s="14"/>
      <c r="C56" s="14">
        <f t="shared" si="11"/>
        <v>430506.30000000005</v>
      </c>
      <c r="D56" s="14"/>
      <c r="E56" s="14"/>
      <c r="F56" s="14"/>
      <c r="G56" s="14">
        <f t="shared" si="8"/>
        <v>430506.30000000005</v>
      </c>
      <c r="H56" s="14"/>
      <c r="I56" s="14">
        <f t="shared" si="9"/>
        <v>430506.30000000005</v>
      </c>
      <c r="J56" s="14" t="s">
        <v>2</v>
      </c>
      <c r="K56" s="16">
        <v>0.026000000000000002</v>
      </c>
      <c r="L56" s="14"/>
      <c r="M56" s="14">
        <f t="shared" si="10"/>
        <v>11193.16</v>
      </c>
    </row>
    <row r="57" spans="1:13" ht="12.75">
      <c r="A57" s="14" t="s">
        <v>63</v>
      </c>
      <c r="B57" s="14"/>
      <c r="C57" s="14">
        <f t="shared" si="11"/>
        <v>430506.30000000005</v>
      </c>
      <c r="D57" s="14"/>
      <c r="E57" s="14"/>
      <c r="F57" s="14"/>
      <c r="G57" s="14">
        <f t="shared" si="8"/>
        <v>430506.30000000005</v>
      </c>
      <c r="H57" s="14"/>
      <c r="I57" s="14">
        <f t="shared" si="9"/>
        <v>430506.30000000005</v>
      </c>
      <c r="J57" s="14"/>
      <c r="K57" s="16">
        <v>0.023</v>
      </c>
      <c r="L57" s="14"/>
      <c r="M57" s="14">
        <f t="shared" si="10"/>
        <v>9901.64</v>
      </c>
    </row>
    <row r="58" spans="1:13" ht="12.75">
      <c r="A58" s="14" t="s">
        <v>64</v>
      </c>
      <c r="B58" s="14"/>
      <c r="C58" s="14">
        <f t="shared" si="11"/>
        <v>430506.30000000005</v>
      </c>
      <c r="D58" s="14"/>
      <c r="E58" s="14"/>
      <c r="F58" s="14"/>
      <c r="G58" s="14">
        <f t="shared" si="8"/>
        <v>430506.30000000005</v>
      </c>
      <c r="H58" s="14"/>
      <c r="I58" s="14">
        <f t="shared" si="9"/>
        <v>430506.30000000005</v>
      </c>
      <c r="J58" s="14"/>
      <c r="K58" s="16">
        <v>0.023</v>
      </c>
      <c r="L58" s="14"/>
      <c r="M58" s="14">
        <f t="shared" si="10"/>
        <v>9901.64</v>
      </c>
    </row>
    <row r="59" spans="1:13" ht="12.75">
      <c r="A59" s="14" t="s">
        <v>65</v>
      </c>
      <c r="B59" s="14"/>
      <c r="C59" s="14">
        <f t="shared" si="11"/>
        <v>430506.30000000005</v>
      </c>
      <c r="D59" s="14"/>
      <c r="E59" s="14"/>
      <c r="F59" s="14"/>
      <c r="G59" s="14">
        <f t="shared" si="8"/>
        <v>430506.30000000005</v>
      </c>
      <c r="H59" s="14"/>
      <c r="I59" s="14">
        <f t="shared" si="9"/>
        <v>430506.30000000005</v>
      </c>
      <c r="J59" s="14"/>
      <c r="K59" s="16">
        <v>0.023</v>
      </c>
      <c r="L59" s="14"/>
      <c r="M59" s="14">
        <f t="shared" si="10"/>
        <v>9901.64</v>
      </c>
    </row>
    <row r="60" spans="1:13" ht="12.75">
      <c r="A60" s="14" t="s">
        <v>66</v>
      </c>
      <c r="B60" s="14"/>
      <c r="C60" s="14">
        <f t="shared" si="11"/>
        <v>430506.30000000005</v>
      </c>
      <c r="D60" s="14"/>
      <c r="E60" s="14"/>
      <c r="F60" s="14"/>
      <c r="G60" s="14">
        <f t="shared" si="8"/>
        <v>430506.30000000005</v>
      </c>
      <c r="H60" s="14"/>
      <c r="I60" s="14">
        <f t="shared" si="9"/>
        <v>430506.30000000005</v>
      </c>
      <c r="J60" s="14"/>
      <c r="K60" s="16">
        <v>0.023</v>
      </c>
      <c r="L60" s="14"/>
      <c r="M60" s="14">
        <f t="shared" si="10"/>
        <v>9901.64</v>
      </c>
    </row>
    <row r="61" spans="1:13" ht="12.75">
      <c r="A61" s="14" t="s">
        <v>67</v>
      </c>
      <c r="B61" s="14"/>
      <c r="C61" s="14">
        <f t="shared" si="11"/>
        <v>430506.30000000005</v>
      </c>
      <c r="D61" s="14"/>
      <c r="E61" s="14"/>
      <c r="F61" s="14"/>
      <c r="G61" s="14">
        <f t="shared" si="8"/>
        <v>430506.30000000005</v>
      </c>
      <c r="H61" s="14"/>
      <c r="I61" s="14">
        <f t="shared" si="9"/>
        <v>430506.30000000005</v>
      </c>
      <c r="J61" s="14"/>
      <c r="K61" s="16">
        <v>0.024</v>
      </c>
      <c r="L61" s="14"/>
      <c r="M61" s="14">
        <f t="shared" si="10"/>
        <v>10332.15</v>
      </c>
    </row>
    <row r="62" spans="1:13" ht="12.75">
      <c r="A62" s="14" t="s">
        <v>68</v>
      </c>
      <c r="B62" s="14"/>
      <c r="C62" s="14">
        <f t="shared" si="11"/>
        <v>430506.30000000005</v>
      </c>
      <c r="D62" s="14"/>
      <c r="E62" s="14"/>
      <c r="F62" s="14"/>
      <c r="G62" s="14">
        <f t="shared" si="8"/>
        <v>430506.30000000005</v>
      </c>
      <c r="H62" s="14"/>
      <c r="I62" s="14">
        <f t="shared" si="9"/>
        <v>430506.30000000005</v>
      </c>
      <c r="J62" s="14"/>
      <c r="K62" s="16">
        <v>0.024</v>
      </c>
      <c r="L62" s="14"/>
      <c r="M62" s="14">
        <f t="shared" si="10"/>
        <v>10332.15</v>
      </c>
    </row>
    <row r="63" spans="1:13" ht="12.75">
      <c r="A63" s="14" t="s">
        <v>69</v>
      </c>
      <c r="B63" s="14"/>
      <c r="C63" s="14">
        <f t="shared" si="11"/>
        <v>430506.30000000005</v>
      </c>
      <c r="D63" s="14"/>
      <c r="E63" s="14">
        <v>8511.15</v>
      </c>
      <c r="F63" s="14"/>
      <c r="G63" s="14">
        <f t="shared" si="8"/>
        <v>439017.45000000007</v>
      </c>
      <c r="H63" s="14"/>
      <c r="I63" s="14">
        <f t="shared" si="9"/>
        <v>434761.87500000006</v>
      </c>
      <c r="J63" s="14"/>
      <c r="K63" s="16">
        <v>0.024</v>
      </c>
      <c r="L63" s="14"/>
      <c r="M63" s="14">
        <f t="shared" si="10"/>
        <v>10434.29</v>
      </c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6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6"/>
      <c r="L65" s="14"/>
      <c r="M65" s="14"/>
    </row>
    <row r="66" spans="1:13" ht="13.5" thickBot="1">
      <c r="A66" s="14"/>
      <c r="B66" s="14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9">
        <f>SUM(M13:M63)</f>
        <v>185433.40000000005</v>
      </c>
    </row>
    <row r="67" spans="1:13" ht="13.5" thickTop="1">
      <c r="A67" s="18"/>
      <c r="B67" s="18"/>
      <c r="C67" s="18"/>
      <c r="D67" s="14"/>
      <c r="E67" s="14"/>
      <c r="F67" s="14"/>
      <c r="G67" s="18"/>
      <c r="H67" s="14"/>
      <c r="I67" s="14"/>
      <c r="J67" s="14"/>
      <c r="K67" s="14"/>
      <c r="L67" s="14"/>
      <c r="M67" s="14"/>
    </row>
    <row r="68" spans="1:13" ht="12.75">
      <c r="A68" s="18"/>
      <c r="B68" s="18"/>
      <c r="C68" s="18"/>
      <c r="D68" s="14"/>
      <c r="F68" s="14"/>
      <c r="G68" s="18"/>
      <c r="H68" s="14"/>
      <c r="I68" s="14" t="s">
        <v>108</v>
      </c>
      <c r="J68" s="14"/>
      <c r="L68" s="14"/>
      <c r="M68" s="18">
        <f>G63-M66</f>
        <v>253584.05000000002</v>
      </c>
    </row>
    <row r="69" spans="1:13" ht="12.75">
      <c r="A69" s="18"/>
      <c r="B69" s="18"/>
      <c r="C69" s="18"/>
      <c r="D69" s="14"/>
      <c r="F69" s="14"/>
      <c r="G69" s="18"/>
      <c r="H69" s="14"/>
      <c r="I69" s="14" t="s">
        <v>76</v>
      </c>
      <c r="J69" s="14"/>
      <c r="K69" s="14"/>
      <c r="L69" s="14"/>
      <c r="M69" s="14">
        <v>25204.58</v>
      </c>
    </row>
    <row r="70" spans="1:13" ht="13.5" thickBot="1">
      <c r="A70" s="18"/>
      <c r="B70" s="18"/>
      <c r="C70" s="18"/>
      <c r="D70" s="14"/>
      <c r="F70" s="14"/>
      <c r="H70" s="14"/>
      <c r="I70" s="20" t="s">
        <v>109</v>
      </c>
      <c r="J70" s="14"/>
      <c r="K70" s="21" t="s">
        <v>114</v>
      </c>
      <c r="L70" s="14"/>
      <c r="M70" s="19">
        <f>SUM(M68:M69)</f>
        <v>278788.63</v>
      </c>
    </row>
    <row r="71" ht="13.5" thickTop="1">
      <c r="M71" s="27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4" bestFit="1" customWidth="1"/>
    <col min="2" max="2" width="2.28125" style="4" customWidth="1"/>
    <col min="3" max="3" width="10.28125" style="4" bestFit="1" customWidth="1"/>
    <col min="4" max="4" width="2.140625" style="4" customWidth="1"/>
    <col min="5" max="5" width="12.7109375" style="4" customWidth="1"/>
    <col min="6" max="6" width="2.7109375" style="4" customWidth="1"/>
    <col min="7" max="7" width="9.7109375" style="4" bestFit="1" customWidth="1"/>
    <col min="8" max="8" width="2.57421875" style="4" customWidth="1"/>
    <col min="9" max="9" width="10.28125" style="4" bestFit="1" customWidth="1"/>
    <col min="10" max="10" width="2.00390625" style="4" customWidth="1"/>
    <col min="11" max="11" width="7.140625" style="4" bestFit="1" customWidth="1"/>
    <col min="12" max="12" width="2.7109375" style="4" customWidth="1"/>
    <col min="13" max="13" width="9.7109375" style="4" bestFit="1" customWidth="1"/>
    <col min="14" max="16384" width="9.140625" style="4" customWidth="1"/>
  </cols>
  <sheetData>
    <row r="1" spans="1:13" ht="12.75">
      <c r="A1" s="2"/>
      <c r="B1" s="3"/>
      <c r="C1" s="3" t="s">
        <v>0</v>
      </c>
      <c r="D1" s="3"/>
      <c r="E1" s="3" t="s">
        <v>122</v>
      </c>
      <c r="F1" s="3"/>
      <c r="G1" s="3"/>
      <c r="H1" s="3"/>
      <c r="I1" s="3"/>
      <c r="J1" s="3"/>
      <c r="K1" s="3" t="s">
        <v>2</v>
      </c>
      <c r="L1" s="3" t="s">
        <v>2</v>
      </c>
      <c r="M1" s="3"/>
    </row>
    <row r="2" spans="2:13" ht="12.75">
      <c r="B2" s="3"/>
      <c r="C2" s="3" t="s">
        <v>123</v>
      </c>
      <c r="D2" s="3"/>
      <c r="E2" s="3"/>
      <c r="F2" s="3"/>
      <c r="G2" s="3"/>
      <c r="H2" s="3"/>
      <c r="I2" s="3"/>
      <c r="J2" s="3"/>
      <c r="K2" s="3" t="s">
        <v>2</v>
      </c>
      <c r="L2" s="3"/>
      <c r="M2" s="3"/>
    </row>
    <row r="3" spans="2:13" ht="12.75">
      <c r="B3" s="3"/>
      <c r="D3" s="3"/>
      <c r="E3" s="3"/>
      <c r="F3" s="3" t="s">
        <v>2</v>
      </c>
      <c r="G3" s="3" t="s">
        <v>2</v>
      </c>
      <c r="H3" s="3"/>
      <c r="I3" s="3"/>
      <c r="J3" s="3"/>
      <c r="K3" s="3"/>
      <c r="L3" s="3"/>
      <c r="M3" s="3"/>
    </row>
    <row r="4" spans="1:13" ht="12.75">
      <c r="A4" s="3" t="s">
        <v>5</v>
      </c>
      <c r="B4" s="3"/>
      <c r="C4" s="5" t="s">
        <v>6</v>
      </c>
      <c r="D4" s="3"/>
      <c r="E4" s="5" t="s">
        <v>7</v>
      </c>
      <c r="F4" s="3"/>
      <c r="G4" s="5" t="s">
        <v>8</v>
      </c>
      <c r="H4" s="3"/>
      <c r="I4" s="5" t="s">
        <v>9</v>
      </c>
      <c r="J4" s="3"/>
      <c r="K4" s="5" t="s">
        <v>10</v>
      </c>
      <c r="L4" s="3"/>
      <c r="M4" s="5" t="s">
        <v>11</v>
      </c>
    </row>
    <row r="5" spans="1:13" ht="12.75">
      <c r="A5" s="3" t="s">
        <v>12</v>
      </c>
      <c r="B5" s="3"/>
      <c r="C5" s="5" t="s">
        <v>13</v>
      </c>
      <c r="D5" s="3"/>
      <c r="E5" s="5" t="s">
        <v>14</v>
      </c>
      <c r="F5" s="3"/>
      <c r="G5" s="5" t="s">
        <v>13</v>
      </c>
      <c r="H5" s="3"/>
      <c r="I5" s="5" t="s">
        <v>15</v>
      </c>
      <c r="J5" s="3"/>
      <c r="K5" s="5" t="s">
        <v>16</v>
      </c>
      <c r="L5" s="3"/>
      <c r="M5" s="5" t="s">
        <v>10</v>
      </c>
    </row>
    <row r="6" spans="1:13" ht="12.75">
      <c r="A6" s="3"/>
      <c r="B6" s="3"/>
      <c r="C6" s="3"/>
      <c r="D6" s="3"/>
      <c r="E6" s="3" t="s">
        <v>2</v>
      </c>
      <c r="F6" s="3"/>
      <c r="G6" s="3"/>
      <c r="H6" s="3"/>
      <c r="I6" s="3"/>
      <c r="J6" s="3"/>
      <c r="K6" s="3"/>
      <c r="L6" s="3"/>
      <c r="M6" s="3"/>
    </row>
    <row r="7" spans="1:13" ht="12.75">
      <c r="A7" s="3" t="s">
        <v>18</v>
      </c>
      <c r="B7" s="3"/>
      <c r="C7" s="3">
        <v>0</v>
      </c>
      <c r="D7" s="3"/>
      <c r="E7" s="5"/>
      <c r="F7" s="3"/>
      <c r="G7" s="3">
        <f aca="true" t="shared" si="0" ref="G7:G17">C7+E7</f>
        <v>0</v>
      </c>
      <c r="H7" s="3"/>
      <c r="I7" s="3">
        <f aca="true" t="shared" si="1" ref="I7:I17">C7/2+G7/2</f>
        <v>0</v>
      </c>
      <c r="J7" s="3"/>
      <c r="K7" s="7">
        <v>0.0323</v>
      </c>
      <c r="L7" s="3"/>
      <c r="M7" s="3">
        <f aca="true" t="shared" si="2" ref="M7:M17">ROUND((+I7*K7),2)</f>
        <v>0</v>
      </c>
    </row>
    <row r="8" spans="1:13" ht="12.75">
      <c r="A8" s="3" t="s">
        <v>19</v>
      </c>
      <c r="B8" s="3"/>
      <c r="C8" s="3">
        <f aca="true" t="shared" si="3" ref="C8:C17">G7</f>
        <v>0</v>
      </c>
      <c r="D8" s="3"/>
      <c r="E8" s="5"/>
      <c r="F8" s="3"/>
      <c r="G8" s="3">
        <f t="shared" si="0"/>
        <v>0</v>
      </c>
      <c r="H8" s="3"/>
      <c r="I8" s="3">
        <f t="shared" si="1"/>
        <v>0</v>
      </c>
      <c r="J8" s="3"/>
      <c r="K8" s="7">
        <v>0.0323</v>
      </c>
      <c r="L8" s="3"/>
      <c r="M8" s="3">
        <f t="shared" si="2"/>
        <v>0</v>
      </c>
    </row>
    <row r="9" spans="1:13" ht="12.75">
      <c r="A9" s="3" t="s">
        <v>20</v>
      </c>
      <c r="B9" s="3"/>
      <c r="C9" s="3">
        <f t="shared" si="3"/>
        <v>0</v>
      </c>
      <c r="D9" s="3"/>
      <c r="E9" s="5"/>
      <c r="F9" s="3"/>
      <c r="G9" s="3">
        <f t="shared" si="0"/>
        <v>0</v>
      </c>
      <c r="H9" s="3"/>
      <c r="I9" s="3">
        <f t="shared" si="1"/>
        <v>0</v>
      </c>
      <c r="J9" s="3"/>
      <c r="K9" s="7">
        <v>0.0323</v>
      </c>
      <c r="L9" s="3"/>
      <c r="M9" s="3">
        <f t="shared" si="2"/>
        <v>0</v>
      </c>
    </row>
    <row r="10" spans="1:13" ht="12.75">
      <c r="A10" s="3" t="s">
        <v>21</v>
      </c>
      <c r="B10" s="3"/>
      <c r="C10" s="3">
        <f t="shared" si="3"/>
        <v>0</v>
      </c>
      <c r="D10" s="3"/>
      <c r="E10" s="3"/>
      <c r="F10" s="3"/>
      <c r="G10" s="3">
        <f t="shared" si="0"/>
        <v>0</v>
      </c>
      <c r="H10" s="3"/>
      <c r="I10" s="3">
        <f t="shared" si="1"/>
        <v>0</v>
      </c>
      <c r="J10" s="3"/>
      <c r="K10" s="7">
        <v>0.0346</v>
      </c>
      <c r="L10" s="3"/>
      <c r="M10" s="3">
        <f t="shared" si="2"/>
        <v>0</v>
      </c>
    </row>
    <row r="11" spans="1:13" ht="12.75">
      <c r="A11" s="3" t="s">
        <v>22</v>
      </c>
      <c r="B11" s="3"/>
      <c r="C11" s="3">
        <f t="shared" si="3"/>
        <v>0</v>
      </c>
      <c r="D11" s="3"/>
      <c r="E11" s="3"/>
      <c r="F11" s="3"/>
      <c r="G11" s="3">
        <f t="shared" si="0"/>
        <v>0</v>
      </c>
      <c r="H11" s="3"/>
      <c r="I11" s="3">
        <f t="shared" si="1"/>
        <v>0</v>
      </c>
      <c r="J11" s="3"/>
      <c r="K11" s="7">
        <v>0.0342</v>
      </c>
      <c r="L11" s="3"/>
      <c r="M11" s="3">
        <f t="shared" si="2"/>
        <v>0</v>
      </c>
    </row>
    <row r="12" spans="1:13" ht="12.75">
      <c r="A12" s="3" t="s">
        <v>23</v>
      </c>
      <c r="B12" s="3"/>
      <c r="C12" s="3">
        <f t="shared" si="3"/>
        <v>0</v>
      </c>
      <c r="D12" s="3"/>
      <c r="E12" s="3"/>
      <c r="F12" s="3"/>
      <c r="G12" s="3">
        <f t="shared" si="0"/>
        <v>0</v>
      </c>
      <c r="H12" s="3"/>
      <c r="I12" s="3">
        <f t="shared" si="1"/>
        <v>0</v>
      </c>
      <c r="J12" s="3"/>
      <c r="K12" s="7">
        <v>0.034300000000000004</v>
      </c>
      <c r="L12" s="3"/>
      <c r="M12" s="3">
        <f t="shared" si="2"/>
        <v>0</v>
      </c>
    </row>
    <row r="13" spans="1:13" ht="12.75">
      <c r="A13" s="3" t="s">
        <v>24</v>
      </c>
      <c r="B13" s="3"/>
      <c r="C13" s="3">
        <f t="shared" si="3"/>
        <v>0</v>
      </c>
      <c r="D13" s="3"/>
      <c r="E13" s="3"/>
      <c r="F13" s="3"/>
      <c r="G13" s="3">
        <f t="shared" si="0"/>
        <v>0</v>
      </c>
      <c r="H13" s="3"/>
      <c r="I13" s="3">
        <f t="shared" si="1"/>
        <v>0</v>
      </c>
      <c r="J13" s="3"/>
      <c r="K13" s="7">
        <v>0.035500000000000004</v>
      </c>
      <c r="L13" s="3"/>
      <c r="M13" s="3">
        <f t="shared" si="2"/>
        <v>0</v>
      </c>
    </row>
    <row r="14" spans="1:13" ht="12.75">
      <c r="A14" s="3" t="s">
        <v>25</v>
      </c>
      <c r="B14" s="3"/>
      <c r="C14" s="3">
        <f t="shared" si="3"/>
        <v>0</v>
      </c>
      <c r="D14" s="3"/>
      <c r="E14" s="3"/>
      <c r="F14" s="3"/>
      <c r="G14" s="3">
        <f t="shared" si="0"/>
        <v>0</v>
      </c>
      <c r="H14" s="3"/>
      <c r="I14" s="3">
        <f t="shared" si="1"/>
        <v>0</v>
      </c>
      <c r="J14" s="3"/>
      <c r="K14" s="7">
        <v>0.035500000000000004</v>
      </c>
      <c r="L14" s="3"/>
      <c r="M14" s="3">
        <f t="shared" si="2"/>
        <v>0</v>
      </c>
    </row>
    <row r="15" spans="1:13" ht="12.75">
      <c r="A15" s="3" t="s">
        <v>26</v>
      </c>
      <c r="B15" s="3"/>
      <c r="C15" s="3">
        <f t="shared" si="3"/>
        <v>0</v>
      </c>
      <c r="D15" s="3"/>
      <c r="E15" s="3"/>
      <c r="F15" s="3"/>
      <c r="G15" s="3">
        <f t="shared" si="0"/>
        <v>0</v>
      </c>
      <c r="H15" s="3"/>
      <c r="I15" s="3">
        <f t="shared" si="1"/>
        <v>0</v>
      </c>
      <c r="J15" s="3"/>
      <c r="K15" s="7">
        <v>0.035500000000000004</v>
      </c>
      <c r="L15" s="3"/>
      <c r="M15" s="3">
        <f t="shared" si="2"/>
        <v>0</v>
      </c>
    </row>
    <row r="16" spans="1:13" ht="12.75">
      <c r="A16" s="3" t="s">
        <v>27</v>
      </c>
      <c r="B16" s="3"/>
      <c r="C16" s="3">
        <f t="shared" si="3"/>
        <v>0</v>
      </c>
      <c r="D16" s="3"/>
      <c r="E16" s="3"/>
      <c r="F16" s="3"/>
      <c r="G16" s="3">
        <f t="shared" si="0"/>
        <v>0</v>
      </c>
      <c r="H16" s="3"/>
      <c r="I16" s="3">
        <f t="shared" si="1"/>
        <v>0</v>
      </c>
      <c r="J16" s="3"/>
      <c r="K16" s="7">
        <v>0.032100000000000004</v>
      </c>
      <c r="L16" s="3"/>
      <c r="M16" s="3">
        <f t="shared" si="2"/>
        <v>0</v>
      </c>
    </row>
    <row r="17" spans="1:13" ht="12.75">
      <c r="A17" s="3" t="s">
        <v>28</v>
      </c>
      <c r="B17" s="3"/>
      <c r="C17" s="3">
        <f t="shared" si="3"/>
        <v>0</v>
      </c>
      <c r="D17" s="3"/>
      <c r="E17" s="3"/>
      <c r="F17" s="3"/>
      <c r="G17" s="3">
        <f t="shared" si="0"/>
        <v>0</v>
      </c>
      <c r="H17" s="3"/>
      <c r="I17" s="3">
        <f t="shared" si="1"/>
        <v>0</v>
      </c>
      <c r="J17" s="3"/>
      <c r="K17" s="7">
        <v>0.0304</v>
      </c>
      <c r="L17" s="3"/>
      <c r="M17" s="3">
        <f t="shared" si="2"/>
        <v>0</v>
      </c>
    </row>
    <row r="18" spans="1:13" ht="12.75">
      <c r="A18" s="3"/>
      <c r="B18" s="3"/>
      <c r="C18" s="3" t="s">
        <v>2</v>
      </c>
      <c r="D18" s="3"/>
      <c r="E18" s="3"/>
      <c r="F18" s="3"/>
      <c r="G18" s="3" t="s">
        <v>2</v>
      </c>
      <c r="H18" s="3"/>
      <c r="I18" s="3" t="s">
        <v>2</v>
      </c>
      <c r="J18" s="3"/>
      <c r="K18" s="7" t="s">
        <v>2</v>
      </c>
      <c r="L18" s="3"/>
      <c r="M18" s="3" t="s">
        <v>2</v>
      </c>
    </row>
    <row r="19" spans="1:13" ht="12.75">
      <c r="A19" s="3" t="s">
        <v>29</v>
      </c>
      <c r="B19" s="3"/>
      <c r="C19" s="3">
        <f>G17</f>
        <v>0</v>
      </c>
      <c r="D19" s="3"/>
      <c r="E19" s="3"/>
      <c r="F19" s="3"/>
      <c r="G19" s="3">
        <f aca="true" t="shared" si="4" ref="G19:G28">C19+E19</f>
        <v>0</v>
      </c>
      <c r="H19" s="3"/>
      <c r="I19" s="3">
        <f aca="true" t="shared" si="5" ref="I19:I28">C19/2+G19/2</f>
        <v>0</v>
      </c>
      <c r="J19" s="3"/>
      <c r="K19" s="7">
        <v>0.0304</v>
      </c>
      <c r="L19" s="3"/>
      <c r="M19" s="3">
        <f aca="true" t="shared" si="6" ref="M19:M28">ROUND((+I19*K19),2)</f>
        <v>0</v>
      </c>
    </row>
    <row r="20" spans="1:13" ht="12.75">
      <c r="A20" s="3" t="s">
        <v>30</v>
      </c>
      <c r="B20" s="3"/>
      <c r="C20" s="3">
        <f aca="true" t="shared" si="7" ref="C20:C28">G19</f>
        <v>0</v>
      </c>
      <c r="D20" s="3"/>
      <c r="E20" s="3"/>
      <c r="F20" s="3"/>
      <c r="G20" s="3">
        <f t="shared" si="4"/>
        <v>0</v>
      </c>
      <c r="H20" s="3"/>
      <c r="I20" s="3">
        <f t="shared" si="5"/>
        <v>0</v>
      </c>
      <c r="J20" s="3"/>
      <c r="K20" s="7">
        <v>0.0304</v>
      </c>
      <c r="L20" s="3"/>
      <c r="M20" s="3">
        <f t="shared" si="6"/>
        <v>0</v>
      </c>
    </row>
    <row r="21" spans="1:13" ht="12.75">
      <c r="A21" s="3" t="s">
        <v>31</v>
      </c>
      <c r="B21" s="3"/>
      <c r="C21" s="3">
        <f t="shared" si="7"/>
        <v>0</v>
      </c>
      <c r="D21" s="3"/>
      <c r="E21" s="3"/>
      <c r="F21" s="3"/>
      <c r="G21" s="3">
        <f t="shared" si="4"/>
        <v>0</v>
      </c>
      <c r="H21" s="3"/>
      <c r="I21" s="3">
        <f t="shared" si="5"/>
        <v>0</v>
      </c>
      <c r="J21" s="3"/>
      <c r="K21" s="7">
        <v>0.0308</v>
      </c>
      <c r="L21" s="3"/>
      <c r="M21" s="3">
        <f t="shared" si="6"/>
        <v>0</v>
      </c>
    </row>
    <row r="22" spans="1:13" ht="12.75">
      <c r="A22" s="3" t="s">
        <v>32</v>
      </c>
      <c r="B22" s="3"/>
      <c r="C22" s="3">
        <f t="shared" si="7"/>
        <v>0</v>
      </c>
      <c r="D22" s="3"/>
      <c r="E22" s="3"/>
      <c r="F22" s="3"/>
      <c r="G22" s="3">
        <f t="shared" si="4"/>
        <v>0</v>
      </c>
      <c r="H22" s="3"/>
      <c r="I22" s="3">
        <f t="shared" si="5"/>
        <v>0</v>
      </c>
      <c r="J22" s="3"/>
      <c r="K22" s="7">
        <v>0.03</v>
      </c>
      <c r="L22" s="3"/>
      <c r="M22" s="3">
        <f t="shared" si="6"/>
        <v>0</v>
      </c>
    </row>
    <row r="23" spans="1:13" ht="12.75">
      <c r="A23" s="3" t="s">
        <v>33</v>
      </c>
      <c r="B23" s="3"/>
      <c r="C23" s="3">
        <f t="shared" si="7"/>
        <v>0</v>
      </c>
      <c r="D23" s="3"/>
      <c r="E23" s="3"/>
      <c r="F23" s="3"/>
      <c r="G23" s="3">
        <f t="shared" si="4"/>
        <v>0</v>
      </c>
      <c r="H23" s="3"/>
      <c r="I23" s="3">
        <f t="shared" si="5"/>
        <v>0</v>
      </c>
      <c r="J23" s="3"/>
      <c r="K23" s="7">
        <v>0.03</v>
      </c>
      <c r="L23" s="3"/>
      <c r="M23" s="3">
        <f t="shared" si="6"/>
        <v>0</v>
      </c>
    </row>
    <row r="24" spans="1:13" ht="12.75">
      <c r="A24" s="3" t="s">
        <v>34</v>
      </c>
      <c r="B24" s="3"/>
      <c r="C24" s="3">
        <f t="shared" si="7"/>
        <v>0</v>
      </c>
      <c r="D24" s="3"/>
      <c r="E24" s="3"/>
      <c r="F24" s="3"/>
      <c r="G24" s="3">
        <f t="shared" si="4"/>
        <v>0</v>
      </c>
      <c r="H24" s="3"/>
      <c r="I24" s="3">
        <f t="shared" si="5"/>
        <v>0</v>
      </c>
      <c r="J24" s="3"/>
      <c r="K24" s="7">
        <v>0.03</v>
      </c>
      <c r="L24" s="3"/>
      <c r="M24" s="3">
        <f t="shared" si="6"/>
        <v>0</v>
      </c>
    </row>
    <row r="25" spans="1:13" ht="12.75">
      <c r="A25" s="3" t="s">
        <v>35</v>
      </c>
      <c r="B25" s="3"/>
      <c r="C25" s="3">
        <f t="shared" si="7"/>
        <v>0</v>
      </c>
      <c r="D25" s="3"/>
      <c r="E25" s="3"/>
      <c r="F25" s="3"/>
      <c r="G25" s="3">
        <f t="shared" si="4"/>
        <v>0</v>
      </c>
      <c r="H25" s="3"/>
      <c r="I25" s="3">
        <f t="shared" si="5"/>
        <v>0</v>
      </c>
      <c r="J25" s="3"/>
      <c r="K25" s="7">
        <v>0.03</v>
      </c>
      <c r="L25" s="3"/>
      <c r="M25" s="3">
        <f t="shared" si="6"/>
        <v>0</v>
      </c>
    </row>
    <row r="26" spans="1:13" ht="12.75">
      <c r="A26" s="3" t="s">
        <v>36</v>
      </c>
      <c r="B26" s="3"/>
      <c r="C26" s="3">
        <f t="shared" si="7"/>
        <v>0</v>
      </c>
      <c r="D26" s="3"/>
      <c r="E26" s="3"/>
      <c r="F26" s="3"/>
      <c r="G26" s="3">
        <f t="shared" si="4"/>
        <v>0</v>
      </c>
      <c r="H26" s="3"/>
      <c r="I26" s="3">
        <f t="shared" si="5"/>
        <v>0</v>
      </c>
      <c r="J26" s="3"/>
      <c r="K26" s="7">
        <v>0.03</v>
      </c>
      <c r="L26" s="3"/>
      <c r="M26" s="3">
        <f t="shared" si="6"/>
        <v>0</v>
      </c>
    </row>
    <row r="27" spans="1:13" ht="12.75">
      <c r="A27" s="3" t="s">
        <v>37</v>
      </c>
      <c r="B27" s="3"/>
      <c r="C27" s="3">
        <f t="shared" si="7"/>
        <v>0</v>
      </c>
      <c r="D27" s="3"/>
      <c r="E27" s="3"/>
      <c r="F27" s="3"/>
      <c r="G27" s="3">
        <f t="shared" si="4"/>
        <v>0</v>
      </c>
      <c r="H27" s="3"/>
      <c r="I27" s="3">
        <f t="shared" si="5"/>
        <v>0</v>
      </c>
      <c r="J27" s="3"/>
      <c r="K27" s="7">
        <v>0.030500000000000003</v>
      </c>
      <c r="L27" s="3"/>
      <c r="M27" s="3">
        <f t="shared" si="6"/>
        <v>0</v>
      </c>
    </row>
    <row r="28" spans="1:13" ht="12.75">
      <c r="A28" s="3" t="s">
        <v>38</v>
      </c>
      <c r="B28" s="3"/>
      <c r="C28" s="3">
        <f t="shared" si="7"/>
        <v>0</v>
      </c>
      <c r="D28" s="3"/>
      <c r="E28" s="3"/>
      <c r="F28" s="3"/>
      <c r="G28" s="3">
        <f t="shared" si="4"/>
        <v>0</v>
      </c>
      <c r="H28" s="3"/>
      <c r="I28" s="3">
        <f t="shared" si="5"/>
        <v>0</v>
      </c>
      <c r="J28" s="3"/>
      <c r="K28" s="7">
        <v>0.030600000000000002</v>
      </c>
      <c r="L28" s="3"/>
      <c r="M28" s="3">
        <f t="shared" si="6"/>
        <v>0</v>
      </c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7"/>
      <c r="L29" s="3"/>
      <c r="M29" s="3"/>
    </row>
    <row r="30" spans="1:13" ht="12.75">
      <c r="A30" s="3" t="s">
        <v>39</v>
      </c>
      <c r="B30" s="3"/>
      <c r="C30" s="3">
        <f>G28</f>
        <v>0</v>
      </c>
      <c r="D30" s="3"/>
      <c r="E30" s="3"/>
      <c r="F30" s="3"/>
      <c r="G30" s="3">
        <f>C30+E30</f>
        <v>0</v>
      </c>
      <c r="H30" s="3"/>
      <c r="I30" s="3">
        <f>C30/2+G30/2</f>
        <v>0</v>
      </c>
      <c r="J30" s="3"/>
      <c r="K30" s="7">
        <v>0.031</v>
      </c>
      <c r="L30" s="3"/>
      <c r="M30" s="3">
        <f>ROUND((+I30*K30),2)</f>
        <v>0</v>
      </c>
    </row>
    <row r="31" spans="1:13" ht="12.75">
      <c r="A31" s="3" t="s">
        <v>40</v>
      </c>
      <c r="B31" s="3"/>
      <c r="C31" s="3">
        <f>G30</f>
        <v>0</v>
      </c>
      <c r="D31" s="3"/>
      <c r="E31" s="3"/>
      <c r="F31" s="3"/>
      <c r="G31" s="3">
        <f>C31+E31</f>
        <v>0</v>
      </c>
      <c r="H31" s="3"/>
      <c r="I31" s="3">
        <f>C31/2+G31/2</f>
        <v>0</v>
      </c>
      <c r="J31" s="3"/>
      <c r="K31" s="7">
        <v>0.025</v>
      </c>
      <c r="L31" s="3"/>
      <c r="M31" s="3">
        <f>ROUND((+I31*K31),2)</f>
        <v>0</v>
      </c>
    </row>
    <row r="32" spans="1:13" ht="12.75">
      <c r="A32" s="3" t="s">
        <v>41</v>
      </c>
      <c r="B32" s="3"/>
      <c r="C32" s="3">
        <f>G31</f>
        <v>0</v>
      </c>
      <c r="D32" s="3"/>
      <c r="E32" s="3"/>
      <c r="F32" s="3"/>
      <c r="G32" s="3">
        <f>C32+E32</f>
        <v>0</v>
      </c>
      <c r="H32" s="3"/>
      <c r="I32" s="3">
        <f>C32/2+G32/2</f>
        <v>0</v>
      </c>
      <c r="J32" s="3"/>
      <c r="K32" s="7">
        <v>0.025</v>
      </c>
      <c r="L32" s="3"/>
      <c r="M32" s="3">
        <f>ROUND((+I32*K32),2)</f>
        <v>0</v>
      </c>
    </row>
    <row r="33" spans="1:13" ht="12.75">
      <c r="A33" s="3" t="s">
        <v>42</v>
      </c>
      <c r="B33" s="3"/>
      <c r="C33" s="3">
        <f>G32</f>
        <v>0</v>
      </c>
      <c r="D33" s="3"/>
      <c r="E33" s="3"/>
      <c r="F33" s="3"/>
      <c r="G33" s="3">
        <f>C33+E33</f>
        <v>0</v>
      </c>
      <c r="H33" s="3"/>
      <c r="I33" s="3">
        <f>C33/2+G33/2</f>
        <v>0</v>
      </c>
      <c r="J33" s="3"/>
      <c r="K33" s="7">
        <v>0.025</v>
      </c>
      <c r="L33" s="3"/>
      <c r="M33" s="3">
        <f>ROUND((+I33*K33),2)</f>
        <v>0</v>
      </c>
    </row>
    <row r="34" spans="1:13" ht="12.75">
      <c r="A34" s="3" t="s">
        <v>43</v>
      </c>
      <c r="B34" s="3"/>
      <c r="C34" s="3">
        <f>G33</f>
        <v>0</v>
      </c>
      <c r="D34" s="3"/>
      <c r="E34" s="3"/>
      <c r="F34" s="3"/>
      <c r="G34" s="3">
        <f>C34+E34</f>
        <v>0</v>
      </c>
      <c r="H34" s="3"/>
      <c r="I34" s="3">
        <f>C34/2+G34/2</f>
        <v>0</v>
      </c>
      <c r="J34" s="3"/>
      <c r="K34" s="7">
        <v>0.0275</v>
      </c>
      <c r="L34" s="3"/>
      <c r="M34" s="3">
        <f>ROUND((+I34*K34),2)</f>
        <v>0</v>
      </c>
    </row>
    <row r="35" spans="1:13" ht="12.75">
      <c r="A35" s="3"/>
      <c r="B35" s="3"/>
      <c r="C35" s="3" t="s">
        <v>2</v>
      </c>
      <c r="D35" s="3"/>
      <c r="E35" s="3"/>
      <c r="F35" s="3"/>
      <c r="G35" s="3" t="s">
        <v>2</v>
      </c>
      <c r="H35" s="3"/>
      <c r="I35" s="3" t="s">
        <v>2</v>
      </c>
      <c r="J35" s="3"/>
      <c r="K35" s="7" t="s">
        <v>2</v>
      </c>
      <c r="L35" s="3"/>
      <c r="M35" s="3" t="s">
        <v>2</v>
      </c>
    </row>
    <row r="36" spans="1:13" ht="12.75">
      <c r="A36" s="3" t="s">
        <v>44</v>
      </c>
      <c r="B36" s="3"/>
      <c r="C36" s="3">
        <f>G34</f>
        <v>0</v>
      </c>
      <c r="D36" s="3"/>
      <c r="E36" s="3"/>
      <c r="F36" s="3"/>
      <c r="G36" s="3">
        <f>C36+E36</f>
        <v>0</v>
      </c>
      <c r="H36" s="3"/>
      <c r="I36" s="3">
        <f>C36/2+G36/2</f>
        <v>0</v>
      </c>
      <c r="J36" s="3"/>
      <c r="K36" s="7">
        <v>0.0275</v>
      </c>
      <c r="L36" s="3"/>
      <c r="M36" s="3">
        <f>ROUND((+I36*K36),2)</f>
        <v>0</v>
      </c>
    </row>
    <row r="37" spans="1:13" ht="12.75">
      <c r="A37" s="3" t="s">
        <v>45</v>
      </c>
      <c r="B37" s="3"/>
      <c r="C37" s="3">
        <f>G36</f>
        <v>0</v>
      </c>
      <c r="D37" s="3"/>
      <c r="E37" s="3"/>
      <c r="F37" s="3"/>
      <c r="G37" s="3">
        <f>C37+E37</f>
        <v>0</v>
      </c>
      <c r="H37" s="3"/>
      <c r="I37" s="3">
        <f>C37/2+G37/2</f>
        <v>0</v>
      </c>
      <c r="J37" s="3"/>
      <c r="K37" s="7">
        <v>0.024</v>
      </c>
      <c r="L37" s="3"/>
      <c r="M37" s="3">
        <f>ROUND((+I37*K37),2)</f>
        <v>0</v>
      </c>
    </row>
    <row r="38" spans="1:13" ht="12.75">
      <c r="A38" s="3" t="s">
        <v>46</v>
      </c>
      <c r="B38" s="3"/>
      <c r="C38" s="3">
        <f>G37</f>
        <v>0</v>
      </c>
      <c r="D38" s="3"/>
      <c r="E38" s="3"/>
      <c r="F38" s="3"/>
      <c r="G38" s="3">
        <f>C38+E38</f>
        <v>0</v>
      </c>
      <c r="H38" s="3"/>
      <c r="I38" s="3">
        <f>C38/2+G38/2</f>
        <v>0</v>
      </c>
      <c r="J38" s="3"/>
      <c r="K38" s="7">
        <v>0.024</v>
      </c>
      <c r="L38" s="3"/>
      <c r="M38" s="3">
        <f>ROUND((+I38*K38),2)</f>
        <v>0</v>
      </c>
    </row>
    <row r="39" spans="1:13" ht="12.75">
      <c r="A39" s="3" t="s">
        <v>47</v>
      </c>
      <c r="B39" s="3"/>
      <c r="C39" s="3">
        <f>G38</f>
        <v>0</v>
      </c>
      <c r="D39" s="3"/>
      <c r="E39" s="3"/>
      <c r="F39" s="3"/>
      <c r="G39" s="3">
        <f>C39+E39</f>
        <v>0</v>
      </c>
      <c r="H39" s="3"/>
      <c r="I39" s="3">
        <f>C39/2+G39/2</f>
        <v>0</v>
      </c>
      <c r="J39" s="3"/>
      <c r="K39" s="7">
        <v>0.024</v>
      </c>
      <c r="L39" s="3"/>
      <c r="M39" s="3">
        <f>ROUND((+I39*K39),2)</f>
        <v>0</v>
      </c>
    </row>
    <row r="40" spans="1:13" ht="12.75">
      <c r="A40" s="3" t="s">
        <v>48</v>
      </c>
      <c r="B40" s="3"/>
      <c r="C40" s="3">
        <f>G39</f>
        <v>0</v>
      </c>
      <c r="D40" s="3"/>
      <c r="E40" s="3"/>
      <c r="F40" s="3"/>
      <c r="G40" s="3">
        <f>C40+E40</f>
        <v>0</v>
      </c>
      <c r="H40" s="3"/>
      <c r="I40" s="3">
        <f>C40/2+G40/2</f>
        <v>0</v>
      </c>
      <c r="J40" s="3"/>
      <c r="K40" s="7">
        <v>0.024</v>
      </c>
      <c r="L40" s="3"/>
      <c r="M40" s="3">
        <f>ROUND((+I40*K40),2)</f>
        <v>0</v>
      </c>
    </row>
    <row r="41" spans="1:13" ht="12.75">
      <c r="A41" s="3"/>
      <c r="B41" s="3"/>
      <c r="C41" s="3" t="s">
        <v>2</v>
      </c>
      <c r="D41" s="3"/>
      <c r="E41" s="3"/>
      <c r="F41" s="3"/>
      <c r="G41" s="3" t="s">
        <v>2</v>
      </c>
      <c r="H41" s="3"/>
      <c r="I41" s="3" t="s">
        <v>2</v>
      </c>
      <c r="J41" s="3"/>
      <c r="K41" s="7" t="s">
        <v>2</v>
      </c>
      <c r="L41" s="3"/>
      <c r="M41" s="3" t="s">
        <v>2</v>
      </c>
    </row>
    <row r="42" spans="1:13" ht="12.75">
      <c r="A42" s="3" t="s">
        <v>49</v>
      </c>
      <c r="B42" s="3"/>
      <c r="C42" s="3">
        <f>G40</f>
        <v>0</v>
      </c>
      <c r="D42" s="3"/>
      <c r="E42" s="3"/>
      <c r="F42" s="3"/>
      <c r="G42" s="3">
        <f aca="true" t="shared" si="8" ref="G42:G62">C42+E42</f>
        <v>0</v>
      </c>
      <c r="H42" s="3"/>
      <c r="I42" s="3">
        <f aca="true" t="shared" si="9" ref="I42:I62">C42/2+G42/2</f>
        <v>0</v>
      </c>
      <c r="J42" s="3"/>
      <c r="K42" s="7">
        <v>0.024</v>
      </c>
      <c r="L42" s="3"/>
      <c r="M42" s="3">
        <f aca="true" t="shared" si="10" ref="M42:M62">ROUND((+I42*K42),2)</f>
        <v>0</v>
      </c>
    </row>
    <row r="43" spans="1:13" ht="12.75">
      <c r="A43" s="3" t="s">
        <v>50</v>
      </c>
      <c r="B43" s="3"/>
      <c r="C43" s="3">
        <f aca="true" t="shared" si="11" ref="C43:C62">G42</f>
        <v>0</v>
      </c>
      <c r="D43" s="3"/>
      <c r="E43" s="3"/>
      <c r="F43" s="3"/>
      <c r="G43" s="3">
        <f t="shared" si="8"/>
        <v>0</v>
      </c>
      <c r="H43" s="3"/>
      <c r="I43" s="3">
        <f t="shared" si="9"/>
        <v>0</v>
      </c>
      <c r="J43" s="3"/>
      <c r="K43" s="7">
        <v>0.024</v>
      </c>
      <c r="L43" s="3"/>
      <c r="M43" s="3">
        <f t="shared" si="10"/>
        <v>0</v>
      </c>
    </row>
    <row r="44" spans="1:13" ht="12.75">
      <c r="A44" s="3" t="s">
        <v>51</v>
      </c>
      <c r="B44" s="3"/>
      <c r="C44" s="3">
        <f t="shared" si="11"/>
        <v>0</v>
      </c>
      <c r="D44" s="3"/>
      <c r="E44" s="3"/>
      <c r="F44" s="3"/>
      <c r="G44" s="3">
        <f t="shared" si="8"/>
        <v>0</v>
      </c>
      <c r="H44" s="3"/>
      <c r="I44" s="3">
        <f t="shared" si="9"/>
        <v>0</v>
      </c>
      <c r="J44" s="3"/>
      <c r="K44" s="7">
        <v>0.024</v>
      </c>
      <c r="L44" s="3"/>
      <c r="M44" s="3">
        <f t="shared" si="10"/>
        <v>0</v>
      </c>
    </row>
    <row r="45" spans="1:13" ht="12.75">
      <c r="A45" s="3" t="s">
        <v>52</v>
      </c>
      <c r="B45" s="3"/>
      <c r="C45" s="3">
        <f t="shared" si="11"/>
        <v>0</v>
      </c>
      <c r="D45" s="3"/>
      <c r="E45" s="3"/>
      <c r="F45" s="3"/>
      <c r="G45" s="3">
        <f t="shared" si="8"/>
        <v>0</v>
      </c>
      <c r="H45" s="3"/>
      <c r="I45" s="3">
        <f t="shared" si="9"/>
        <v>0</v>
      </c>
      <c r="J45" s="3" t="s">
        <v>2</v>
      </c>
      <c r="K45" s="7">
        <v>0.024</v>
      </c>
      <c r="L45" s="3"/>
      <c r="M45" s="3">
        <f t="shared" si="10"/>
        <v>0</v>
      </c>
    </row>
    <row r="46" spans="1:13" ht="12.75">
      <c r="A46" s="3" t="s">
        <v>53</v>
      </c>
      <c r="B46" s="3"/>
      <c r="C46" s="3">
        <f t="shared" si="11"/>
        <v>0</v>
      </c>
      <c r="D46" s="3"/>
      <c r="E46" s="3"/>
      <c r="F46" s="3"/>
      <c r="G46" s="3">
        <f t="shared" si="8"/>
        <v>0</v>
      </c>
      <c r="H46" s="3"/>
      <c r="I46" s="3">
        <f t="shared" si="9"/>
        <v>0</v>
      </c>
      <c r="J46" s="3" t="s">
        <v>2</v>
      </c>
      <c r="K46" s="7">
        <v>0.029</v>
      </c>
      <c r="L46" s="3"/>
      <c r="M46" s="3">
        <f t="shared" si="10"/>
        <v>0</v>
      </c>
    </row>
    <row r="47" spans="1:13" ht="12.75">
      <c r="A47" s="3" t="s">
        <v>54</v>
      </c>
      <c r="B47" s="3"/>
      <c r="C47" s="3">
        <f t="shared" si="11"/>
        <v>0</v>
      </c>
      <c r="D47" s="3"/>
      <c r="E47" s="3"/>
      <c r="F47" s="3"/>
      <c r="G47" s="3">
        <f t="shared" si="8"/>
        <v>0</v>
      </c>
      <c r="H47" s="3"/>
      <c r="I47" s="3">
        <f t="shared" si="9"/>
        <v>0</v>
      </c>
      <c r="J47" s="3" t="s">
        <v>2</v>
      </c>
      <c r="K47" s="7">
        <v>0.029</v>
      </c>
      <c r="L47" s="3"/>
      <c r="M47" s="3">
        <f t="shared" si="10"/>
        <v>0</v>
      </c>
    </row>
    <row r="48" spans="1:13" ht="12.75">
      <c r="A48" s="3" t="s">
        <v>55</v>
      </c>
      <c r="B48" s="3"/>
      <c r="C48" s="3">
        <f t="shared" si="11"/>
        <v>0</v>
      </c>
      <c r="D48" s="3"/>
      <c r="E48" s="3">
        <v>35971.85</v>
      </c>
      <c r="F48" s="3"/>
      <c r="G48" s="3">
        <f t="shared" si="8"/>
        <v>35971.85</v>
      </c>
      <c r="H48" s="3"/>
      <c r="I48" s="3">
        <f t="shared" si="9"/>
        <v>17985.925</v>
      </c>
      <c r="J48" s="3" t="s">
        <v>2</v>
      </c>
      <c r="K48" s="7">
        <v>0.029</v>
      </c>
      <c r="L48" s="3"/>
      <c r="M48" s="3">
        <f t="shared" si="10"/>
        <v>521.59</v>
      </c>
    </row>
    <row r="49" spans="1:13" ht="12.75">
      <c r="A49" s="3" t="s">
        <v>56</v>
      </c>
      <c r="B49" s="3"/>
      <c r="C49" s="3">
        <f t="shared" si="11"/>
        <v>35971.85</v>
      </c>
      <c r="D49" s="3"/>
      <c r="E49" s="3"/>
      <c r="F49" s="3"/>
      <c r="G49" s="3">
        <f t="shared" si="8"/>
        <v>35971.85</v>
      </c>
      <c r="H49" s="3"/>
      <c r="I49" s="3">
        <f t="shared" si="9"/>
        <v>35971.85</v>
      </c>
      <c r="J49" s="3"/>
      <c r="K49" s="7">
        <v>0.029</v>
      </c>
      <c r="L49" s="3"/>
      <c r="M49" s="3">
        <f t="shared" si="10"/>
        <v>1043.18</v>
      </c>
    </row>
    <row r="50" spans="1:13" ht="12.75">
      <c r="A50" s="3" t="s">
        <v>57</v>
      </c>
      <c r="B50" s="3"/>
      <c r="C50" s="3">
        <f t="shared" si="11"/>
        <v>35971.85</v>
      </c>
      <c r="D50" s="3"/>
      <c r="E50" s="3"/>
      <c r="F50" s="3"/>
      <c r="G50" s="3">
        <f t="shared" si="8"/>
        <v>35971.85</v>
      </c>
      <c r="H50" s="3"/>
      <c r="I50" s="3">
        <f t="shared" si="9"/>
        <v>35971.85</v>
      </c>
      <c r="J50" s="3" t="s">
        <v>2</v>
      </c>
      <c r="K50" s="7">
        <v>0.026000000000000002</v>
      </c>
      <c r="L50" s="3"/>
      <c r="M50" s="3">
        <f t="shared" si="10"/>
        <v>935.27</v>
      </c>
    </row>
    <row r="51" spans="1:13" ht="12.75">
      <c r="A51" s="3" t="s">
        <v>58</v>
      </c>
      <c r="B51" s="3"/>
      <c r="C51" s="3">
        <f t="shared" si="11"/>
        <v>35971.85</v>
      </c>
      <c r="D51" s="3"/>
      <c r="E51" s="3"/>
      <c r="F51" s="3"/>
      <c r="G51" s="3">
        <f t="shared" si="8"/>
        <v>35971.85</v>
      </c>
      <c r="H51" s="3"/>
      <c r="I51" s="3">
        <f t="shared" si="9"/>
        <v>35971.85</v>
      </c>
      <c r="J51" s="3" t="s">
        <v>2</v>
      </c>
      <c r="K51" s="7">
        <v>0.026000000000000002</v>
      </c>
      <c r="L51" s="3"/>
      <c r="M51" s="3">
        <f t="shared" si="10"/>
        <v>935.27</v>
      </c>
    </row>
    <row r="52" spans="1:13" ht="12.75">
      <c r="A52" s="3" t="s">
        <v>59</v>
      </c>
      <c r="B52" s="3"/>
      <c r="C52" s="3">
        <f t="shared" si="11"/>
        <v>35971.85</v>
      </c>
      <c r="D52" s="3"/>
      <c r="E52" s="3"/>
      <c r="F52" s="3"/>
      <c r="G52" s="3">
        <f t="shared" si="8"/>
        <v>35971.85</v>
      </c>
      <c r="H52" s="3"/>
      <c r="I52" s="3">
        <f t="shared" si="9"/>
        <v>35971.85</v>
      </c>
      <c r="J52" s="3" t="s">
        <v>2</v>
      </c>
      <c r="K52" s="7">
        <v>0.026000000000000002</v>
      </c>
      <c r="L52" s="3"/>
      <c r="M52" s="3">
        <f t="shared" si="10"/>
        <v>935.27</v>
      </c>
    </row>
    <row r="53" spans="1:13" ht="12.75">
      <c r="A53" s="3" t="s">
        <v>60</v>
      </c>
      <c r="B53" s="3"/>
      <c r="C53" s="3">
        <f t="shared" si="11"/>
        <v>35971.85</v>
      </c>
      <c r="D53" s="3"/>
      <c r="E53" s="3"/>
      <c r="F53" s="3"/>
      <c r="G53" s="3">
        <f t="shared" si="8"/>
        <v>35971.85</v>
      </c>
      <c r="H53" s="3"/>
      <c r="I53" s="3">
        <f t="shared" si="9"/>
        <v>35971.85</v>
      </c>
      <c r="J53" s="3"/>
      <c r="K53" s="7">
        <v>0.026000000000000002</v>
      </c>
      <c r="L53" s="3"/>
      <c r="M53" s="3">
        <f t="shared" si="10"/>
        <v>935.27</v>
      </c>
    </row>
    <row r="54" spans="1:13" ht="12.75">
      <c r="A54" s="3" t="s">
        <v>61</v>
      </c>
      <c r="B54" s="3"/>
      <c r="C54" s="3">
        <f t="shared" si="11"/>
        <v>35971.85</v>
      </c>
      <c r="D54" s="3"/>
      <c r="E54" s="6"/>
      <c r="F54" s="3"/>
      <c r="G54" s="3">
        <f t="shared" si="8"/>
        <v>35971.85</v>
      </c>
      <c r="H54" s="3"/>
      <c r="I54" s="3">
        <f t="shared" si="9"/>
        <v>35971.85</v>
      </c>
      <c r="J54" s="3"/>
      <c r="K54" s="7">
        <v>0.026000000000000002</v>
      </c>
      <c r="L54" s="3"/>
      <c r="M54" s="3">
        <f t="shared" si="10"/>
        <v>935.27</v>
      </c>
    </row>
    <row r="55" spans="1:13" ht="12.75">
      <c r="A55" s="3" t="s">
        <v>62</v>
      </c>
      <c r="B55" s="3"/>
      <c r="C55" s="3">
        <f t="shared" si="11"/>
        <v>35971.85</v>
      </c>
      <c r="D55" s="3"/>
      <c r="E55" s="3"/>
      <c r="F55" s="3"/>
      <c r="G55" s="3">
        <f t="shared" si="8"/>
        <v>35971.85</v>
      </c>
      <c r="H55" s="3"/>
      <c r="I55" s="3">
        <f t="shared" si="9"/>
        <v>35971.85</v>
      </c>
      <c r="J55" s="3" t="s">
        <v>2</v>
      </c>
      <c r="K55" s="7">
        <v>0.026000000000000002</v>
      </c>
      <c r="L55" s="3"/>
      <c r="M55" s="3">
        <f t="shared" si="10"/>
        <v>935.27</v>
      </c>
    </row>
    <row r="56" spans="1:13" ht="12.75">
      <c r="A56" s="3" t="s">
        <v>63</v>
      </c>
      <c r="B56" s="3"/>
      <c r="C56" s="3">
        <f t="shared" si="11"/>
        <v>35971.85</v>
      </c>
      <c r="D56" s="3"/>
      <c r="E56" s="3"/>
      <c r="F56" s="3"/>
      <c r="G56" s="3">
        <f t="shared" si="8"/>
        <v>35971.85</v>
      </c>
      <c r="H56" s="3"/>
      <c r="I56" s="3">
        <f t="shared" si="9"/>
        <v>35971.85</v>
      </c>
      <c r="J56" s="3"/>
      <c r="K56" s="7">
        <v>0.023</v>
      </c>
      <c r="L56" s="3"/>
      <c r="M56" s="3">
        <f t="shared" si="10"/>
        <v>827.35</v>
      </c>
    </row>
    <row r="57" spans="1:13" ht="12.75">
      <c r="A57" s="3" t="s">
        <v>64</v>
      </c>
      <c r="B57" s="3"/>
      <c r="C57" s="3">
        <f t="shared" si="11"/>
        <v>35971.85</v>
      </c>
      <c r="D57" s="3"/>
      <c r="E57" s="3"/>
      <c r="F57" s="3"/>
      <c r="G57" s="3">
        <f t="shared" si="8"/>
        <v>35971.85</v>
      </c>
      <c r="H57" s="3"/>
      <c r="I57" s="3">
        <f t="shared" si="9"/>
        <v>35971.85</v>
      </c>
      <c r="J57" s="3"/>
      <c r="K57" s="7">
        <v>0.023</v>
      </c>
      <c r="L57" s="3"/>
      <c r="M57" s="3">
        <f t="shared" si="10"/>
        <v>827.35</v>
      </c>
    </row>
    <row r="58" spans="1:13" ht="12.75">
      <c r="A58" s="3" t="s">
        <v>65</v>
      </c>
      <c r="B58" s="3"/>
      <c r="C58" s="3">
        <f t="shared" si="11"/>
        <v>35971.85</v>
      </c>
      <c r="D58" s="3"/>
      <c r="E58" s="3"/>
      <c r="F58" s="3"/>
      <c r="G58" s="3">
        <f t="shared" si="8"/>
        <v>35971.85</v>
      </c>
      <c r="H58" s="3"/>
      <c r="I58" s="3">
        <f t="shared" si="9"/>
        <v>35971.85</v>
      </c>
      <c r="J58" s="3"/>
      <c r="K58" s="7">
        <v>0.023</v>
      </c>
      <c r="L58" s="3"/>
      <c r="M58" s="3">
        <f t="shared" si="10"/>
        <v>827.35</v>
      </c>
    </row>
    <row r="59" spans="1:13" ht="12.75">
      <c r="A59" s="3" t="s">
        <v>66</v>
      </c>
      <c r="B59" s="3"/>
      <c r="C59" s="3">
        <f t="shared" si="11"/>
        <v>35971.85</v>
      </c>
      <c r="D59" s="3"/>
      <c r="E59" s="3"/>
      <c r="F59" s="3"/>
      <c r="G59" s="3">
        <f t="shared" si="8"/>
        <v>35971.85</v>
      </c>
      <c r="H59" s="3"/>
      <c r="I59" s="3">
        <f t="shared" si="9"/>
        <v>35971.85</v>
      </c>
      <c r="J59" s="3"/>
      <c r="K59" s="7">
        <v>0.023</v>
      </c>
      <c r="L59" s="3"/>
      <c r="M59" s="3">
        <f t="shared" si="10"/>
        <v>827.35</v>
      </c>
    </row>
    <row r="60" spans="1:13" ht="12.75">
      <c r="A60" s="3" t="s">
        <v>67</v>
      </c>
      <c r="B60" s="3"/>
      <c r="C60" s="3">
        <f t="shared" si="11"/>
        <v>35971.85</v>
      </c>
      <c r="D60" s="3"/>
      <c r="E60" s="3">
        <v>3674.56</v>
      </c>
      <c r="F60" s="3"/>
      <c r="G60" s="3">
        <f t="shared" si="8"/>
        <v>39646.409999999996</v>
      </c>
      <c r="H60" s="3"/>
      <c r="I60" s="3">
        <f t="shared" si="9"/>
        <v>37809.13</v>
      </c>
      <c r="J60" s="3"/>
      <c r="K60" s="7">
        <v>0.024</v>
      </c>
      <c r="L60" s="3"/>
      <c r="M60" s="3">
        <f t="shared" si="10"/>
        <v>907.42</v>
      </c>
    </row>
    <row r="61" spans="1:13" ht="12.75">
      <c r="A61" s="3" t="s">
        <v>68</v>
      </c>
      <c r="B61" s="3"/>
      <c r="C61" s="3">
        <f t="shared" si="11"/>
        <v>39646.409999999996</v>
      </c>
      <c r="D61" s="3"/>
      <c r="E61" s="3"/>
      <c r="F61" s="3"/>
      <c r="G61" s="3">
        <f t="shared" si="8"/>
        <v>39646.409999999996</v>
      </c>
      <c r="H61" s="3"/>
      <c r="I61" s="3">
        <f t="shared" si="9"/>
        <v>39646.409999999996</v>
      </c>
      <c r="J61" s="3"/>
      <c r="K61" s="7">
        <v>0.024</v>
      </c>
      <c r="L61" s="3"/>
      <c r="M61" s="3">
        <f t="shared" si="10"/>
        <v>951.51</v>
      </c>
    </row>
    <row r="62" spans="1:13" ht="12.75">
      <c r="A62" s="3" t="s">
        <v>69</v>
      </c>
      <c r="B62" s="3"/>
      <c r="C62" s="3">
        <f t="shared" si="11"/>
        <v>39646.409999999996</v>
      </c>
      <c r="D62" s="3"/>
      <c r="E62" s="3"/>
      <c r="F62" s="3"/>
      <c r="G62" s="3">
        <f t="shared" si="8"/>
        <v>39646.409999999996</v>
      </c>
      <c r="H62" s="3"/>
      <c r="I62" s="3">
        <f t="shared" si="9"/>
        <v>39646.409999999996</v>
      </c>
      <c r="J62" s="3"/>
      <c r="K62" s="7">
        <v>0.024</v>
      </c>
      <c r="L62" s="3"/>
      <c r="M62" s="3">
        <f t="shared" si="10"/>
        <v>951.51</v>
      </c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7"/>
      <c r="L63" s="3"/>
      <c r="M63" s="3"/>
    </row>
    <row r="64" spans="1:13" ht="13.5" thickBot="1">
      <c r="A64" s="3"/>
      <c r="B64" s="3"/>
      <c r="C64" s="3"/>
      <c r="D64" s="3"/>
      <c r="E64" s="3"/>
      <c r="F64" s="3"/>
      <c r="G64" s="3"/>
      <c r="H64" s="3"/>
      <c r="I64" s="5"/>
      <c r="J64" s="3"/>
      <c r="K64" s="3"/>
      <c r="L64" s="3"/>
      <c r="M64" s="9">
        <f>SUM(M12:M62)</f>
        <v>13296.230000000003</v>
      </c>
    </row>
    <row r="65" spans="1:13" ht="13.5" thickTop="1">
      <c r="A65" s="8"/>
      <c r="B65" s="8"/>
      <c r="C65" s="8"/>
      <c r="D65" s="3"/>
      <c r="E65" s="3"/>
      <c r="F65" s="3"/>
      <c r="G65" s="8"/>
      <c r="H65" s="3"/>
      <c r="I65" s="3"/>
      <c r="J65" s="3"/>
      <c r="K65" s="3"/>
      <c r="L65" s="3"/>
      <c r="M65" s="3"/>
    </row>
    <row r="66" spans="1:13" ht="12.75">
      <c r="A66" s="8"/>
      <c r="B66" s="8"/>
      <c r="C66" s="8"/>
      <c r="D66" s="3"/>
      <c r="F66" s="3"/>
      <c r="G66" s="8"/>
      <c r="H66" s="3"/>
      <c r="I66" s="3" t="s">
        <v>108</v>
      </c>
      <c r="J66" s="3"/>
      <c r="L66" s="3"/>
      <c r="M66" s="8">
        <f>G62-M64</f>
        <v>26350.179999999993</v>
      </c>
    </row>
    <row r="67" spans="1:13" ht="12.75">
      <c r="A67" s="8"/>
      <c r="B67" s="8"/>
      <c r="C67" s="8"/>
      <c r="D67" s="3"/>
      <c r="F67" s="3"/>
      <c r="G67" s="8"/>
      <c r="H67" s="3"/>
      <c r="I67" s="3"/>
      <c r="J67" s="3"/>
      <c r="L67" s="3"/>
      <c r="M67" s="8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8.140625" style="13" customWidth="1"/>
    <col min="2" max="2" width="2.140625" style="13" customWidth="1"/>
    <col min="3" max="3" width="12.140625" style="13" customWidth="1"/>
    <col min="4" max="4" width="2.421875" style="13" customWidth="1"/>
    <col min="5" max="5" width="12.57421875" style="13" customWidth="1"/>
    <col min="6" max="6" width="2.00390625" style="13" customWidth="1"/>
    <col min="7" max="7" width="12.00390625" style="13" customWidth="1"/>
    <col min="8" max="8" width="2.28125" style="13" customWidth="1"/>
    <col min="9" max="9" width="14.421875" style="13" bestFit="1" customWidth="1"/>
    <col min="10" max="10" width="2.00390625" style="13" customWidth="1"/>
    <col min="11" max="11" width="9.140625" style="13" customWidth="1"/>
    <col min="12" max="12" width="2.28125" style="13" customWidth="1"/>
    <col min="13" max="13" width="11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147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25149.55</v>
      </c>
      <c r="F29" s="14"/>
      <c r="G29" s="14">
        <f t="shared" si="4"/>
        <v>25149.55</v>
      </c>
      <c r="H29" s="14"/>
      <c r="I29" s="14">
        <f t="shared" si="5"/>
        <v>12574.775</v>
      </c>
      <c r="J29" s="14"/>
      <c r="K29" s="16">
        <v>0.030600000000000002</v>
      </c>
      <c r="L29" s="14"/>
      <c r="M29" s="14">
        <f t="shared" si="6"/>
        <v>384.79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25149.55</v>
      </c>
      <c r="D31" s="14"/>
      <c r="E31" s="14"/>
      <c r="F31" s="14"/>
      <c r="G31" s="14">
        <f>C31+E31</f>
        <v>25149.55</v>
      </c>
      <c r="H31" s="14"/>
      <c r="I31" s="14">
        <f>C31/2+G31/2</f>
        <v>25149.55</v>
      </c>
      <c r="J31" s="14"/>
      <c r="K31" s="16">
        <v>0.031</v>
      </c>
      <c r="L31" s="14"/>
      <c r="M31" s="14">
        <f>ROUND((+I31*K31),2)</f>
        <v>779.64</v>
      </c>
    </row>
    <row r="32" spans="1:13" ht="12.75">
      <c r="A32" s="14" t="s">
        <v>40</v>
      </c>
      <c r="B32" s="14"/>
      <c r="C32" s="14">
        <f>G31</f>
        <v>25149.55</v>
      </c>
      <c r="D32" s="14"/>
      <c r="E32" s="14"/>
      <c r="F32" s="14"/>
      <c r="G32" s="14">
        <f>C32+E32</f>
        <v>25149.55</v>
      </c>
      <c r="H32" s="14"/>
      <c r="I32" s="14">
        <f>C32/2+G32/2</f>
        <v>25149.55</v>
      </c>
      <c r="J32" s="14"/>
      <c r="K32" s="16">
        <v>0.025</v>
      </c>
      <c r="L32" s="14"/>
      <c r="M32" s="14">
        <f>ROUND((+I32*K32),2)</f>
        <v>628.74</v>
      </c>
    </row>
    <row r="33" spans="1:13" ht="12.75">
      <c r="A33" s="14" t="s">
        <v>41</v>
      </c>
      <c r="B33" s="14"/>
      <c r="C33" s="14">
        <f>G32</f>
        <v>25149.55</v>
      </c>
      <c r="D33" s="14"/>
      <c r="E33" s="14">
        <v>1222.55</v>
      </c>
      <c r="F33" s="14"/>
      <c r="G33" s="14">
        <f>C33+E33</f>
        <v>26372.1</v>
      </c>
      <c r="H33" s="14"/>
      <c r="I33" s="14">
        <f>C33/2+G33/2</f>
        <v>25760.824999999997</v>
      </c>
      <c r="J33" s="14"/>
      <c r="K33" s="16">
        <v>0.025</v>
      </c>
      <c r="L33" s="14"/>
      <c r="M33" s="14">
        <f>ROUND((+I33*K33),2)</f>
        <v>644.02</v>
      </c>
    </row>
    <row r="34" spans="1:13" ht="12.75">
      <c r="A34" s="14" t="s">
        <v>42</v>
      </c>
      <c r="B34" s="14"/>
      <c r="C34" s="14">
        <f>G33</f>
        <v>26372.1</v>
      </c>
      <c r="D34" s="14"/>
      <c r="E34" s="14"/>
      <c r="F34" s="14"/>
      <c r="G34" s="14">
        <f>C34+E34</f>
        <v>26372.1</v>
      </c>
      <c r="H34" s="14"/>
      <c r="I34" s="14">
        <f>C34/2+G34/2</f>
        <v>26372.1</v>
      </c>
      <c r="J34" s="14"/>
      <c r="K34" s="16">
        <v>0.025</v>
      </c>
      <c r="L34" s="14"/>
      <c r="M34" s="14">
        <f>ROUND((+I34*K34),2)</f>
        <v>659.3</v>
      </c>
    </row>
    <row r="35" spans="1:13" ht="12.75">
      <c r="A35" s="14" t="s">
        <v>43</v>
      </c>
      <c r="B35" s="14"/>
      <c r="C35" s="14">
        <f>G34</f>
        <v>26372.1</v>
      </c>
      <c r="D35" s="14"/>
      <c r="E35" s="14">
        <v>4048.7</v>
      </c>
      <c r="F35" s="14"/>
      <c r="G35" s="14">
        <f>C35+E35</f>
        <v>30420.8</v>
      </c>
      <c r="H35" s="14"/>
      <c r="I35" s="14">
        <f>C35/2+G35/2</f>
        <v>28396.449999999997</v>
      </c>
      <c r="J35" s="14"/>
      <c r="K35" s="16">
        <v>0.0275</v>
      </c>
      <c r="L35" s="14"/>
      <c r="M35" s="14">
        <f>ROUND((+I35*K35),2)</f>
        <v>780.9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30420.8</v>
      </c>
      <c r="D37" s="14"/>
      <c r="E37" s="14">
        <v>22062.22</v>
      </c>
      <c r="F37" s="14"/>
      <c r="G37" s="14">
        <f>C37+E37</f>
        <v>52483.020000000004</v>
      </c>
      <c r="H37" s="14"/>
      <c r="I37" s="14">
        <f>C37/2+G37/2</f>
        <v>41451.91</v>
      </c>
      <c r="J37" s="14"/>
      <c r="K37" s="16">
        <v>0.0275</v>
      </c>
      <c r="L37" s="14"/>
      <c r="M37" s="14">
        <f>ROUND((+I37*K37),2)</f>
        <v>1139.93</v>
      </c>
    </row>
    <row r="38" spans="1:13" ht="12.75">
      <c r="A38" s="14" t="s">
        <v>45</v>
      </c>
      <c r="B38" s="14"/>
      <c r="C38" s="14">
        <f>G37</f>
        <v>52483.020000000004</v>
      </c>
      <c r="D38" s="14"/>
      <c r="E38" s="14">
        <v>17049.46</v>
      </c>
      <c r="F38" s="14"/>
      <c r="G38" s="14">
        <f>C38+E38</f>
        <v>69532.48000000001</v>
      </c>
      <c r="H38" s="14"/>
      <c r="I38" s="14">
        <f>C38/2+G38/2</f>
        <v>61007.75000000001</v>
      </c>
      <c r="J38" s="14"/>
      <c r="K38" s="16">
        <v>0.024</v>
      </c>
      <c r="L38" s="14"/>
      <c r="M38" s="14">
        <f>ROUND((+I38*K38),2)</f>
        <v>1464.19</v>
      </c>
    </row>
    <row r="39" spans="1:13" ht="12.75">
      <c r="A39" s="14" t="s">
        <v>46</v>
      </c>
      <c r="B39" s="14"/>
      <c r="C39" s="14">
        <f>G38</f>
        <v>69532.48000000001</v>
      </c>
      <c r="D39" s="14"/>
      <c r="E39" s="14"/>
      <c r="F39" s="14"/>
      <c r="G39" s="14">
        <f>C39+E39</f>
        <v>69532.48000000001</v>
      </c>
      <c r="H39" s="14"/>
      <c r="I39" s="14">
        <f>C39/2+G39/2</f>
        <v>69532.48000000001</v>
      </c>
      <c r="J39" s="14"/>
      <c r="K39" s="16">
        <v>0.024</v>
      </c>
      <c r="L39" s="14"/>
      <c r="M39" s="14">
        <f>ROUND((+I39*K39),2)</f>
        <v>1668.78</v>
      </c>
    </row>
    <row r="40" spans="1:13" ht="12.75">
      <c r="A40" s="14" t="s">
        <v>47</v>
      </c>
      <c r="B40" s="14"/>
      <c r="C40" s="14">
        <f>G39</f>
        <v>69532.48000000001</v>
      </c>
      <c r="D40" s="14"/>
      <c r="E40" s="14">
        <v>16887.7</v>
      </c>
      <c r="F40" s="14"/>
      <c r="G40" s="14">
        <f>C40+E40</f>
        <v>86420.18000000001</v>
      </c>
      <c r="H40" s="14"/>
      <c r="I40" s="14">
        <f>C40/2+G40/2</f>
        <v>77976.33000000002</v>
      </c>
      <c r="J40" s="14"/>
      <c r="K40" s="16">
        <v>0.024</v>
      </c>
      <c r="L40" s="14"/>
      <c r="M40" s="14">
        <f>ROUND((+I40*K40),2)</f>
        <v>1871.43</v>
      </c>
    </row>
    <row r="41" spans="1:13" ht="12.75">
      <c r="A41" s="14" t="s">
        <v>48</v>
      </c>
      <c r="B41" s="14"/>
      <c r="C41" s="14">
        <f>G40</f>
        <v>86420.18000000001</v>
      </c>
      <c r="D41" s="14"/>
      <c r="E41" s="14"/>
      <c r="F41" s="14"/>
      <c r="G41" s="14">
        <f>C41+E41</f>
        <v>86420.18000000001</v>
      </c>
      <c r="H41" s="14"/>
      <c r="I41" s="14">
        <f>C41/2+G41/2</f>
        <v>86420.18000000001</v>
      </c>
      <c r="J41" s="14"/>
      <c r="K41" s="16">
        <v>0.024</v>
      </c>
      <c r="L41" s="14"/>
      <c r="M41" s="14">
        <f>ROUND((+I41*K41),2)</f>
        <v>2074.08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86420.18000000001</v>
      </c>
      <c r="D43" s="14"/>
      <c r="E43" s="14"/>
      <c r="F43" s="14"/>
      <c r="G43" s="14">
        <f aca="true" t="shared" si="8" ref="G43:G63">C43+E43</f>
        <v>86420.18000000001</v>
      </c>
      <c r="H43" s="14"/>
      <c r="I43" s="14">
        <f aca="true" t="shared" si="9" ref="I43:I63">C43/2+G43/2</f>
        <v>86420.18000000001</v>
      </c>
      <c r="J43" s="14"/>
      <c r="K43" s="16">
        <v>0.024</v>
      </c>
      <c r="L43" s="14"/>
      <c r="M43" s="14">
        <f aca="true" t="shared" si="10" ref="M43:M63">ROUND((+I43*K43),2)</f>
        <v>2074.08</v>
      </c>
    </row>
    <row r="44" spans="1:13" ht="12.75">
      <c r="A44" s="14" t="s">
        <v>50</v>
      </c>
      <c r="B44" s="14"/>
      <c r="C44" s="14">
        <f aca="true" t="shared" si="11" ref="C44:C63">G43</f>
        <v>86420.18000000001</v>
      </c>
      <c r="D44" s="14"/>
      <c r="E44" s="14">
        <v>12208.71</v>
      </c>
      <c r="F44" s="14"/>
      <c r="G44" s="14">
        <f t="shared" si="8"/>
        <v>98628.89000000001</v>
      </c>
      <c r="H44" s="14"/>
      <c r="I44" s="14">
        <f t="shared" si="9"/>
        <v>92524.535</v>
      </c>
      <c r="J44" s="14"/>
      <c r="K44" s="16">
        <v>0.024</v>
      </c>
      <c r="L44" s="14"/>
      <c r="M44" s="14">
        <f t="shared" si="10"/>
        <v>2220.59</v>
      </c>
    </row>
    <row r="45" spans="1:13" ht="12.75">
      <c r="A45" s="14" t="s">
        <v>51</v>
      </c>
      <c r="B45" s="14"/>
      <c r="C45" s="14">
        <f t="shared" si="11"/>
        <v>98628.89000000001</v>
      </c>
      <c r="D45" s="14"/>
      <c r="E45" s="14"/>
      <c r="F45" s="14"/>
      <c r="G45" s="14">
        <f t="shared" si="8"/>
        <v>98628.89000000001</v>
      </c>
      <c r="H45" s="14"/>
      <c r="I45" s="14">
        <f t="shared" si="9"/>
        <v>98628.89000000001</v>
      </c>
      <c r="J45" s="14"/>
      <c r="K45" s="16">
        <v>0.024</v>
      </c>
      <c r="L45" s="14"/>
      <c r="M45" s="14">
        <f t="shared" si="10"/>
        <v>2367.09</v>
      </c>
    </row>
    <row r="46" spans="1:13" ht="12.75">
      <c r="A46" s="14" t="s">
        <v>52</v>
      </c>
      <c r="B46" s="14"/>
      <c r="C46" s="14">
        <f t="shared" si="11"/>
        <v>98628.89000000001</v>
      </c>
      <c r="D46" s="14"/>
      <c r="E46" s="14"/>
      <c r="F46" s="14"/>
      <c r="G46" s="14">
        <f t="shared" si="8"/>
        <v>98628.89000000001</v>
      </c>
      <c r="H46" s="14"/>
      <c r="I46" s="14">
        <f t="shared" si="9"/>
        <v>98628.89000000001</v>
      </c>
      <c r="J46" s="14" t="s">
        <v>2</v>
      </c>
      <c r="K46" s="16">
        <v>0.024</v>
      </c>
      <c r="L46" s="14"/>
      <c r="M46" s="14">
        <f t="shared" si="10"/>
        <v>2367.09</v>
      </c>
    </row>
    <row r="47" spans="1:13" ht="12.75">
      <c r="A47" s="14" t="s">
        <v>53</v>
      </c>
      <c r="B47" s="14"/>
      <c r="C47" s="14">
        <f t="shared" si="11"/>
        <v>98628.89000000001</v>
      </c>
      <c r="D47" s="14"/>
      <c r="E47" s="14"/>
      <c r="F47" s="14"/>
      <c r="G47" s="14">
        <f t="shared" si="8"/>
        <v>98628.89000000001</v>
      </c>
      <c r="H47" s="14"/>
      <c r="I47" s="14">
        <f t="shared" si="9"/>
        <v>98628.89000000001</v>
      </c>
      <c r="J47" s="14" t="s">
        <v>2</v>
      </c>
      <c r="K47" s="16">
        <v>0.029</v>
      </c>
      <c r="L47" s="14"/>
      <c r="M47" s="14">
        <f t="shared" si="10"/>
        <v>2860.24</v>
      </c>
    </row>
    <row r="48" spans="1:13" ht="12.75">
      <c r="A48" s="14" t="s">
        <v>54</v>
      </c>
      <c r="B48" s="14"/>
      <c r="C48" s="14">
        <f t="shared" si="11"/>
        <v>98628.89000000001</v>
      </c>
      <c r="D48" s="14"/>
      <c r="E48" s="14">
        <v>228781.03</v>
      </c>
      <c r="F48" s="14"/>
      <c r="G48" s="14">
        <f t="shared" si="8"/>
        <v>327409.92000000004</v>
      </c>
      <c r="H48" s="14"/>
      <c r="I48" s="14">
        <f t="shared" si="9"/>
        <v>213019.40500000003</v>
      </c>
      <c r="J48" s="14" t="s">
        <v>2</v>
      </c>
      <c r="K48" s="16">
        <v>0.029</v>
      </c>
      <c r="L48" s="14"/>
      <c r="M48" s="14">
        <f t="shared" si="10"/>
        <v>6177.56</v>
      </c>
    </row>
    <row r="49" spans="1:13" ht="12.75">
      <c r="A49" s="14" t="s">
        <v>55</v>
      </c>
      <c r="B49" s="14"/>
      <c r="C49" s="14">
        <f t="shared" si="11"/>
        <v>327409.92000000004</v>
      </c>
      <c r="D49" s="14"/>
      <c r="E49" s="14">
        <v>2810.33</v>
      </c>
      <c r="F49" s="14"/>
      <c r="G49" s="14">
        <f t="shared" si="8"/>
        <v>330220.25000000006</v>
      </c>
      <c r="H49" s="14"/>
      <c r="I49" s="14">
        <f t="shared" si="9"/>
        <v>328815.0850000001</v>
      </c>
      <c r="J49" s="14" t="s">
        <v>2</v>
      </c>
      <c r="K49" s="16">
        <v>0.029</v>
      </c>
      <c r="L49" s="14"/>
      <c r="M49" s="14">
        <f t="shared" si="10"/>
        <v>9535.64</v>
      </c>
    </row>
    <row r="50" spans="1:13" ht="12.75">
      <c r="A50" s="14" t="s">
        <v>56</v>
      </c>
      <c r="B50" s="14"/>
      <c r="C50" s="14">
        <f t="shared" si="11"/>
        <v>330220.25000000006</v>
      </c>
      <c r="D50" s="14"/>
      <c r="E50" s="14">
        <v>6087.97</v>
      </c>
      <c r="F50" s="14"/>
      <c r="G50" s="14">
        <f t="shared" si="8"/>
        <v>336308.22000000003</v>
      </c>
      <c r="H50" s="14"/>
      <c r="I50" s="14">
        <f t="shared" si="9"/>
        <v>333264.23500000004</v>
      </c>
      <c r="J50" s="14"/>
      <c r="K50" s="16">
        <v>0.029</v>
      </c>
      <c r="L50" s="14"/>
      <c r="M50" s="14">
        <f t="shared" si="10"/>
        <v>9664.66</v>
      </c>
    </row>
    <row r="51" spans="1:13" ht="12.75">
      <c r="A51" s="14" t="s">
        <v>57</v>
      </c>
      <c r="B51" s="14"/>
      <c r="C51" s="14">
        <f t="shared" si="11"/>
        <v>336308.22000000003</v>
      </c>
      <c r="D51" s="14"/>
      <c r="E51" s="14">
        <v>88727.77</v>
      </c>
      <c r="F51" s="14"/>
      <c r="G51" s="14">
        <f t="shared" si="8"/>
        <v>425035.99000000005</v>
      </c>
      <c r="H51" s="14"/>
      <c r="I51" s="14">
        <f t="shared" si="9"/>
        <v>380672.10500000004</v>
      </c>
      <c r="J51" s="14" t="s">
        <v>2</v>
      </c>
      <c r="K51" s="16">
        <v>0.026000000000000002</v>
      </c>
      <c r="L51" s="14"/>
      <c r="M51" s="14">
        <f t="shared" si="10"/>
        <v>9897.47</v>
      </c>
    </row>
    <row r="52" spans="1:13" ht="12.75">
      <c r="A52" s="14" t="s">
        <v>58</v>
      </c>
      <c r="B52" s="14"/>
      <c r="C52" s="14">
        <f t="shared" si="11"/>
        <v>425035.99000000005</v>
      </c>
      <c r="D52" s="14"/>
      <c r="E52" s="14"/>
      <c r="F52" s="14"/>
      <c r="G52" s="14">
        <f t="shared" si="8"/>
        <v>425035.99000000005</v>
      </c>
      <c r="H52" s="14"/>
      <c r="I52" s="14">
        <f t="shared" si="9"/>
        <v>425035.99000000005</v>
      </c>
      <c r="J52" s="14" t="s">
        <v>2</v>
      </c>
      <c r="K52" s="16">
        <v>0.026000000000000002</v>
      </c>
      <c r="L52" s="14"/>
      <c r="M52" s="14">
        <f t="shared" si="10"/>
        <v>11050.94</v>
      </c>
    </row>
    <row r="53" spans="1:13" ht="12.75">
      <c r="A53" s="14" t="s">
        <v>59</v>
      </c>
      <c r="B53" s="14"/>
      <c r="C53" s="14">
        <f t="shared" si="11"/>
        <v>425035.99000000005</v>
      </c>
      <c r="D53" s="14"/>
      <c r="E53" s="14"/>
      <c r="F53" s="14"/>
      <c r="G53" s="14">
        <f t="shared" si="8"/>
        <v>425035.99000000005</v>
      </c>
      <c r="H53" s="14"/>
      <c r="I53" s="14">
        <f t="shared" si="9"/>
        <v>425035.99000000005</v>
      </c>
      <c r="J53" s="14" t="s">
        <v>2</v>
      </c>
      <c r="K53" s="16">
        <v>0.026000000000000002</v>
      </c>
      <c r="L53" s="14"/>
      <c r="M53" s="14">
        <f t="shared" si="10"/>
        <v>11050.94</v>
      </c>
    </row>
    <row r="54" spans="1:13" ht="12.75">
      <c r="A54" s="14" t="s">
        <v>60</v>
      </c>
      <c r="B54" s="14"/>
      <c r="C54" s="14">
        <f t="shared" si="11"/>
        <v>425035.99000000005</v>
      </c>
      <c r="D54" s="14"/>
      <c r="E54" s="14"/>
      <c r="F54" s="14"/>
      <c r="G54" s="14">
        <f t="shared" si="8"/>
        <v>425035.99000000005</v>
      </c>
      <c r="H54" s="14"/>
      <c r="I54" s="14">
        <f t="shared" si="9"/>
        <v>425035.99000000005</v>
      </c>
      <c r="J54" s="14"/>
      <c r="K54" s="16">
        <v>0.026000000000000002</v>
      </c>
      <c r="L54" s="14"/>
      <c r="M54" s="14">
        <f t="shared" si="10"/>
        <v>11050.94</v>
      </c>
    </row>
    <row r="55" spans="1:13" ht="12.75">
      <c r="A55" s="14" t="s">
        <v>61</v>
      </c>
      <c r="B55" s="14"/>
      <c r="C55" s="14">
        <f t="shared" si="11"/>
        <v>425035.99000000005</v>
      </c>
      <c r="D55" s="14"/>
      <c r="E55" s="17">
        <v>5470.31</v>
      </c>
      <c r="F55" s="14"/>
      <c r="G55" s="14">
        <f t="shared" si="8"/>
        <v>430506.30000000005</v>
      </c>
      <c r="H55" s="14"/>
      <c r="I55" s="14">
        <f t="shared" si="9"/>
        <v>427771.145</v>
      </c>
      <c r="J55" s="14"/>
      <c r="K55" s="16">
        <v>0.026000000000000002</v>
      </c>
      <c r="L55" s="14"/>
      <c r="M55" s="14">
        <f t="shared" si="10"/>
        <v>11122.05</v>
      </c>
    </row>
    <row r="56" spans="1:13" ht="12.75">
      <c r="A56" s="14" t="s">
        <v>62</v>
      </c>
      <c r="B56" s="14"/>
      <c r="C56" s="14">
        <f t="shared" si="11"/>
        <v>430506.30000000005</v>
      </c>
      <c r="D56" s="14"/>
      <c r="E56" s="14"/>
      <c r="F56" s="14"/>
      <c r="G56" s="14">
        <f t="shared" si="8"/>
        <v>430506.30000000005</v>
      </c>
      <c r="H56" s="14"/>
      <c r="I56" s="14">
        <f t="shared" si="9"/>
        <v>430506.30000000005</v>
      </c>
      <c r="J56" s="14" t="s">
        <v>2</v>
      </c>
      <c r="K56" s="16">
        <v>0.026000000000000002</v>
      </c>
      <c r="L56" s="14"/>
      <c r="M56" s="14">
        <f t="shared" si="10"/>
        <v>11193.16</v>
      </c>
    </row>
    <row r="57" spans="1:13" ht="12.75">
      <c r="A57" s="14" t="s">
        <v>63</v>
      </c>
      <c r="B57" s="14"/>
      <c r="C57" s="14">
        <f t="shared" si="11"/>
        <v>430506.30000000005</v>
      </c>
      <c r="D57" s="14"/>
      <c r="E57" s="14"/>
      <c r="F57" s="14"/>
      <c r="G57" s="14">
        <f t="shared" si="8"/>
        <v>430506.30000000005</v>
      </c>
      <c r="H57" s="14"/>
      <c r="I57" s="14">
        <f t="shared" si="9"/>
        <v>430506.30000000005</v>
      </c>
      <c r="J57" s="14"/>
      <c r="K57" s="16">
        <v>0.023</v>
      </c>
      <c r="L57" s="14"/>
      <c r="M57" s="14">
        <f t="shared" si="10"/>
        <v>9901.64</v>
      </c>
    </row>
    <row r="58" spans="1:13" ht="12.75">
      <c r="A58" s="14" t="s">
        <v>64</v>
      </c>
      <c r="B58" s="14"/>
      <c r="C58" s="14">
        <f t="shared" si="11"/>
        <v>430506.30000000005</v>
      </c>
      <c r="D58" s="14"/>
      <c r="E58" s="14"/>
      <c r="F58" s="14"/>
      <c r="G58" s="14">
        <f t="shared" si="8"/>
        <v>430506.30000000005</v>
      </c>
      <c r="H58" s="14"/>
      <c r="I58" s="14">
        <f t="shared" si="9"/>
        <v>430506.30000000005</v>
      </c>
      <c r="J58" s="14"/>
      <c r="K58" s="16">
        <v>0.023</v>
      </c>
      <c r="L58" s="14"/>
      <c r="M58" s="14">
        <f t="shared" si="10"/>
        <v>9901.64</v>
      </c>
    </row>
    <row r="59" spans="1:13" ht="12.75">
      <c r="A59" s="14" t="s">
        <v>65</v>
      </c>
      <c r="B59" s="14"/>
      <c r="C59" s="14">
        <f t="shared" si="11"/>
        <v>430506.30000000005</v>
      </c>
      <c r="D59" s="14"/>
      <c r="E59" s="14"/>
      <c r="F59" s="14"/>
      <c r="G59" s="14">
        <f t="shared" si="8"/>
        <v>430506.30000000005</v>
      </c>
      <c r="H59" s="14"/>
      <c r="I59" s="14">
        <f t="shared" si="9"/>
        <v>430506.30000000005</v>
      </c>
      <c r="J59" s="14"/>
      <c r="K59" s="16">
        <v>0.023</v>
      </c>
      <c r="L59" s="14"/>
      <c r="M59" s="14">
        <f t="shared" si="10"/>
        <v>9901.64</v>
      </c>
    </row>
    <row r="60" spans="1:13" ht="12.75">
      <c r="A60" s="14" t="s">
        <v>66</v>
      </c>
      <c r="B60" s="14"/>
      <c r="C60" s="14">
        <f t="shared" si="11"/>
        <v>430506.30000000005</v>
      </c>
      <c r="D60" s="14"/>
      <c r="E60" s="14"/>
      <c r="F60" s="14"/>
      <c r="G60" s="14">
        <f t="shared" si="8"/>
        <v>430506.30000000005</v>
      </c>
      <c r="H60" s="14"/>
      <c r="I60" s="14">
        <f t="shared" si="9"/>
        <v>430506.30000000005</v>
      </c>
      <c r="J60" s="14"/>
      <c r="K60" s="16">
        <v>0.023</v>
      </c>
      <c r="L60" s="14"/>
      <c r="M60" s="14">
        <f t="shared" si="10"/>
        <v>9901.64</v>
      </c>
    </row>
    <row r="61" spans="1:13" ht="12.75">
      <c r="A61" s="14" t="s">
        <v>67</v>
      </c>
      <c r="B61" s="14"/>
      <c r="C61" s="14">
        <f t="shared" si="11"/>
        <v>430506.30000000005</v>
      </c>
      <c r="D61" s="14"/>
      <c r="E61" s="14"/>
      <c r="F61" s="14"/>
      <c r="G61" s="14">
        <f t="shared" si="8"/>
        <v>430506.30000000005</v>
      </c>
      <c r="H61" s="14"/>
      <c r="I61" s="14">
        <f t="shared" si="9"/>
        <v>430506.30000000005</v>
      </c>
      <c r="J61" s="14"/>
      <c r="K61" s="16">
        <v>0.024</v>
      </c>
      <c r="L61" s="14"/>
      <c r="M61" s="14">
        <f t="shared" si="10"/>
        <v>10332.15</v>
      </c>
    </row>
    <row r="62" spans="1:13" ht="12.75">
      <c r="A62" s="14" t="s">
        <v>68</v>
      </c>
      <c r="B62" s="14"/>
      <c r="C62" s="14">
        <f t="shared" si="11"/>
        <v>430506.30000000005</v>
      </c>
      <c r="D62" s="14"/>
      <c r="E62" s="14"/>
      <c r="F62" s="14"/>
      <c r="G62" s="14">
        <f t="shared" si="8"/>
        <v>430506.30000000005</v>
      </c>
      <c r="H62" s="14"/>
      <c r="I62" s="14">
        <f t="shared" si="9"/>
        <v>430506.30000000005</v>
      </c>
      <c r="J62" s="14"/>
      <c r="K62" s="16">
        <v>0.024</v>
      </c>
      <c r="L62" s="14"/>
      <c r="M62" s="14">
        <f t="shared" si="10"/>
        <v>10332.15</v>
      </c>
    </row>
    <row r="63" spans="1:13" ht="12.75">
      <c r="A63" s="14" t="s">
        <v>69</v>
      </c>
      <c r="B63" s="14"/>
      <c r="C63" s="14">
        <f t="shared" si="11"/>
        <v>430506.30000000005</v>
      </c>
      <c r="D63" s="14"/>
      <c r="E63" s="14">
        <v>8511.15</v>
      </c>
      <c r="F63" s="14"/>
      <c r="G63" s="14">
        <f t="shared" si="8"/>
        <v>439017.45000000007</v>
      </c>
      <c r="H63" s="14"/>
      <c r="I63" s="14">
        <f t="shared" si="9"/>
        <v>434761.87500000006</v>
      </c>
      <c r="J63" s="14"/>
      <c r="K63" s="16">
        <v>0.024</v>
      </c>
      <c r="L63" s="14"/>
      <c r="M63" s="14">
        <f t="shared" si="10"/>
        <v>10434.29</v>
      </c>
    </row>
    <row r="64" spans="1:13" ht="13.5" thickBot="1">
      <c r="A64" s="14"/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9">
        <f>SUM(M13:M63)</f>
        <v>185433.40000000005</v>
      </c>
    </row>
    <row r="65" spans="1:13" ht="13.5" thickTop="1">
      <c r="A65" s="18"/>
      <c r="B65" s="18"/>
      <c r="C65" s="18"/>
      <c r="D65" s="14"/>
      <c r="E65" s="14"/>
      <c r="F65" s="14"/>
      <c r="G65" s="18"/>
      <c r="H65" s="14"/>
      <c r="I65" s="14"/>
      <c r="J65" s="14"/>
      <c r="K65" s="14"/>
      <c r="L65" s="14"/>
      <c r="M65" s="14"/>
    </row>
    <row r="66" spans="1:13" ht="12.75">
      <c r="A66" s="18"/>
      <c r="B66" s="18"/>
      <c r="C66" s="18"/>
      <c r="D66" s="14"/>
      <c r="F66" s="14"/>
      <c r="G66" s="18"/>
      <c r="H66" s="14"/>
      <c r="I66" s="14" t="s">
        <v>108</v>
      </c>
      <c r="J66" s="14"/>
      <c r="L66" s="14"/>
      <c r="M66" s="18">
        <f>G63-M64</f>
        <v>253584.05000000002</v>
      </c>
    </row>
    <row r="67" spans="1:13" ht="12.75">
      <c r="A67" s="18"/>
      <c r="B67" s="18"/>
      <c r="C67" s="18"/>
      <c r="D67" s="14"/>
      <c r="F67" s="14"/>
      <c r="G67" s="18"/>
      <c r="H67" s="14"/>
      <c r="I67" s="14" t="s">
        <v>76</v>
      </c>
      <c r="J67" s="14"/>
      <c r="K67" s="14"/>
      <c r="L67" s="14"/>
      <c r="M67" s="14">
        <v>25204.58</v>
      </c>
    </row>
    <row r="68" spans="1:13" ht="13.5" thickBot="1">
      <c r="A68" s="18"/>
      <c r="B68" s="18"/>
      <c r="C68" s="18"/>
      <c r="D68" s="14"/>
      <c r="F68" s="14"/>
      <c r="H68" s="14"/>
      <c r="I68" s="20" t="s">
        <v>109</v>
      </c>
      <c r="J68" s="14"/>
      <c r="K68" s="21" t="s">
        <v>114</v>
      </c>
      <c r="L68" s="14"/>
      <c r="M68" s="19">
        <f>SUM(M66:M67)</f>
        <v>278788.63</v>
      </c>
    </row>
    <row r="69" ht="13.5" thickTop="1">
      <c r="M69" s="27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7.421875" style="13" customWidth="1"/>
    <col min="2" max="2" width="2.421875" style="13" customWidth="1"/>
    <col min="3" max="3" width="10.8515625" style="13" customWidth="1"/>
    <col min="4" max="4" width="2.00390625" style="13" customWidth="1"/>
    <col min="5" max="5" width="10.140625" style="13" customWidth="1"/>
    <col min="6" max="6" width="3.00390625" style="13" customWidth="1"/>
    <col min="7" max="7" width="11.140625" style="13" customWidth="1"/>
    <col min="8" max="8" width="2.28125" style="13" customWidth="1"/>
    <col min="9" max="9" width="11.28125" style="13" customWidth="1"/>
    <col min="10" max="10" width="1.7109375" style="13" customWidth="1"/>
    <col min="11" max="11" width="9.140625" style="13" customWidth="1"/>
    <col min="12" max="12" width="2.57421875" style="13" customWidth="1"/>
    <col min="13" max="13" width="10.28125" style="13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88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/>
      <c r="D2" s="14"/>
      <c r="E2" s="14" t="s">
        <v>155</v>
      </c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154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>
        <v>4370.46</v>
      </c>
      <c r="F40" s="14"/>
      <c r="G40" s="14">
        <f>C40+E40</f>
        <v>4370.46</v>
      </c>
      <c r="H40" s="14"/>
      <c r="I40" s="14">
        <f>C40/2+G40/2</f>
        <v>2185.23</v>
      </c>
      <c r="J40" s="14"/>
      <c r="K40" s="16">
        <v>0.024</v>
      </c>
      <c r="L40" s="14"/>
      <c r="M40" s="14">
        <f>ROUND((+I40*K40),2)</f>
        <v>52.45</v>
      </c>
    </row>
    <row r="41" spans="1:13" ht="12.75">
      <c r="A41" s="14" t="s">
        <v>48</v>
      </c>
      <c r="B41" s="14"/>
      <c r="C41" s="14">
        <f>G40</f>
        <v>4370.46</v>
      </c>
      <c r="D41" s="14"/>
      <c r="E41" s="14"/>
      <c r="F41" s="14"/>
      <c r="G41" s="14">
        <f>C41+E41</f>
        <v>4370.46</v>
      </c>
      <c r="H41" s="14"/>
      <c r="I41" s="14">
        <f>C41/2+G41/2</f>
        <v>4370.46</v>
      </c>
      <c r="J41" s="14"/>
      <c r="K41" s="16">
        <v>0.024</v>
      </c>
      <c r="L41" s="14"/>
      <c r="M41" s="14">
        <f>ROUND((+I41*K41),2)</f>
        <v>104.89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4370.46</v>
      </c>
      <c r="D43" s="14"/>
      <c r="E43" s="14"/>
      <c r="F43" s="14"/>
      <c r="G43" s="14">
        <f aca="true" t="shared" si="8" ref="G43:G64">C43+E43</f>
        <v>4370.46</v>
      </c>
      <c r="H43" s="14"/>
      <c r="I43" s="14">
        <f aca="true" t="shared" si="9" ref="I43:I64">C43/2+G43/2</f>
        <v>4370.46</v>
      </c>
      <c r="J43" s="14"/>
      <c r="K43" s="16">
        <v>0.024</v>
      </c>
      <c r="L43" s="14"/>
      <c r="M43" s="14">
        <f aca="true" t="shared" si="10" ref="M43:M63">ROUND((+I43*K43),2)</f>
        <v>104.89</v>
      </c>
    </row>
    <row r="44" spans="1:13" ht="12.75">
      <c r="A44" s="14" t="s">
        <v>50</v>
      </c>
      <c r="B44" s="14"/>
      <c r="C44" s="14">
        <f aca="true" t="shared" si="11" ref="C44:C64">G43</f>
        <v>4370.46</v>
      </c>
      <c r="D44" s="14"/>
      <c r="E44" s="14"/>
      <c r="F44" s="14"/>
      <c r="G44" s="14">
        <f t="shared" si="8"/>
        <v>4370.46</v>
      </c>
      <c r="H44" s="14"/>
      <c r="I44" s="14">
        <f t="shared" si="9"/>
        <v>4370.46</v>
      </c>
      <c r="J44" s="14"/>
      <c r="K44" s="16">
        <v>0.024</v>
      </c>
      <c r="L44" s="14"/>
      <c r="M44" s="14">
        <f t="shared" si="10"/>
        <v>104.89</v>
      </c>
    </row>
    <row r="45" spans="1:13" ht="12.75">
      <c r="A45" s="14" t="s">
        <v>51</v>
      </c>
      <c r="B45" s="14"/>
      <c r="C45" s="14">
        <f t="shared" si="11"/>
        <v>4370.46</v>
      </c>
      <c r="D45" s="14"/>
      <c r="E45" s="14"/>
      <c r="F45" s="14"/>
      <c r="G45" s="14">
        <f t="shared" si="8"/>
        <v>4370.46</v>
      </c>
      <c r="H45" s="14"/>
      <c r="I45" s="14">
        <f t="shared" si="9"/>
        <v>4370.46</v>
      </c>
      <c r="J45" s="14"/>
      <c r="K45" s="16">
        <v>0.024</v>
      </c>
      <c r="L45" s="14"/>
      <c r="M45" s="14">
        <f t="shared" si="10"/>
        <v>104.89</v>
      </c>
    </row>
    <row r="46" spans="1:13" ht="12.75">
      <c r="A46" s="14" t="s">
        <v>52</v>
      </c>
      <c r="B46" s="14"/>
      <c r="C46" s="14">
        <f t="shared" si="11"/>
        <v>4370.46</v>
      </c>
      <c r="D46" s="14"/>
      <c r="E46" s="14"/>
      <c r="F46" s="14"/>
      <c r="G46" s="14">
        <f t="shared" si="8"/>
        <v>4370.46</v>
      </c>
      <c r="H46" s="14"/>
      <c r="I46" s="14">
        <f t="shared" si="9"/>
        <v>4370.46</v>
      </c>
      <c r="J46" s="14" t="s">
        <v>2</v>
      </c>
      <c r="K46" s="16">
        <v>0.024</v>
      </c>
      <c r="L46" s="14"/>
      <c r="M46" s="14">
        <f t="shared" si="10"/>
        <v>104.89</v>
      </c>
    </row>
    <row r="47" spans="1:13" ht="12.75">
      <c r="A47" s="14" t="s">
        <v>53</v>
      </c>
      <c r="B47" s="14"/>
      <c r="C47" s="14">
        <f t="shared" si="11"/>
        <v>4370.46</v>
      </c>
      <c r="D47" s="14"/>
      <c r="E47" s="14"/>
      <c r="F47" s="14"/>
      <c r="G47" s="14">
        <f t="shared" si="8"/>
        <v>4370.46</v>
      </c>
      <c r="H47" s="14"/>
      <c r="I47" s="14">
        <f t="shared" si="9"/>
        <v>4370.46</v>
      </c>
      <c r="J47" s="14" t="s">
        <v>2</v>
      </c>
      <c r="K47" s="16">
        <v>0.029</v>
      </c>
      <c r="L47" s="14"/>
      <c r="M47" s="14">
        <f t="shared" si="10"/>
        <v>126.74</v>
      </c>
    </row>
    <row r="48" spans="1:13" ht="12.75">
      <c r="A48" s="14" t="s">
        <v>54</v>
      </c>
      <c r="B48" s="14"/>
      <c r="C48" s="14">
        <f t="shared" si="11"/>
        <v>4370.46</v>
      </c>
      <c r="D48" s="14"/>
      <c r="E48" s="14"/>
      <c r="F48" s="14"/>
      <c r="G48" s="14">
        <f t="shared" si="8"/>
        <v>4370.46</v>
      </c>
      <c r="H48" s="14"/>
      <c r="I48" s="14">
        <f t="shared" si="9"/>
        <v>4370.46</v>
      </c>
      <c r="J48" s="14" t="s">
        <v>2</v>
      </c>
      <c r="K48" s="16">
        <v>0.029</v>
      </c>
      <c r="L48" s="14"/>
      <c r="M48" s="14">
        <f t="shared" si="10"/>
        <v>126.74</v>
      </c>
    </row>
    <row r="49" spans="1:13" ht="12.75">
      <c r="A49" s="14" t="s">
        <v>55</v>
      </c>
      <c r="B49" s="14"/>
      <c r="C49" s="14">
        <f t="shared" si="11"/>
        <v>4370.46</v>
      </c>
      <c r="D49" s="14"/>
      <c r="E49" s="14"/>
      <c r="F49" s="14"/>
      <c r="G49" s="14">
        <f t="shared" si="8"/>
        <v>4370.46</v>
      </c>
      <c r="H49" s="14"/>
      <c r="I49" s="14">
        <f t="shared" si="9"/>
        <v>4370.46</v>
      </c>
      <c r="J49" s="14" t="s">
        <v>2</v>
      </c>
      <c r="K49" s="16">
        <v>0.029</v>
      </c>
      <c r="L49" s="14"/>
      <c r="M49" s="14">
        <f t="shared" si="10"/>
        <v>126.74</v>
      </c>
    </row>
    <row r="50" spans="1:13" ht="12.75">
      <c r="A50" s="14" t="s">
        <v>56</v>
      </c>
      <c r="B50" s="14"/>
      <c r="C50" s="14">
        <f t="shared" si="11"/>
        <v>4370.46</v>
      </c>
      <c r="D50" s="14"/>
      <c r="E50" s="14"/>
      <c r="F50" s="14"/>
      <c r="G50" s="14">
        <f t="shared" si="8"/>
        <v>4370.46</v>
      </c>
      <c r="H50" s="14"/>
      <c r="I50" s="14">
        <f t="shared" si="9"/>
        <v>4370.46</v>
      </c>
      <c r="J50" s="14"/>
      <c r="K50" s="16">
        <v>0.029</v>
      </c>
      <c r="L50" s="14"/>
      <c r="M50" s="14">
        <f t="shared" si="10"/>
        <v>126.74</v>
      </c>
    </row>
    <row r="51" spans="1:13" ht="12.75">
      <c r="A51" s="14" t="s">
        <v>57</v>
      </c>
      <c r="B51" s="14"/>
      <c r="C51" s="14">
        <f t="shared" si="11"/>
        <v>4370.46</v>
      </c>
      <c r="D51" s="14"/>
      <c r="E51" s="14"/>
      <c r="F51" s="14"/>
      <c r="G51" s="14">
        <f t="shared" si="8"/>
        <v>4370.46</v>
      </c>
      <c r="H51" s="14"/>
      <c r="I51" s="14">
        <f t="shared" si="9"/>
        <v>4370.46</v>
      </c>
      <c r="J51" s="14" t="s">
        <v>2</v>
      </c>
      <c r="K51" s="16">
        <v>0.026000000000000002</v>
      </c>
      <c r="L51" s="14"/>
      <c r="M51" s="14">
        <f t="shared" si="10"/>
        <v>113.63</v>
      </c>
    </row>
    <row r="52" spans="1:13" ht="12.75">
      <c r="A52" s="14" t="s">
        <v>58</v>
      </c>
      <c r="B52" s="14"/>
      <c r="C52" s="14">
        <f t="shared" si="11"/>
        <v>4370.46</v>
      </c>
      <c r="D52" s="14"/>
      <c r="E52" s="14"/>
      <c r="F52" s="14"/>
      <c r="G52" s="14">
        <f t="shared" si="8"/>
        <v>4370.46</v>
      </c>
      <c r="H52" s="14"/>
      <c r="I52" s="14">
        <f t="shared" si="9"/>
        <v>4370.46</v>
      </c>
      <c r="J52" s="14" t="s">
        <v>2</v>
      </c>
      <c r="K52" s="16">
        <v>0.026000000000000002</v>
      </c>
      <c r="L52" s="14"/>
      <c r="M52" s="14">
        <f t="shared" si="10"/>
        <v>113.63</v>
      </c>
    </row>
    <row r="53" spans="1:13" ht="12.75">
      <c r="A53" s="14" t="s">
        <v>59</v>
      </c>
      <c r="B53" s="14"/>
      <c r="C53" s="14">
        <f t="shared" si="11"/>
        <v>4370.46</v>
      </c>
      <c r="D53" s="14"/>
      <c r="E53" s="14"/>
      <c r="F53" s="14"/>
      <c r="G53" s="14">
        <f t="shared" si="8"/>
        <v>4370.46</v>
      </c>
      <c r="H53" s="14"/>
      <c r="I53" s="14">
        <f t="shared" si="9"/>
        <v>4370.46</v>
      </c>
      <c r="J53" s="14" t="s">
        <v>2</v>
      </c>
      <c r="K53" s="16">
        <v>0.026000000000000002</v>
      </c>
      <c r="L53" s="14"/>
      <c r="M53" s="14">
        <f t="shared" si="10"/>
        <v>113.63</v>
      </c>
    </row>
    <row r="54" spans="1:13" ht="12.75">
      <c r="A54" s="14" t="s">
        <v>60</v>
      </c>
      <c r="B54" s="14"/>
      <c r="C54" s="14">
        <f t="shared" si="11"/>
        <v>4370.46</v>
      </c>
      <c r="D54" s="14"/>
      <c r="E54" s="14"/>
      <c r="F54" s="14"/>
      <c r="G54" s="14">
        <f t="shared" si="8"/>
        <v>4370.46</v>
      </c>
      <c r="H54" s="14"/>
      <c r="I54" s="14">
        <f t="shared" si="9"/>
        <v>4370.46</v>
      </c>
      <c r="J54" s="14"/>
      <c r="K54" s="16">
        <v>0.026000000000000002</v>
      </c>
      <c r="L54" s="14"/>
      <c r="M54" s="14">
        <f t="shared" si="10"/>
        <v>113.63</v>
      </c>
    </row>
    <row r="55" spans="1:13" ht="12.75">
      <c r="A55" s="14" t="s">
        <v>61</v>
      </c>
      <c r="B55" s="14"/>
      <c r="C55" s="14">
        <f t="shared" si="11"/>
        <v>4370.46</v>
      </c>
      <c r="D55" s="14"/>
      <c r="E55" s="17"/>
      <c r="F55" s="14"/>
      <c r="G55" s="14">
        <f t="shared" si="8"/>
        <v>4370.46</v>
      </c>
      <c r="H55" s="14"/>
      <c r="I55" s="14">
        <f t="shared" si="9"/>
        <v>4370.46</v>
      </c>
      <c r="J55" s="14"/>
      <c r="K55" s="16">
        <v>0.026000000000000002</v>
      </c>
      <c r="L55" s="14"/>
      <c r="M55" s="14">
        <f t="shared" si="10"/>
        <v>113.63</v>
      </c>
    </row>
    <row r="56" spans="1:13" ht="12.75">
      <c r="A56" s="14" t="s">
        <v>62</v>
      </c>
      <c r="B56" s="14"/>
      <c r="C56" s="14">
        <f t="shared" si="11"/>
        <v>4370.46</v>
      </c>
      <c r="D56" s="14"/>
      <c r="E56" s="14"/>
      <c r="F56" s="14"/>
      <c r="G56" s="14">
        <f t="shared" si="8"/>
        <v>4370.46</v>
      </c>
      <c r="H56" s="14"/>
      <c r="I56" s="14">
        <f t="shared" si="9"/>
        <v>4370.46</v>
      </c>
      <c r="J56" s="14" t="s">
        <v>2</v>
      </c>
      <c r="K56" s="16">
        <v>0.026000000000000002</v>
      </c>
      <c r="L56" s="14"/>
      <c r="M56" s="14">
        <f t="shared" si="10"/>
        <v>113.63</v>
      </c>
    </row>
    <row r="57" spans="1:13" ht="12.75">
      <c r="A57" s="14" t="s">
        <v>63</v>
      </c>
      <c r="B57" s="14"/>
      <c r="C57" s="14">
        <f t="shared" si="11"/>
        <v>4370.46</v>
      </c>
      <c r="D57" s="14"/>
      <c r="E57" s="14"/>
      <c r="F57" s="14"/>
      <c r="G57" s="14">
        <f t="shared" si="8"/>
        <v>4370.46</v>
      </c>
      <c r="H57" s="14"/>
      <c r="I57" s="14">
        <f t="shared" si="9"/>
        <v>4370.46</v>
      </c>
      <c r="J57" s="14"/>
      <c r="K57" s="16">
        <v>0.023</v>
      </c>
      <c r="L57" s="14"/>
      <c r="M57" s="14">
        <f t="shared" si="10"/>
        <v>100.52</v>
      </c>
    </row>
    <row r="58" spans="1:13" ht="12.75">
      <c r="A58" s="14" t="s">
        <v>64</v>
      </c>
      <c r="B58" s="14"/>
      <c r="C58" s="14">
        <f t="shared" si="11"/>
        <v>4370.46</v>
      </c>
      <c r="D58" s="14"/>
      <c r="E58" s="14"/>
      <c r="F58" s="14"/>
      <c r="G58" s="14">
        <f t="shared" si="8"/>
        <v>4370.46</v>
      </c>
      <c r="H58" s="14"/>
      <c r="I58" s="14">
        <f t="shared" si="9"/>
        <v>4370.46</v>
      </c>
      <c r="J58" s="14"/>
      <c r="K58" s="16">
        <v>0.023</v>
      </c>
      <c r="L58" s="14"/>
      <c r="M58" s="14">
        <f t="shared" si="10"/>
        <v>100.52</v>
      </c>
    </row>
    <row r="59" spans="1:13" ht="12.75">
      <c r="A59" s="14" t="s">
        <v>65</v>
      </c>
      <c r="B59" s="14"/>
      <c r="C59" s="14">
        <f t="shared" si="11"/>
        <v>4370.46</v>
      </c>
      <c r="D59" s="14"/>
      <c r="E59" s="14"/>
      <c r="F59" s="14"/>
      <c r="G59" s="14">
        <f t="shared" si="8"/>
        <v>4370.46</v>
      </c>
      <c r="H59" s="14"/>
      <c r="I59" s="14">
        <f t="shared" si="9"/>
        <v>4370.46</v>
      </c>
      <c r="J59" s="14"/>
      <c r="K59" s="16">
        <v>0.023</v>
      </c>
      <c r="L59" s="14"/>
      <c r="M59" s="14">
        <f t="shared" si="10"/>
        <v>100.52</v>
      </c>
    </row>
    <row r="60" spans="1:13" ht="12.75">
      <c r="A60" s="14" t="s">
        <v>66</v>
      </c>
      <c r="B60" s="14"/>
      <c r="C60" s="14">
        <f t="shared" si="11"/>
        <v>4370.46</v>
      </c>
      <c r="D60" s="14"/>
      <c r="E60" s="14"/>
      <c r="F60" s="14"/>
      <c r="G60" s="14">
        <f t="shared" si="8"/>
        <v>4370.46</v>
      </c>
      <c r="H60" s="14"/>
      <c r="I60" s="14">
        <f t="shared" si="9"/>
        <v>4370.46</v>
      </c>
      <c r="J60" s="14"/>
      <c r="K60" s="16">
        <v>0.023</v>
      </c>
      <c r="L60" s="14"/>
      <c r="M60" s="14">
        <f t="shared" si="10"/>
        <v>100.52</v>
      </c>
    </row>
    <row r="61" spans="1:13" ht="12.75">
      <c r="A61" s="14" t="s">
        <v>67</v>
      </c>
      <c r="B61" s="14"/>
      <c r="C61" s="14">
        <f t="shared" si="11"/>
        <v>4370.46</v>
      </c>
      <c r="D61" s="14"/>
      <c r="E61" s="14"/>
      <c r="F61" s="14"/>
      <c r="G61" s="14">
        <f t="shared" si="8"/>
        <v>4370.46</v>
      </c>
      <c r="H61" s="14"/>
      <c r="I61" s="14">
        <f t="shared" si="9"/>
        <v>4370.46</v>
      </c>
      <c r="J61" s="14"/>
      <c r="K61" s="16">
        <v>0.024</v>
      </c>
      <c r="L61" s="14"/>
      <c r="M61" s="14">
        <f t="shared" si="10"/>
        <v>104.89</v>
      </c>
    </row>
    <row r="62" spans="1:13" ht="12.75">
      <c r="A62" s="14" t="s">
        <v>68</v>
      </c>
      <c r="B62" s="14"/>
      <c r="C62" s="14">
        <f t="shared" si="11"/>
        <v>4370.46</v>
      </c>
      <c r="D62" s="14"/>
      <c r="E62" s="14"/>
      <c r="F62" s="14"/>
      <c r="G62" s="14">
        <f t="shared" si="8"/>
        <v>4370.46</v>
      </c>
      <c r="H62" s="14"/>
      <c r="I62" s="14">
        <f t="shared" si="9"/>
        <v>4370.46</v>
      </c>
      <c r="J62" s="14"/>
      <c r="K62" s="16">
        <v>0.024</v>
      </c>
      <c r="L62" s="14"/>
      <c r="M62" s="14">
        <f t="shared" si="10"/>
        <v>104.89</v>
      </c>
    </row>
    <row r="63" spans="1:13" ht="12.75">
      <c r="A63" s="14" t="s">
        <v>69</v>
      </c>
      <c r="B63" s="14"/>
      <c r="C63" s="14">
        <f t="shared" si="11"/>
        <v>4370.46</v>
      </c>
      <c r="D63" s="14"/>
      <c r="E63" s="14"/>
      <c r="F63" s="14"/>
      <c r="G63" s="14">
        <f t="shared" si="8"/>
        <v>4370.46</v>
      </c>
      <c r="H63" s="14"/>
      <c r="I63" s="14">
        <f t="shared" si="9"/>
        <v>4370.46</v>
      </c>
      <c r="J63" s="14"/>
      <c r="K63" s="16">
        <v>0.024</v>
      </c>
      <c r="L63" s="14"/>
      <c r="M63" s="14">
        <f t="shared" si="10"/>
        <v>104.89</v>
      </c>
    </row>
    <row r="64" spans="1:13" ht="12.75">
      <c r="A64" s="14" t="s">
        <v>70</v>
      </c>
      <c r="B64" s="14"/>
      <c r="C64" s="14">
        <f t="shared" si="11"/>
        <v>4370.46</v>
      </c>
      <c r="D64" s="14"/>
      <c r="E64" s="14"/>
      <c r="F64" s="14"/>
      <c r="G64" s="14">
        <f t="shared" si="8"/>
        <v>4370.46</v>
      </c>
      <c r="H64" s="14"/>
      <c r="I64" s="14">
        <f t="shared" si="9"/>
        <v>4370.46</v>
      </c>
      <c r="J64" s="14"/>
      <c r="K64" s="16">
        <v>0.024</v>
      </c>
      <c r="L64" s="14"/>
      <c r="M64" s="14">
        <f>ROUND((+I64*K64),2)/12*3</f>
        <v>26.222499999999997</v>
      </c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6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6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8"/>
    </row>
    <row r="68" spans="1:13" ht="13.5" thickBot="1">
      <c r="A68" s="18"/>
      <c r="B68" s="18"/>
      <c r="C68" s="18"/>
      <c r="D68" s="14"/>
      <c r="E68" s="14"/>
      <c r="F68" s="14"/>
      <c r="G68" s="18"/>
      <c r="H68" s="14"/>
      <c r="I68" s="14" t="s">
        <v>153</v>
      </c>
      <c r="J68" s="14"/>
      <c r="K68" s="35" t="s">
        <v>152</v>
      </c>
      <c r="L68" s="14"/>
      <c r="M68" s="19">
        <f>SUM(M8:M67)</f>
        <v>2508.6124999999997</v>
      </c>
    </row>
    <row r="69" spans="1:13" ht="13.5" thickTop="1">
      <c r="A69" s="18"/>
      <c r="B69" s="18"/>
      <c r="C69" s="18"/>
      <c r="D69" s="14"/>
      <c r="F69" s="14"/>
      <c r="G69" s="18"/>
      <c r="H69" s="14"/>
      <c r="I69" s="18"/>
      <c r="J69" s="18"/>
      <c r="K69" s="37"/>
      <c r="L69" s="18"/>
      <c r="M69" s="18"/>
    </row>
    <row r="70" spans="1:13" ht="12.75">
      <c r="A70" s="18"/>
      <c r="B70" s="18"/>
      <c r="C70" s="18"/>
      <c r="D70" s="14"/>
      <c r="F70" s="14"/>
      <c r="G70" s="18"/>
      <c r="H70" s="14"/>
      <c r="I70" s="18"/>
      <c r="J70" s="18"/>
      <c r="K70" s="18"/>
      <c r="L70" s="18"/>
      <c r="M70" s="18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4" bestFit="1" customWidth="1"/>
    <col min="2" max="2" width="2.00390625" style="4" customWidth="1"/>
    <col min="3" max="3" width="10.28125" style="4" bestFit="1" customWidth="1"/>
    <col min="4" max="4" width="2.57421875" style="4" customWidth="1"/>
    <col min="5" max="5" width="10.57421875" style="4" customWidth="1"/>
    <col min="6" max="6" width="2.421875" style="4" customWidth="1"/>
    <col min="7" max="7" width="9.7109375" style="4" bestFit="1" customWidth="1"/>
    <col min="8" max="8" width="1.7109375" style="4" customWidth="1"/>
    <col min="9" max="9" width="14.421875" style="4" bestFit="1" customWidth="1"/>
    <col min="10" max="10" width="2.421875" style="4" customWidth="1"/>
    <col min="11" max="11" width="8.140625" style="4" bestFit="1" customWidth="1"/>
    <col min="12" max="12" width="2.28125" style="4" customWidth="1"/>
    <col min="13" max="13" width="11.8515625" style="4" bestFit="1" customWidth="1"/>
    <col min="14" max="16384" width="9.140625" style="4" customWidth="1"/>
  </cols>
  <sheetData>
    <row r="1" spans="1:13" ht="12.75">
      <c r="A1" s="2"/>
      <c r="B1" s="3"/>
      <c r="C1" s="3" t="s">
        <v>0</v>
      </c>
      <c r="D1" s="3"/>
      <c r="E1" s="3" t="s">
        <v>127</v>
      </c>
      <c r="F1" s="3"/>
      <c r="G1" s="3"/>
      <c r="H1" s="3"/>
      <c r="I1" s="3"/>
      <c r="J1" s="3"/>
      <c r="K1" s="3" t="s">
        <v>2</v>
      </c>
      <c r="L1" s="3" t="s">
        <v>2</v>
      </c>
      <c r="M1" s="3"/>
    </row>
    <row r="2" spans="2:13" ht="12.75">
      <c r="B2" s="3"/>
      <c r="C2" s="3" t="s">
        <v>128</v>
      </c>
      <c r="D2" s="3"/>
      <c r="E2" s="3"/>
      <c r="F2" s="3"/>
      <c r="G2" s="3"/>
      <c r="H2" s="3"/>
      <c r="I2" s="3"/>
      <c r="J2" s="3"/>
      <c r="K2" s="3" t="s">
        <v>2</v>
      </c>
      <c r="L2" s="3"/>
      <c r="M2" s="3"/>
    </row>
    <row r="3" spans="2:13" ht="12.75">
      <c r="B3" s="3"/>
      <c r="D3" s="3"/>
      <c r="E3" s="3"/>
      <c r="F3" s="3" t="s">
        <v>2</v>
      </c>
      <c r="G3" s="3" t="s">
        <v>2</v>
      </c>
      <c r="H3" s="3"/>
      <c r="I3" s="3"/>
      <c r="J3" s="3"/>
      <c r="K3" s="3"/>
      <c r="L3" s="3"/>
      <c r="M3" s="3"/>
    </row>
    <row r="4" spans="1:13" ht="12.75">
      <c r="A4" s="3" t="s">
        <v>5</v>
      </c>
      <c r="B4" s="3"/>
      <c r="C4" s="5" t="s">
        <v>6</v>
      </c>
      <c r="D4" s="3"/>
      <c r="E4" s="5" t="s">
        <v>7</v>
      </c>
      <c r="F4" s="3"/>
      <c r="G4" s="5" t="s">
        <v>8</v>
      </c>
      <c r="H4" s="3"/>
      <c r="I4" s="5" t="s">
        <v>9</v>
      </c>
      <c r="J4" s="3"/>
      <c r="K4" s="5" t="s">
        <v>10</v>
      </c>
      <c r="L4" s="3"/>
      <c r="M4" s="5" t="s">
        <v>11</v>
      </c>
    </row>
    <row r="5" spans="1:13" ht="12.75">
      <c r="A5" s="3" t="s">
        <v>12</v>
      </c>
      <c r="B5" s="3"/>
      <c r="C5" s="5" t="s">
        <v>13</v>
      </c>
      <c r="D5" s="3"/>
      <c r="E5" s="5" t="s">
        <v>14</v>
      </c>
      <c r="F5" s="3"/>
      <c r="G5" s="5" t="s">
        <v>13</v>
      </c>
      <c r="H5" s="3"/>
      <c r="I5" s="5" t="s">
        <v>15</v>
      </c>
      <c r="J5" s="3"/>
      <c r="K5" s="5" t="s">
        <v>16</v>
      </c>
      <c r="L5" s="3"/>
      <c r="M5" s="5" t="s">
        <v>10</v>
      </c>
    </row>
    <row r="6" spans="1:13" ht="12.75">
      <c r="A6" s="3"/>
      <c r="B6" s="3"/>
      <c r="C6" s="3"/>
      <c r="D6" s="3"/>
      <c r="E6" s="3" t="s">
        <v>2</v>
      </c>
      <c r="F6" s="3"/>
      <c r="G6" s="3"/>
      <c r="H6" s="3"/>
      <c r="I6" s="3"/>
      <c r="J6" s="3"/>
      <c r="K6" s="3"/>
      <c r="L6" s="3"/>
      <c r="M6" s="3"/>
    </row>
    <row r="7" spans="1:13" ht="12.75">
      <c r="A7" s="3" t="s">
        <v>18</v>
      </c>
      <c r="B7" s="3"/>
      <c r="C7" s="3">
        <v>0</v>
      </c>
      <c r="D7" s="3"/>
      <c r="E7" s="5"/>
      <c r="F7" s="3"/>
      <c r="G7" s="3">
        <f aca="true" t="shared" si="0" ref="G7:G17">C7+E7</f>
        <v>0</v>
      </c>
      <c r="H7" s="3"/>
      <c r="I7" s="3">
        <f aca="true" t="shared" si="1" ref="I7:I17">C7/2+G7/2</f>
        <v>0</v>
      </c>
      <c r="J7" s="3"/>
      <c r="K7" s="7">
        <v>0.0323</v>
      </c>
      <c r="L7" s="3"/>
      <c r="M7" s="3">
        <f aca="true" t="shared" si="2" ref="M7:M17">ROUND((+I7*K7),2)</f>
        <v>0</v>
      </c>
    </row>
    <row r="8" spans="1:13" ht="12.75">
      <c r="A8" s="3" t="s">
        <v>19</v>
      </c>
      <c r="B8" s="3"/>
      <c r="C8" s="3">
        <f aca="true" t="shared" si="3" ref="C8:C17">G7</f>
        <v>0</v>
      </c>
      <c r="D8" s="3"/>
      <c r="E8" s="5"/>
      <c r="F8" s="3"/>
      <c r="G8" s="3">
        <f t="shared" si="0"/>
        <v>0</v>
      </c>
      <c r="H8" s="3"/>
      <c r="I8" s="3">
        <f t="shared" si="1"/>
        <v>0</v>
      </c>
      <c r="J8" s="3"/>
      <c r="K8" s="7">
        <v>0.0323</v>
      </c>
      <c r="L8" s="3"/>
      <c r="M8" s="3">
        <f t="shared" si="2"/>
        <v>0</v>
      </c>
    </row>
    <row r="9" spans="1:13" ht="12.75">
      <c r="A9" s="3" t="s">
        <v>20</v>
      </c>
      <c r="B9" s="3"/>
      <c r="C9" s="3">
        <f t="shared" si="3"/>
        <v>0</v>
      </c>
      <c r="D9" s="3"/>
      <c r="E9" s="5"/>
      <c r="F9" s="3"/>
      <c r="G9" s="3">
        <f t="shared" si="0"/>
        <v>0</v>
      </c>
      <c r="H9" s="3"/>
      <c r="I9" s="3">
        <f t="shared" si="1"/>
        <v>0</v>
      </c>
      <c r="J9" s="3"/>
      <c r="K9" s="7">
        <v>0.0323</v>
      </c>
      <c r="L9" s="3"/>
      <c r="M9" s="3">
        <f t="shared" si="2"/>
        <v>0</v>
      </c>
    </row>
    <row r="10" spans="1:13" ht="12.75">
      <c r="A10" s="3" t="s">
        <v>21</v>
      </c>
      <c r="B10" s="3"/>
      <c r="C10" s="3">
        <f t="shared" si="3"/>
        <v>0</v>
      </c>
      <c r="D10" s="3"/>
      <c r="E10" s="3"/>
      <c r="F10" s="3"/>
      <c r="G10" s="3">
        <f t="shared" si="0"/>
        <v>0</v>
      </c>
      <c r="H10" s="3"/>
      <c r="I10" s="3">
        <f t="shared" si="1"/>
        <v>0</v>
      </c>
      <c r="J10" s="3"/>
      <c r="K10" s="7">
        <v>0.0346</v>
      </c>
      <c r="L10" s="3"/>
      <c r="M10" s="3">
        <f t="shared" si="2"/>
        <v>0</v>
      </c>
    </row>
    <row r="11" spans="1:13" ht="12.75">
      <c r="A11" s="3" t="s">
        <v>22</v>
      </c>
      <c r="B11" s="3"/>
      <c r="C11" s="3">
        <f t="shared" si="3"/>
        <v>0</v>
      </c>
      <c r="D11" s="3"/>
      <c r="E11" s="3"/>
      <c r="F11" s="3"/>
      <c r="G11" s="3">
        <f t="shared" si="0"/>
        <v>0</v>
      </c>
      <c r="H11" s="3"/>
      <c r="I11" s="3">
        <f t="shared" si="1"/>
        <v>0</v>
      </c>
      <c r="J11" s="3"/>
      <c r="K11" s="7">
        <v>0.0342</v>
      </c>
      <c r="L11" s="3"/>
      <c r="M11" s="3">
        <f t="shared" si="2"/>
        <v>0</v>
      </c>
    </row>
    <row r="12" spans="1:13" ht="12.75">
      <c r="A12" s="3" t="s">
        <v>23</v>
      </c>
      <c r="B12" s="3"/>
      <c r="C12" s="3">
        <f t="shared" si="3"/>
        <v>0</v>
      </c>
      <c r="D12" s="3"/>
      <c r="E12" s="3">
        <v>501.98</v>
      </c>
      <c r="F12" s="3"/>
      <c r="G12" s="3">
        <f t="shared" si="0"/>
        <v>501.98</v>
      </c>
      <c r="H12" s="3"/>
      <c r="I12" s="3">
        <f t="shared" si="1"/>
        <v>250.99</v>
      </c>
      <c r="J12" s="3"/>
      <c r="K12" s="7">
        <v>0.034300000000000004</v>
      </c>
      <c r="L12" s="3"/>
      <c r="M12" s="3">
        <f t="shared" si="2"/>
        <v>8.61</v>
      </c>
    </row>
    <row r="13" spans="1:13" ht="12.75">
      <c r="A13" s="3" t="s">
        <v>24</v>
      </c>
      <c r="B13" s="3"/>
      <c r="C13" s="3">
        <f t="shared" si="3"/>
        <v>501.98</v>
      </c>
      <c r="D13" s="3"/>
      <c r="E13" s="3"/>
      <c r="F13" s="3"/>
      <c r="G13" s="3">
        <f t="shared" si="0"/>
        <v>501.98</v>
      </c>
      <c r="H13" s="3"/>
      <c r="I13" s="3">
        <f t="shared" si="1"/>
        <v>501.98</v>
      </c>
      <c r="J13" s="3"/>
      <c r="K13" s="7">
        <v>0.035500000000000004</v>
      </c>
      <c r="L13" s="3"/>
      <c r="M13" s="3">
        <f t="shared" si="2"/>
        <v>17.82</v>
      </c>
    </row>
    <row r="14" spans="1:13" ht="12.75">
      <c r="A14" s="3" t="s">
        <v>25</v>
      </c>
      <c r="B14" s="3"/>
      <c r="C14" s="3">
        <f t="shared" si="3"/>
        <v>501.98</v>
      </c>
      <c r="D14" s="3"/>
      <c r="E14" s="3">
        <v>386.33</v>
      </c>
      <c r="F14" s="3"/>
      <c r="G14" s="3">
        <f t="shared" si="0"/>
        <v>888.31</v>
      </c>
      <c r="H14" s="3"/>
      <c r="I14" s="3">
        <f t="shared" si="1"/>
        <v>695.145</v>
      </c>
      <c r="J14" s="3"/>
      <c r="K14" s="7">
        <v>0.035500000000000004</v>
      </c>
      <c r="L14" s="3"/>
      <c r="M14" s="3">
        <f t="shared" si="2"/>
        <v>24.68</v>
      </c>
    </row>
    <row r="15" spans="1:13" ht="12.75">
      <c r="A15" s="3" t="s">
        <v>26</v>
      </c>
      <c r="B15" s="3"/>
      <c r="C15" s="3">
        <f t="shared" si="3"/>
        <v>888.31</v>
      </c>
      <c r="D15" s="3"/>
      <c r="E15" s="3"/>
      <c r="F15" s="3"/>
      <c r="G15" s="3">
        <f t="shared" si="0"/>
        <v>888.31</v>
      </c>
      <c r="H15" s="3"/>
      <c r="I15" s="3">
        <f t="shared" si="1"/>
        <v>888.31</v>
      </c>
      <c r="J15" s="3"/>
      <c r="K15" s="7">
        <v>0.035500000000000004</v>
      </c>
      <c r="L15" s="3"/>
      <c r="M15" s="3">
        <f t="shared" si="2"/>
        <v>31.54</v>
      </c>
    </row>
    <row r="16" spans="1:13" ht="12.75">
      <c r="A16" s="3" t="s">
        <v>27</v>
      </c>
      <c r="B16" s="3"/>
      <c r="C16" s="3">
        <f t="shared" si="3"/>
        <v>888.31</v>
      </c>
      <c r="D16" s="3"/>
      <c r="E16" s="3"/>
      <c r="F16" s="3"/>
      <c r="G16" s="3">
        <f t="shared" si="0"/>
        <v>888.31</v>
      </c>
      <c r="H16" s="3"/>
      <c r="I16" s="3">
        <f t="shared" si="1"/>
        <v>888.31</v>
      </c>
      <c r="J16" s="3"/>
      <c r="K16" s="7">
        <v>0.032100000000000004</v>
      </c>
      <c r="L16" s="3"/>
      <c r="M16" s="3">
        <f t="shared" si="2"/>
        <v>28.51</v>
      </c>
    </row>
    <row r="17" spans="1:13" ht="12.75">
      <c r="A17" s="3" t="s">
        <v>28</v>
      </c>
      <c r="B17" s="3"/>
      <c r="C17" s="3">
        <f t="shared" si="3"/>
        <v>888.31</v>
      </c>
      <c r="D17" s="3"/>
      <c r="E17" s="3"/>
      <c r="F17" s="3"/>
      <c r="G17" s="3">
        <f t="shared" si="0"/>
        <v>888.31</v>
      </c>
      <c r="H17" s="3"/>
      <c r="I17" s="3">
        <f t="shared" si="1"/>
        <v>888.31</v>
      </c>
      <c r="J17" s="3"/>
      <c r="K17" s="7">
        <v>0.0304</v>
      </c>
      <c r="L17" s="3"/>
      <c r="M17" s="3">
        <f t="shared" si="2"/>
        <v>27</v>
      </c>
    </row>
    <row r="18" spans="1:13" ht="12.75">
      <c r="A18" s="3"/>
      <c r="B18" s="3"/>
      <c r="C18" s="3" t="s">
        <v>2</v>
      </c>
      <c r="D18" s="3"/>
      <c r="E18" s="3"/>
      <c r="F18" s="3"/>
      <c r="G18" s="3" t="s">
        <v>2</v>
      </c>
      <c r="H18" s="3"/>
      <c r="I18" s="3" t="s">
        <v>2</v>
      </c>
      <c r="J18" s="3"/>
      <c r="K18" s="7" t="s">
        <v>2</v>
      </c>
      <c r="L18" s="3"/>
      <c r="M18" s="3" t="s">
        <v>2</v>
      </c>
    </row>
    <row r="19" spans="1:13" ht="12.75">
      <c r="A19" s="3" t="s">
        <v>29</v>
      </c>
      <c r="B19" s="3"/>
      <c r="C19" s="3">
        <f>G17</f>
        <v>888.31</v>
      </c>
      <c r="D19" s="3"/>
      <c r="E19" s="3"/>
      <c r="F19" s="3"/>
      <c r="G19" s="3">
        <f aca="true" t="shared" si="4" ref="G19:G28">C19+E19</f>
        <v>888.31</v>
      </c>
      <c r="H19" s="3"/>
      <c r="I19" s="3">
        <f aca="true" t="shared" si="5" ref="I19:I28">C19/2+G19/2</f>
        <v>888.31</v>
      </c>
      <c r="J19" s="3"/>
      <c r="K19" s="7">
        <v>0.0304</v>
      </c>
      <c r="L19" s="3"/>
      <c r="M19" s="3">
        <f aca="true" t="shared" si="6" ref="M19:M28">ROUND((+I19*K19),2)</f>
        <v>27</v>
      </c>
    </row>
    <row r="20" spans="1:13" ht="12.75">
      <c r="A20" s="3" t="s">
        <v>30</v>
      </c>
      <c r="B20" s="3"/>
      <c r="C20" s="3">
        <f aca="true" t="shared" si="7" ref="C20:C28">G19</f>
        <v>888.31</v>
      </c>
      <c r="D20" s="3"/>
      <c r="E20" s="3"/>
      <c r="F20" s="3"/>
      <c r="G20" s="3">
        <f t="shared" si="4"/>
        <v>888.31</v>
      </c>
      <c r="H20" s="3"/>
      <c r="I20" s="3">
        <f t="shared" si="5"/>
        <v>888.31</v>
      </c>
      <c r="J20" s="3"/>
      <c r="K20" s="7">
        <v>0.0304</v>
      </c>
      <c r="L20" s="3"/>
      <c r="M20" s="3">
        <f t="shared" si="6"/>
        <v>27</v>
      </c>
    </row>
    <row r="21" spans="1:13" ht="12.75">
      <c r="A21" s="3" t="s">
        <v>31</v>
      </c>
      <c r="B21" s="3"/>
      <c r="C21" s="3">
        <f t="shared" si="7"/>
        <v>888.31</v>
      </c>
      <c r="D21" s="3"/>
      <c r="E21" s="3"/>
      <c r="F21" s="3"/>
      <c r="G21" s="3">
        <f t="shared" si="4"/>
        <v>888.31</v>
      </c>
      <c r="H21" s="3"/>
      <c r="I21" s="3">
        <f t="shared" si="5"/>
        <v>888.31</v>
      </c>
      <c r="J21" s="3"/>
      <c r="K21" s="7">
        <v>0.0308</v>
      </c>
      <c r="L21" s="3"/>
      <c r="M21" s="3">
        <f t="shared" si="6"/>
        <v>27.36</v>
      </c>
    </row>
    <row r="22" spans="1:13" ht="12.75">
      <c r="A22" s="3" t="s">
        <v>32</v>
      </c>
      <c r="B22" s="3"/>
      <c r="C22" s="3">
        <f t="shared" si="7"/>
        <v>888.31</v>
      </c>
      <c r="D22" s="3"/>
      <c r="E22" s="3"/>
      <c r="F22" s="3"/>
      <c r="G22" s="3">
        <f t="shared" si="4"/>
        <v>888.31</v>
      </c>
      <c r="H22" s="3"/>
      <c r="I22" s="3">
        <f t="shared" si="5"/>
        <v>888.31</v>
      </c>
      <c r="J22" s="3"/>
      <c r="K22" s="7">
        <v>0.03</v>
      </c>
      <c r="L22" s="3"/>
      <c r="M22" s="3">
        <f t="shared" si="6"/>
        <v>26.65</v>
      </c>
    </row>
    <row r="23" spans="1:13" ht="12.75">
      <c r="A23" s="3" t="s">
        <v>33</v>
      </c>
      <c r="B23" s="3"/>
      <c r="C23" s="3">
        <f t="shared" si="7"/>
        <v>888.31</v>
      </c>
      <c r="D23" s="3"/>
      <c r="E23" s="3"/>
      <c r="F23" s="3"/>
      <c r="G23" s="3">
        <f t="shared" si="4"/>
        <v>888.31</v>
      </c>
      <c r="H23" s="3"/>
      <c r="I23" s="3">
        <f t="shared" si="5"/>
        <v>888.31</v>
      </c>
      <c r="J23" s="3"/>
      <c r="K23" s="7">
        <v>0.03</v>
      </c>
      <c r="L23" s="3"/>
      <c r="M23" s="3">
        <f t="shared" si="6"/>
        <v>26.65</v>
      </c>
    </row>
    <row r="24" spans="1:13" ht="12.75">
      <c r="A24" s="3" t="s">
        <v>34</v>
      </c>
      <c r="B24" s="3"/>
      <c r="C24" s="3">
        <f t="shared" si="7"/>
        <v>888.31</v>
      </c>
      <c r="D24" s="3"/>
      <c r="E24" s="3"/>
      <c r="F24" s="3"/>
      <c r="G24" s="3">
        <f t="shared" si="4"/>
        <v>888.31</v>
      </c>
      <c r="H24" s="3"/>
      <c r="I24" s="3">
        <f t="shared" si="5"/>
        <v>888.31</v>
      </c>
      <c r="J24" s="3"/>
      <c r="K24" s="7">
        <v>0.03</v>
      </c>
      <c r="L24" s="3"/>
      <c r="M24" s="3">
        <f t="shared" si="6"/>
        <v>26.65</v>
      </c>
    </row>
    <row r="25" spans="1:13" ht="12.75">
      <c r="A25" s="3" t="s">
        <v>35</v>
      </c>
      <c r="B25" s="3"/>
      <c r="C25" s="3">
        <f t="shared" si="7"/>
        <v>888.31</v>
      </c>
      <c r="D25" s="3"/>
      <c r="E25" s="3"/>
      <c r="F25" s="3"/>
      <c r="G25" s="3">
        <f t="shared" si="4"/>
        <v>888.31</v>
      </c>
      <c r="H25" s="3"/>
      <c r="I25" s="3">
        <f t="shared" si="5"/>
        <v>888.31</v>
      </c>
      <c r="J25" s="3"/>
      <c r="K25" s="7">
        <v>0.03</v>
      </c>
      <c r="L25" s="3"/>
      <c r="M25" s="3">
        <f t="shared" si="6"/>
        <v>26.65</v>
      </c>
    </row>
    <row r="26" spans="1:13" ht="12.75">
      <c r="A26" s="3" t="s">
        <v>36</v>
      </c>
      <c r="B26" s="3"/>
      <c r="C26" s="3">
        <f t="shared" si="7"/>
        <v>888.31</v>
      </c>
      <c r="D26" s="3"/>
      <c r="E26" s="3"/>
      <c r="F26" s="3"/>
      <c r="G26" s="3">
        <f t="shared" si="4"/>
        <v>888.31</v>
      </c>
      <c r="H26" s="3"/>
      <c r="I26" s="3">
        <f t="shared" si="5"/>
        <v>888.31</v>
      </c>
      <c r="J26" s="3"/>
      <c r="K26" s="7">
        <v>0.03</v>
      </c>
      <c r="L26" s="3"/>
      <c r="M26" s="3">
        <f t="shared" si="6"/>
        <v>26.65</v>
      </c>
    </row>
    <row r="27" spans="1:13" ht="12.75">
      <c r="A27" s="3" t="s">
        <v>37</v>
      </c>
      <c r="B27" s="3"/>
      <c r="C27" s="3">
        <f t="shared" si="7"/>
        <v>888.31</v>
      </c>
      <c r="D27" s="3"/>
      <c r="E27" s="3"/>
      <c r="F27" s="3"/>
      <c r="G27" s="3">
        <f t="shared" si="4"/>
        <v>888.31</v>
      </c>
      <c r="H27" s="3"/>
      <c r="I27" s="3">
        <f t="shared" si="5"/>
        <v>888.31</v>
      </c>
      <c r="J27" s="3"/>
      <c r="K27" s="7">
        <v>0.030500000000000003</v>
      </c>
      <c r="L27" s="3"/>
      <c r="M27" s="3">
        <f t="shared" si="6"/>
        <v>27.09</v>
      </c>
    </row>
    <row r="28" spans="1:13" ht="12.75">
      <c r="A28" s="3" t="s">
        <v>38</v>
      </c>
      <c r="B28" s="3"/>
      <c r="C28" s="3">
        <f t="shared" si="7"/>
        <v>888.31</v>
      </c>
      <c r="D28" s="3"/>
      <c r="E28" s="3"/>
      <c r="F28" s="3"/>
      <c r="G28" s="3">
        <f t="shared" si="4"/>
        <v>888.31</v>
      </c>
      <c r="H28" s="3"/>
      <c r="I28" s="3">
        <f t="shared" si="5"/>
        <v>888.31</v>
      </c>
      <c r="J28" s="3"/>
      <c r="K28" s="7">
        <v>0.030600000000000002</v>
      </c>
      <c r="L28" s="3"/>
      <c r="M28" s="3">
        <f t="shared" si="6"/>
        <v>27.18</v>
      </c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7"/>
      <c r="L29" s="3"/>
      <c r="M29" s="3"/>
    </row>
    <row r="30" spans="1:13" ht="12.75">
      <c r="A30" s="3" t="s">
        <v>39</v>
      </c>
      <c r="B30" s="3"/>
      <c r="C30" s="3">
        <f>G28</f>
        <v>888.31</v>
      </c>
      <c r="D30" s="3"/>
      <c r="E30" s="3"/>
      <c r="F30" s="3"/>
      <c r="G30" s="3">
        <f>C30+E30</f>
        <v>888.31</v>
      </c>
      <c r="H30" s="3"/>
      <c r="I30" s="3">
        <f>C30/2+G30/2</f>
        <v>888.31</v>
      </c>
      <c r="J30" s="3"/>
      <c r="K30" s="7">
        <v>0.031</v>
      </c>
      <c r="L30" s="3"/>
      <c r="M30" s="3">
        <f>ROUND((+I30*K30),2)</f>
        <v>27.54</v>
      </c>
    </row>
    <row r="31" spans="1:13" ht="12.75">
      <c r="A31" s="3" t="s">
        <v>40</v>
      </c>
      <c r="B31" s="3"/>
      <c r="C31" s="3">
        <f>G30</f>
        <v>888.31</v>
      </c>
      <c r="D31" s="3"/>
      <c r="E31" s="3"/>
      <c r="F31" s="3"/>
      <c r="G31" s="3">
        <f>C31+E31</f>
        <v>888.31</v>
      </c>
      <c r="H31" s="3"/>
      <c r="I31" s="3">
        <f>C31/2+G31/2</f>
        <v>888.31</v>
      </c>
      <c r="J31" s="3"/>
      <c r="K31" s="7">
        <v>0.025</v>
      </c>
      <c r="L31" s="3"/>
      <c r="M31" s="3">
        <f>ROUND((+I31*K31),2)</f>
        <v>22.21</v>
      </c>
    </row>
    <row r="32" spans="1:13" ht="12.75">
      <c r="A32" s="3" t="s">
        <v>41</v>
      </c>
      <c r="B32" s="3"/>
      <c r="C32" s="3">
        <f>G31</f>
        <v>888.31</v>
      </c>
      <c r="D32" s="3"/>
      <c r="E32" s="3"/>
      <c r="F32" s="3"/>
      <c r="G32" s="3">
        <f>C32+E32</f>
        <v>888.31</v>
      </c>
      <c r="H32" s="3"/>
      <c r="I32" s="3">
        <f>C32/2+G32/2</f>
        <v>888.31</v>
      </c>
      <c r="J32" s="3"/>
      <c r="K32" s="7">
        <v>0.025</v>
      </c>
      <c r="L32" s="3"/>
      <c r="M32" s="3">
        <f>ROUND((+I32*K32),2)</f>
        <v>22.21</v>
      </c>
    </row>
    <row r="33" spans="1:13" ht="12.75">
      <c r="A33" s="3" t="s">
        <v>42</v>
      </c>
      <c r="B33" s="3"/>
      <c r="C33" s="3">
        <f>G32</f>
        <v>888.31</v>
      </c>
      <c r="D33" s="3"/>
      <c r="E33" s="3"/>
      <c r="F33" s="3"/>
      <c r="G33" s="3">
        <f>C33+E33</f>
        <v>888.31</v>
      </c>
      <c r="H33" s="3"/>
      <c r="I33" s="3">
        <f>C33/2+G33/2</f>
        <v>888.31</v>
      </c>
      <c r="J33" s="3"/>
      <c r="K33" s="7">
        <v>0.025</v>
      </c>
      <c r="L33" s="3"/>
      <c r="M33" s="3">
        <f>ROUND((+I33*K33),2)</f>
        <v>22.21</v>
      </c>
    </row>
    <row r="34" spans="1:13" ht="12.75">
      <c r="A34" s="3" t="s">
        <v>43</v>
      </c>
      <c r="B34" s="3"/>
      <c r="C34" s="3">
        <f>G33</f>
        <v>888.31</v>
      </c>
      <c r="D34" s="3"/>
      <c r="E34" s="3"/>
      <c r="F34" s="3"/>
      <c r="G34" s="3">
        <f>C34+E34</f>
        <v>888.31</v>
      </c>
      <c r="H34" s="3"/>
      <c r="I34" s="3">
        <f>C34/2+G34/2</f>
        <v>888.31</v>
      </c>
      <c r="J34" s="3"/>
      <c r="K34" s="7">
        <v>0.0275</v>
      </c>
      <c r="L34" s="3"/>
      <c r="M34" s="3">
        <f>ROUND((+I34*K34),2)</f>
        <v>24.43</v>
      </c>
    </row>
    <row r="35" spans="1:13" ht="12.75">
      <c r="A35" s="3"/>
      <c r="B35" s="3"/>
      <c r="C35" s="3" t="s">
        <v>2</v>
      </c>
      <c r="D35" s="3"/>
      <c r="E35" s="3"/>
      <c r="F35" s="3"/>
      <c r="G35" s="3" t="s">
        <v>2</v>
      </c>
      <c r="H35" s="3"/>
      <c r="I35" s="3" t="s">
        <v>2</v>
      </c>
      <c r="J35" s="3"/>
      <c r="K35" s="7" t="s">
        <v>2</v>
      </c>
      <c r="L35" s="3"/>
      <c r="M35" s="3" t="s">
        <v>2</v>
      </c>
    </row>
    <row r="36" spans="1:13" ht="12.75">
      <c r="A36" s="3" t="s">
        <v>44</v>
      </c>
      <c r="B36" s="3"/>
      <c r="C36" s="3">
        <f>G34</f>
        <v>888.31</v>
      </c>
      <c r="D36" s="3"/>
      <c r="E36" s="3"/>
      <c r="F36" s="3"/>
      <c r="G36" s="3">
        <f>C36+E36</f>
        <v>888.31</v>
      </c>
      <c r="H36" s="3"/>
      <c r="I36" s="3">
        <f>C36/2+G36/2</f>
        <v>888.31</v>
      </c>
      <c r="J36" s="3"/>
      <c r="K36" s="7">
        <v>0.0275</v>
      </c>
      <c r="L36" s="3"/>
      <c r="M36" s="3">
        <f>ROUND((+I36*K36),2)</f>
        <v>24.43</v>
      </c>
    </row>
    <row r="37" spans="1:13" ht="12.75">
      <c r="A37" s="3" t="s">
        <v>45</v>
      </c>
      <c r="B37" s="3"/>
      <c r="C37" s="3">
        <f>G36</f>
        <v>888.31</v>
      </c>
      <c r="D37" s="3"/>
      <c r="E37" s="3"/>
      <c r="F37" s="3"/>
      <c r="G37" s="3">
        <f>C37+E37</f>
        <v>888.31</v>
      </c>
      <c r="H37" s="3"/>
      <c r="I37" s="3">
        <f>C37/2+G37/2</f>
        <v>888.31</v>
      </c>
      <c r="J37" s="3"/>
      <c r="K37" s="7">
        <v>0.024</v>
      </c>
      <c r="L37" s="3"/>
      <c r="M37" s="3">
        <f>ROUND((+I37*K37),2)</f>
        <v>21.32</v>
      </c>
    </row>
    <row r="38" spans="1:13" ht="12.75">
      <c r="A38" s="3" t="s">
        <v>46</v>
      </c>
      <c r="B38" s="3"/>
      <c r="C38" s="3">
        <f>G37</f>
        <v>888.31</v>
      </c>
      <c r="D38" s="3"/>
      <c r="E38" s="3"/>
      <c r="F38" s="3"/>
      <c r="G38" s="3">
        <f>C38+E38</f>
        <v>888.31</v>
      </c>
      <c r="H38" s="3"/>
      <c r="I38" s="3">
        <f>C38/2+G38/2</f>
        <v>888.31</v>
      </c>
      <c r="J38" s="3"/>
      <c r="K38" s="7">
        <v>0.024</v>
      </c>
      <c r="L38" s="3"/>
      <c r="M38" s="3">
        <f>ROUND((+I38*K38),2)</f>
        <v>21.32</v>
      </c>
    </row>
    <row r="39" spans="1:13" ht="12.75">
      <c r="A39" s="3" t="s">
        <v>47</v>
      </c>
      <c r="B39" s="3"/>
      <c r="C39" s="3">
        <f>G38</f>
        <v>888.31</v>
      </c>
      <c r="D39" s="3"/>
      <c r="E39" s="3"/>
      <c r="F39" s="3"/>
      <c r="G39" s="3">
        <f>C39+E39</f>
        <v>888.31</v>
      </c>
      <c r="H39" s="3"/>
      <c r="I39" s="3">
        <f>C39/2+G39/2</f>
        <v>888.31</v>
      </c>
      <c r="J39" s="3"/>
      <c r="K39" s="7">
        <v>0.024</v>
      </c>
      <c r="L39" s="3"/>
      <c r="M39" s="3">
        <f>ROUND((+I39*K39),2)</f>
        <v>21.32</v>
      </c>
    </row>
    <row r="40" spans="1:13" ht="12.75">
      <c r="A40" s="3" t="s">
        <v>48</v>
      </c>
      <c r="B40" s="3"/>
      <c r="C40" s="3">
        <f>G39</f>
        <v>888.31</v>
      </c>
      <c r="D40" s="3"/>
      <c r="E40" s="3"/>
      <c r="F40" s="3"/>
      <c r="G40" s="3">
        <f>C40+E40</f>
        <v>888.31</v>
      </c>
      <c r="H40" s="3"/>
      <c r="I40" s="3">
        <f>C40/2+G40/2</f>
        <v>888.31</v>
      </c>
      <c r="J40" s="3"/>
      <c r="K40" s="7">
        <v>0.024</v>
      </c>
      <c r="L40" s="3"/>
      <c r="M40" s="3">
        <f>ROUND((+I40*K40),2)</f>
        <v>21.32</v>
      </c>
    </row>
    <row r="41" spans="1:13" ht="12.75">
      <c r="A41" s="3"/>
      <c r="B41" s="3"/>
      <c r="C41" s="3" t="s">
        <v>2</v>
      </c>
      <c r="D41" s="3"/>
      <c r="E41" s="3"/>
      <c r="F41" s="3"/>
      <c r="G41" s="3" t="s">
        <v>2</v>
      </c>
      <c r="H41" s="3"/>
      <c r="I41" s="3" t="s">
        <v>2</v>
      </c>
      <c r="J41" s="3"/>
      <c r="K41" s="7" t="s">
        <v>2</v>
      </c>
      <c r="L41" s="3"/>
      <c r="M41" s="3" t="s">
        <v>2</v>
      </c>
    </row>
    <row r="42" spans="1:13" ht="12.75">
      <c r="A42" s="3" t="s">
        <v>49</v>
      </c>
      <c r="B42" s="3"/>
      <c r="C42" s="3">
        <f>G40</f>
        <v>888.31</v>
      </c>
      <c r="D42" s="3"/>
      <c r="E42" s="3"/>
      <c r="F42" s="3"/>
      <c r="G42" s="3">
        <f aca="true" t="shared" si="8" ref="G42:G62">C42+E42</f>
        <v>888.31</v>
      </c>
      <c r="H42" s="3"/>
      <c r="I42" s="3">
        <f aca="true" t="shared" si="9" ref="I42:I62">C42/2+G42/2</f>
        <v>888.31</v>
      </c>
      <c r="J42" s="3"/>
      <c r="K42" s="7">
        <v>0.024</v>
      </c>
      <c r="L42" s="3"/>
      <c r="M42" s="3">
        <f aca="true" t="shared" si="10" ref="M42:M62">ROUND((+I42*K42),2)</f>
        <v>21.32</v>
      </c>
    </row>
    <row r="43" spans="1:13" ht="12.75">
      <c r="A43" s="3" t="s">
        <v>50</v>
      </c>
      <c r="B43" s="3"/>
      <c r="C43" s="3">
        <f aca="true" t="shared" si="11" ref="C43:C62">G42</f>
        <v>888.31</v>
      </c>
      <c r="D43" s="3"/>
      <c r="E43" s="3">
        <v>35883.94</v>
      </c>
      <c r="F43" s="3"/>
      <c r="G43" s="3">
        <f t="shared" si="8"/>
        <v>36772.25</v>
      </c>
      <c r="H43" s="3"/>
      <c r="I43" s="3">
        <f t="shared" si="9"/>
        <v>18830.28</v>
      </c>
      <c r="J43" s="3"/>
      <c r="K43" s="7">
        <v>0.024</v>
      </c>
      <c r="L43" s="3"/>
      <c r="M43" s="3">
        <f t="shared" si="10"/>
        <v>451.93</v>
      </c>
    </row>
    <row r="44" spans="1:13" ht="12.75">
      <c r="A44" s="3" t="s">
        <v>51</v>
      </c>
      <c r="B44" s="3"/>
      <c r="C44" s="3">
        <f t="shared" si="11"/>
        <v>36772.25</v>
      </c>
      <c r="D44" s="3"/>
      <c r="E44" s="3"/>
      <c r="F44" s="3"/>
      <c r="G44" s="3">
        <f t="shared" si="8"/>
        <v>36772.25</v>
      </c>
      <c r="H44" s="3"/>
      <c r="I44" s="3">
        <f t="shared" si="9"/>
        <v>36772.25</v>
      </c>
      <c r="J44" s="3"/>
      <c r="K44" s="7">
        <v>0.024</v>
      </c>
      <c r="L44" s="3"/>
      <c r="M44" s="3">
        <f t="shared" si="10"/>
        <v>882.53</v>
      </c>
    </row>
    <row r="45" spans="1:13" ht="12.75">
      <c r="A45" s="3" t="s">
        <v>52</v>
      </c>
      <c r="B45" s="3"/>
      <c r="C45" s="3">
        <f t="shared" si="11"/>
        <v>36772.25</v>
      </c>
      <c r="D45" s="3"/>
      <c r="E45" s="3"/>
      <c r="F45" s="3"/>
      <c r="G45" s="3">
        <f t="shared" si="8"/>
        <v>36772.25</v>
      </c>
      <c r="H45" s="3"/>
      <c r="I45" s="3">
        <f t="shared" si="9"/>
        <v>36772.25</v>
      </c>
      <c r="J45" s="3" t="s">
        <v>2</v>
      </c>
      <c r="K45" s="7">
        <v>0.024</v>
      </c>
      <c r="L45" s="3"/>
      <c r="M45" s="3">
        <f t="shared" si="10"/>
        <v>882.53</v>
      </c>
    </row>
    <row r="46" spans="1:13" ht="12.75">
      <c r="A46" s="3" t="s">
        <v>53</v>
      </c>
      <c r="B46" s="3"/>
      <c r="C46" s="3">
        <f t="shared" si="11"/>
        <v>36772.25</v>
      </c>
      <c r="D46" s="3"/>
      <c r="E46" s="3"/>
      <c r="F46" s="3"/>
      <c r="G46" s="3">
        <f t="shared" si="8"/>
        <v>36772.25</v>
      </c>
      <c r="H46" s="3"/>
      <c r="I46" s="3">
        <f t="shared" si="9"/>
        <v>36772.25</v>
      </c>
      <c r="J46" s="3" t="s">
        <v>2</v>
      </c>
      <c r="K46" s="7">
        <v>0.029</v>
      </c>
      <c r="L46" s="3"/>
      <c r="M46" s="3">
        <f t="shared" si="10"/>
        <v>1066.4</v>
      </c>
    </row>
    <row r="47" spans="1:13" ht="12.75">
      <c r="A47" s="3" t="s">
        <v>54</v>
      </c>
      <c r="B47" s="3"/>
      <c r="C47" s="3">
        <f t="shared" si="11"/>
        <v>36772.25</v>
      </c>
      <c r="D47" s="3"/>
      <c r="E47" s="3"/>
      <c r="F47" s="3"/>
      <c r="G47" s="3">
        <f t="shared" si="8"/>
        <v>36772.25</v>
      </c>
      <c r="H47" s="3"/>
      <c r="I47" s="3">
        <f t="shared" si="9"/>
        <v>36772.25</v>
      </c>
      <c r="J47" s="3" t="s">
        <v>2</v>
      </c>
      <c r="K47" s="7">
        <v>0.029</v>
      </c>
      <c r="L47" s="3"/>
      <c r="M47" s="3">
        <f t="shared" si="10"/>
        <v>1066.4</v>
      </c>
    </row>
    <row r="48" spans="1:13" ht="12.75">
      <c r="A48" s="3" t="s">
        <v>55</v>
      </c>
      <c r="B48" s="3"/>
      <c r="C48" s="3">
        <f t="shared" si="11"/>
        <v>36772.25</v>
      </c>
      <c r="D48" s="3"/>
      <c r="E48" s="3"/>
      <c r="F48" s="3"/>
      <c r="G48" s="3">
        <f t="shared" si="8"/>
        <v>36772.25</v>
      </c>
      <c r="H48" s="3"/>
      <c r="I48" s="3">
        <f t="shared" si="9"/>
        <v>36772.25</v>
      </c>
      <c r="J48" s="3" t="s">
        <v>2</v>
      </c>
      <c r="K48" s="7">
        <v>0.029</v>
      </c>
      <c r="L48" s="3"/>
      <c r="M48" s="3">
        <f t="shared" si="10"/>
        <v>1066.4</v>
      </c>
    </row>
    <row r="49" spans="1:13" ht="12.75">
      <c r="A49" s="3" t="s">
        <v>56</v>
      </c>
      <c r="B49" s="3"/>
      <c r="C49" s="3">
        <f t="shared" si="11"/>
        <v>36772.25</v>
      </c>
      <c r="D49" s="3"/>
      <c r="E49" s="3"/>
      <c r="F49" s="3"/>
      <c r="G49" s="3">
        <f t="shared" si="8"/>
        <v>36772.25</v>
      </c>
      <c r="H49" s="3"/>
      <c r="I49" s="3">
        <f t="shared" si="9"/>
        <v>36772.25</v>
      </c>
      <c r="J49" s="3"/>
      <c r="K49" s="7">
        <v>0.029</v>
      </c>
      <c r="L49" s="3"/>
      <c r="M49" s="3">
        <f t="shared" si="10"/>
        <v>1066.4</v>
      </c>
    </row>
    <row r="50" spans="1:13" ht="12.75">
      <c r="A50" s="3" t="s">
        <v>57</v>
      </c>
      <c r="B50" s="3"/>
      <c r="C50" s="3">
        <f t="shared" si="11"/>
        <v>36772.25</v>
      </c>
      <c r="D50" s="3"/>
      <c r="E50" s="3"/>
      <c r="F50" s="3"/>
      <c r="G50" s="3">
        <f t="shared" si="8"/>
        <v>36772.25</v>
      </c>
      <c r="H50" s="3"/>
      <c r="I50" s="3">
        <f t="shared" si="9"/>
        <v>36772.25</v>
      </c>
      <c r="J50" s="3" t="s">
        <v>2</v>
      </c>
      <c r="K50" s="7">
        <v>0.026000000000000002</v>
      </c>
      <c r="L50" s="3"/>
      <c r="M50" s="3">
        <f t="shared" si="10"/>
        <v>956.08</v>
      </c>
    </row>
    <row r="51" spans="1:13" ht="12.75">
      <c r="A51" s="3" t="s">
        <v>58</v>
      </c>
      <c r="B51" s="3"/>
      <c r="C51" s="3">
        <f t="shared" si="11"/>
        <v>36772.25</v>
      </c>
      <c r="D51" s="3"/>
      <c r="E51" s="3"/>
      <c r="F51" s="3"/>
      <c r="G51" s="3">
        <f t="shared" si="8"/>
        <v>36772.25</v>
      </c>
      <c r="H51" s="3"/>
      <c r="I51" s="3">
        <f t="shared" si="9"/>
        <v>36772.25</v>
      </c>
      <c r="J51" s="3" t="s">
        <v>2</v>
      </c>
      <c r="K51" s="7">
        <v>0.026000000000000002</v>
      </c>
      <c r="L51" s="3"/>
      <c r="M51" s="3">
        <f t="shared" si="10"/>
        <v>956.08</v>
      </c>
    </row>
    <row r="52" spans="1:13" ht="12.75">
      <c r="A52" s="3" t="s">
        <v>59</v>
      </c>
      <c r="B52" s="3"/>
      <c r="C52" s="3">
        <f t="shared" si="11"/>
        <v>36772.25</v>
      </c>
      <c r="D52" s="3"/>
      <c r="E52" s="3">
        <v>10847.74</v>
      </c>
      <c r="F52" s="3"/>
      <c r="G52" s="3">
        <f t="shared" si="8"/>
        <v>47619.99</v>
      </c>
      <c r="H52" s="3"/>
      <c r="I52" s="3">
        <f t="shared" si="9"/>
        <v>42196.119999999995</v>
      </c>
      <c r="J52" s="3" t="s">
        <v>2</v>
      </c>
      <c r="K52" s="7">
        <v>0.026000000000000002</v>
      </c>
      <c r="L52" s="3"/>
      <c r="M52" s="3">
        <f t="shared" si="10"/>
        <v>1097.1</v>
      </c>
    </row>
    <row r="53" spans="1:13" ht="12.75">
      <c r="A53" s="3" t="s">
        <v>60</v>
      </c>
      <c r="B53" s="3"/>
      <c r="C53" s="3">
        <f t="shared" si="11"/>
        <v>47619.99</v>
      </c>
      <c r="D53" s="3"/>
      <c r="E53" s="3"/>
      <c r="F53" s="3"/>
      <c r="G53" s="3">
        <f t="shared" si="8"/>
        <v>47619.99</v>
      </c>
      <c r="H53" s="3"/>
      <c r="I53" s="3">
        <f t="shared" si="9"/>
        <v>47619.99</v>
      </c>
      <c r="J53" s="3"/>
      <c r="K53" s="7">
        <v>0.026000000000000002</v>
      </c>
      <c r="L53" s="3"/>
      <c r="M53" s="3">
        <f t="shared" si="10"/>
        <v>1238.12</v>
      </c>
    </row>
    <row r="54" spans="1:13" ht="12.75">
      <c r="A54" s="3" t="s">
        <v>61</v>
      </c>
      <c r="B54" s="3"/>
      <c r="C54" s="3">
        <f t="shared" si="11"/>
        <v>47619.99</v>
      </c>
      <c r="D54" s="3"/>
      <c r="E54" s="6"/>
      <c r="F54" s="3"/>
      <c r="G54" s="3">
        <f t="shared" si="8"/>
        <v>47619.99</v>
      </c>
      <c r="H54" s="3"/>
      <c r="I54" s="3">
        <f t="shared" si="9"/>
        <v>47619.99</v>
      </c>
      <c r="J54" s="3"/>
      <c r="K54" s="7">
        <v>0.026000000000000002</v>
      </c>
      <c r="L54" s="3"/>
      <c r="M54" s="3">
        <f t="shared" si="10"/>
        <v>1238.12</v>
      </c>
    </row>
    <row r="55" spans="1:13" ht="12.75">
      <c r="A55" s="3" t="s">
        <v>62</v>
      </c>
      <c r="B55" s="3"/>
      <c r="C55" s="3">
        <f t="shared" si="11"/>
        <v>47619.99</v>
      </c>
      <c r="D55" s="3"/>
      <c r="E55" s="3"/>
      <c r="F55" s="3"/>
      <c r="G55" s="3">
        <f t="shared" si="8"/>
        <v>47619.99</v>
      </c>
      <c r="H55" s="3"/>
      <c r="I55" s="3">
        <f t="shared" si="9"/>
        <v>47619.99</v>
      </c>
      <c r="J55" s="3" t="s">
        <v>2</v>
      </c>
      <c r="K55" s="7">
        <v>0.026000000000000002</v>
      </c>
      <c r="L55" s="3"/>
      <c r="M55" s="3">
        <f t="shared" si="10"/>
        <v>1238.12</v>
      </c>
    </row>
    <row r="56" spans="1:13" ht="12.75">
      <c r="A56" s="3" t="s">
        <v>63</v>
      </c>
      <c r="B56" s="3"/>
      <c r="C56" s="3">
        <f t="shared" si="11"/>
        <v>47619.99</v>
      </c>
      <c r="D56" s="3"/>
      <c r="E56" s="3"/>
      <c r="F56" s="3"/>
      <c r="G56" s="3">
        <f t="shared" si="8"/>
        <v>47619.99</v>
      </c>
      <c r="H56" s="3"/>
      <c r="I56" s="3">
        <f t="shared" si="9"/>
        <v>47619.99</v>
      </c>
      <c r="J56" s="3"/>
      <c r="K56" s="7">
        <v>0.023</v>
      </c>
      <c r="L56" s="3"/>
      <c r="M56" s="3">
        <f t="shared" si="10"/>
        <v>1095.26</v>
      </c>
    </row>
    <row r="57" spans="1:13" ht="12.75">
      <c r="A57" s="3" t="s">
        <v>64</v>
      </c>
      <c r="B57" s="3"/>
      <c r="C57" s="3">
        <f t="shared" si="11"/>
        <v>47619.99</v>
      </c>
      <c r="D57" s="3"/>
      <c r="E57" s="3"/>
      <c r="F57" s="3"/>
      <c r="G57" s="3">
        <f t="shared" si="8"/>
        <v>47619.99</v>
      </c>
      <c r="H57" s="3"/>
      <c r="I57" s="3">
        <f t="shared" si="9"/>
        <v>47619.99</v>
      </c>
      <c r="J57" s="3"/>
      <c r="K57" s="7">
        <v>0.023</v>
      </c>
      <c r="L57" s="3"/>
      <c r="M57" s="3">
        <f t="shared" si="10"/>
        <v>1095.26</v>
      </c>
    </row>
    <row r="58" spans="1:13" ht="12.75">
      <c r="A58" s="3" t="s">
        <v>65</v>
      </c>
      <c r="B58" s="3"/>
      <c r="C58" s="3">
        <f t="shared" si="11"/>
        <v>47619.99</v>
      </c>
      <c r="D58" s="3"/>
      <c r="E58" s="3"/>
      <c r="F58" s="3"/>
      <c r="G58" s="3">
        <f t="shared" si="8"/>
        <v>47619.99</v>
      </c>
      <c r="H58" s="3"/>
      <c r="I58" s="3">
        <f t="shared" si="9"/>
        <v>47619.99</v>
      </c>
      <c r="J58" s="3"/>
      <c r="K58" s="7">
        <v>0.023</v>
      </c>
      <c r="L58" s="3"/>
      <c r="M58" s="3">
        <f t="shared" si="10"/>
        <v>1095.26</v>
      </c>
    </row>
    <row r="59" spans="1:13" ht="12.75">
      <c r="A59" s="3" t="s">
        <v>66</v>
      </c>
      <c r="B59" s="3"/>
      <c r="C59" s="3">
        <f t="shared" si="11"/>
        <v>47619.99</v>
      </c>
      <c r="D59" s="3"/>
      <c r="E59" s="3"/>
      <c r="F59" s="3"/>
      <c r="G59" s="3">
        <f t="shared" si="8"/>
        <v>47619.99</v>
      </c>
      <c r="H59" s="3"/>
      <c r="I59" s="3">
        <f t="shared" si="9"/>
        <v>47619.99</v>
      </c>
      <c r="J59" s="3"/>
      <c r="K59" s="7">
        <v>0.023</v>
      </c>
      <c r="L59" s="3"/>
      <c r="M59" s="3">
        <f t="shared" si="10"/>
        <v>1095.26</v>
      </c>
    </row>
    <row r="60" spans="1:13" ht="12.75">
      <c r="A60" s="3" t="s">
        <v>67</v>
      </c>
      <c r="B60" s="3"/>
      <c r="C60" s="3">
        <f t="shared" si="11"/>
        <v>47619.99</v>
      </c>
      <c r="D60" s="3"/>
      <c r="E60" s="3"/>
      <c r="F60" s="3"/>
      <c r="G60" s="3">
        <f t="shared" si="8"/>
        <v>47619.99</v>
      </c>
      <c r="H60" s="3"/>
      <c r="I60" s="3">
        <f t="shared" si="9"/>
        <v>47619.99</v>
      </c>
      <c r="J60" s="3"/>
      <c r="K60" s="7">
        <v>0.024</v>
      </c>
      <c r="L60" s="3"/>
      <c r="M60" s="3">
        <f t="shared" si="10"/>
        <v>1142.88</v>
      </c>
    </row>
    <row r="61" spans="1:13" ht="12.75">
      <c r="A61" s="3" t="s">
        <v>68</v>
      </c>
      <c r="B61" s="3"/>
      <c r="C61" s="3">
        <f t="shared" si="11"/>
        <v>47619.99</v>
      </c>
      <c r="D61" s="3"/>
      <c r="E61" s="3"/>
      <c r="F61" s="3"/>
      <c r="G61" s="3">
        <f t="shared" si="8"/>
        <v>47619.99</v>
      </c>
      <c r="H61" s="3"/>
      <c r="I61" s="3">
        <f t="shared" si="9"/>
        <v>47619.99</v>
      </c>
      <c r="J61" s="3"/>
      <c r="K61" s="7">
        <v>0.024</v>
      </c>
      <c r="L61" s="3"/>
      <c r="M61" s="3">
        <f t="shared" si="10"/>
        <v>1142.88</v>
      </c>
    </row>
    <row r="62" spans="1:13" ht="12.75">
      <c r="A62" s="3" t="s">
        <v>69</v>
      </c>
      <c r="B62" s="3"/>
      <c r="C62" s="3">
        <f t="shared" si="11"/>
        <v>47619.99</v>
      </c>
      <c r="D62" s="3"/>
      <c r="E62" s="3"/>
      <c r="F62" s="3"/>
      <c r="G62" s="3">
        <f t="shared" si="8"/>
        <v>47619.99</v>
      </c>
      <c r="H62" s="3"/>
      <c r="I62" s="3">
        <f t="shared" si="9"/>
        <v>47619.99</v>
      </c>
      <c r="J62" s="3"/>
      <c r="K62" s="7">
        <v>0.024</v>
      </c>
      <c r="L62" s="3"/>
      <c r="M62" s="3">
        <f t="shared" si="10"/>
        <v>1142.88</v>
      </c>
    </row>
    <row r="63" spans="1:13" ht="13.5" thickBot="1">
      <c r="A63" s="3"/>
      <c r="B63" s="3"/>
      <c r="C63" s="3"/>
      <c r="D63" s="3"/>
      <c r="E63" s="3"/>
      <c r="F63" s="3"/>
      <c r="G63" s="3"/>
      <c r="H63" s="3"/>
      <c r="I63" s="5"/>
      <c r="J63" s="3"/>
      <c r="K63" s="3"/>
      <c r="L63" s="3"/>
      <c r="M63" s="9">
        <f>SUM(M12:M62)</f>
        <v>21672.559999999998</v>
      </c>
    </row>
    <row r="64" spans="1:13" ht="13.5" thickTop="1">
      <c r="A64" s="8"/>
      <c r="B64" s="8"/>
      <c r="C64" s="8"/>
      <c r="D64" s="3"/>
      <c r="E64" s="3"/>
      <c r="F64" s="3"/>
      <c r="G64" s="8"/>
      <c r="H64" s="3"/>
      <c r="I64" s="3"/>
      <c r="J64" s="3"/>
      <c r="K64" s="3"/>
      <c r="L64" s="3"/>
      <c r="M64" s="3"/>
    </row>
    <row r="65" spans="1:13" ht="12.75">
      <c r="A65" s="8"/>
      <c r="B65" s="8"/>
      <c r="C65" s="8"/>
      <c r="D65" s="3"/>
      <c r="F65" s="3"/>
      <c r="G65" s="8"/>
      <c r="H65" s="3"/>
      <c r="I65" s="3" t="s">
        <v>108</v>
      </c>
      <c r="J65" s="3"/>
      <c r="L65" s="3"/>
      <c r="M65" s="8">
        <f>G62-M63</f>
        <v>25947.43</v>
      </c>
    </row>
    <row r="66" spans="1:13" ht="12.75">
      <c r="A66" s="8"/>
      <c r="B66" s="8"/>
      <c r="C66" s="8"/>
      <c r="D66" s="3"/>
      <c r="F66" s="3"/>
      <c r="G66" s="8"/>
      <c r="H66" s="3"/>
      <c r="I66" s="3" t="s">
        <v>76</v>
      </c>
      <c r="J66" s="3"/>
      <c r="K66" s="3"/>
      <c r="L66" s="3"/>
      <c r="M66" s="3">
        <v>931.69</v>
      </c>
    </row>
    <row r="67" spans="1:13" ht="13.5" thickBot="1">
      <c r="A67" s="8"/>
      <c r="B67" s="8"/>
      <c r="C67" s="8"/>
      <c r="D67" s="3"/>
      <c r="F67" s="3"/>
      <c r="H67" s="3"/>
      <c r="I67" s="10" t="s">
        <v>109</v>
      </c>
      <c r="J67" s="3"/>
      <c r="K67" s="11" t="s">
        <v>114</v>
      </c>
      <c r="L67" s="3"/>
      <c r="M67" s="9">
        <f>SUM(M65:M66)</f>
        <v>26879.12</v>
      </c>
    </row>
    <row r="68" spans="1:13" ht="13.5" thickTop="1">
      <c r="A68" s="3"/>
      <c r="B68" s="3"/>
      <c r="M68" s="12" t="s">
        <v>126</v>
      </c>
    </row>
    <row r="69" spans="1:2" ht="12.75">
      <c r="A69" s="3"/>
      <c r="B69" s="3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2">
      <selection activeCell="M70" sqref="M70"/>
    </sheetView>
  </sheetViews>
  <sheetFormatPr defaultColWidth="9.140625" defaultRowHeight="12.75"/>
  <cols>
    <col min="1" max="1" width="5.140625" style="13" bestFit="1" customWidth="1"/>
    <col min="2" max="2" width="2.8515625" style="13" customWidth="1"/>
    <col min="3" max="3" width="12.28125" style="13" bestFit="1" customWidth="1"/>
    <col min="4" max="4" width="2.00390625" style="13" customWidth="1"/>
    <col min="5" max="5" width="10.7109375" style="13" customWidth="1"/>
    <col min="6" max="6" width="2.28125" style="13" customWidth="1"/>
    <col min="7" max="7" width="12.28125" style="13" bestFit="1" customWidth="1"/>
    <col min="8" max="8" width="2.421875" style="13" customWidth="1"/>
    <col min="9" max="9" width="18.421875" style="13" bestFit="1" customWidth="1"/>
    <col min="10" max="10" width="2.421875" style="13" customWidth="1"/>
    <col min="11" max="11" width="7.140625" style="13" bestFit="1" customWidth="1"/>
    <col min="12" max="12" width="2.140625" style="13" customWidth="1"/>
    <col min="13" max="13" width="11.710937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83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84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>
        <v>29440.5</v>
      </c>
      <c r="F13" s="14"/>
      <c r="G13" s="14">
        <f t="shared" si="0"/>
        <v>29440.5</v>
      </c>
      <c r="H13" s="14"/>
      <c r="I13" s="14">
        <f t="shared" si="1"/>
        <v>14720.25</v>
      </c>
      <c r="J13" s="14"/>
      <c r="K13" s="16">
        <v>0.034300000000000004</v>
      </c>
      <c r="L13" s="14"/>
      <c r="M13" s="14">
        <f t="shared" si="2"/>
        <v>504.9</v>
      </c>
    </row>
    <row r="14" spans="1:13" ht="12.75">
      <c r="A14" s="14" t="s">
        <v>24</v>
      </c>
      <c r="B14" s="14"/>
      <c r="C14" s="14">
        <f t="shared" si="3"/>
        <v>29440.5</v>
      </c>
      <c r="D14" s="14"/>
      <c r="E14" s="14">
        <v>20.92</v>
      </c>
      <c r="F14" s="14"/>
      <c r="G14" s="14">
        <f t="shared" si="0"/>
        <v>29461.42</v>
      </c>
      <c r="H14" s="14"/>
      <c r="I14" s="14">
        <f t="shared" si="1"/>
        <v>29450.96</v>
      </c>
      <c r="J14" s="14"/>
      <c r="K14" s="16">
        <v>0.035500000000000004</v>
      </c>
      <c r="L14" s="14"/>
      <c r="M14" s="14">
        <f t="shared" si="2"/>
        <v>1045.51</v>
      </c>
    </row>
    <row r="15" spans="1:13" ht="12.75">
      <c r="A15" s="14" t="s">
        <v>25</v>
      </c>
      <c r="B15" s="14"/>
      <c r="C15" s="14">
        <f t="shared" si="3"/>
        <v>29461.42</v>
      </c>
      <c r="D15" s="14"/>
      <c r="E15" s="14"/>
      <c r="F15" s="14"/>
      <c r="G15" s="14">
        <f t="shared" si="0"/>
        <v>29461.42</v>
      </c>
      <c r="H15" s="14"/>
      <c r="I15" s="14">
        <f t="shared" si="1"/>
        <v>29461.42</v>
      </c>
      <c r="J15" s="14"/>
      <c r="K15" s="16">
        <v>0.035500000000000004</v>
      </c>
      <c r="L15" s="14"/>
      <c r="M15" s="14">
        <f t="shared" si="2"/>
        <v>1045.88</v>
      </c>
    </row>
    <row r="16" spans="1:13" ht="12.75">
      <c r="A16" s="14" t="s">
        <v>26</v>
      </c>
      <c r="B16" s="14"/>
      <c r="C16" s="14">
        <f t="shared" si="3"/>
        <v>29461.42</v>
      </c>
      <c r="D16" s="14"/>
      <c r="E16" s="14"/>
      <c r="F16" s="14"/>
      <c r="G16" s="14">
        <f t="shared" si="0"/>
        <v>29461.42</v>
      </c>
      <c r="H16" s="14"/>
      <c r="I16" s="14">
        <f t="shared" si="1"/>
        <v>29461.42</v>
      </c>
      <c r="J16" s="14"/>
      <c r="K16" s="16">
        <v>0.035500000000000004</v>
      </c>
      <c r="L16" s="14"/>
      <c r="M16" s="14">
        <f t="shared" si="2"/>
        <v>1045.88</v>
      </c>
    </row>
    <row r="17" spans="1:13" ht="12.75">
      <c r="A17" s="14" t="s">
        <v>27</v>
      </c>
      <c r="B17" s="14"/>
      <c r="C17" s="14">
        <f t="shared" si="3"/>
        <v>29461.42</v>
      </c>
      <c r="D17" s="14"/>
      <c r="E17" s="14">
        <v>31963.37</v>
      </c>
      <c r="F17" s="14"/>
      <c r="G17" s="14">
        <f t="shared" si="0"/>
        <v>61424.78999999999</v>
      </c>
      <c r="H17" s="14"/>
      <c r="I17" s="14">
        <f t="shared" si="1"/>
        <v>45443.104999999996</v>
      </c>
      <c r="J17" s="14"/>
      <c r="K17" s="16">
        <v>0.032100000000000004</v>
      </c>
      <c r="L17" s="14"/>
      <c r="M17" s="14">
        <f t="shared" si="2"/>
        <v>1458.72</v>
      </c>
    </row>
    <row r="18" spans="1:13" ht="12.75">
      <c r="A18" s="14" t="s">
        <v>28</v>
      </c>
      <c r="B18" s="14"/>
      <c r="C18" s="14">
        <f t="shared" si="3"/>
        <v>61424.78999999999</v>
      </c>
      <c r="D18" s="14"/>
      <c r="E18" s="14"/>
      <c r="F18" s="14"/>
      <c r="G18" s="14">
        <f t="shared" si="0"/>
        <v>61424.78999999999</v>
      </c>
      <c r="H18" s="14"/>
      <c r="I18" s="14">
        <f t="shared" si="1"/>
        <v>61424.78999999999</v>
      </c>
      <c r="J18" s="14"/>
      <c r="K18" s="16">
        <v>0.0304</v>
      </c>
      <c r="L18" s="14"/>
      <c r="M18" s="14">
        <f t="shared" si="2"/>
        <v>1867.31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61424.78999999999</v>
      </c>
      <c r="D20" s="14"/>
      <c r="E20" s="14">
        <v>36408.82</v>
      </c>
      <c r="F20" s="14"/>
      <c r="G20" s="14">
        <f aca="true" t="shared" si="4" ref="G20:G29">C20+E20</f>
        <v>97833.60999999999</v>
      </c>
      <c r="H20" s="14"/>
      <c r="I20" s="14">
        <f aca="true" t="shared" si="5" ref="I20:I29">C20/2+G20/2</f>
        <v>79629.19999999998</v>
      </c>
      <c r="J20" s="14"/>
      <c r="K20" s="16">
        <v>0.0304</v>
      </c>
      <c r="L20" s="14"/>
      <c r="M20" s="14">
        <f aca="true" t="shared" si="6" ref="M20:M29">ROUND((+I20*K20),2)</f>
        <v>2420.73</v>
      </c>
    </row>
    <row r="21" spans="1:13" ht="12.75">
      <c r="A21" s="14" t="s">
        <v>30</v>
      </c>
      <c r="B21" s="14"/>
      <c r="C21" s="14">
        <f aca="true" t="shared" si="7" ref="C21:C29">G20</f>
        <v>97833.60999999999</v>
      </c>
      <c r="D21" s="14"/>
      <c r="E21" s="14"/>
      <c r="F21" s="14"/>
      <c r="G21" s="14">
        <f t="shared" si="4"/>
        <v>97833.60999999999</v>
      </c>
      <c r="H21" s="14"/>
      <c r="I21" s="14">
        <f t="shared" si="5"/>
        <v>97833.60999999999</v>
      </c>
      <c r="J21" s="14"/>
      <c r="K21" s="16">
        <v>0.0304</v>
      </c>
      <c r="L21" s="14"/>
      <c r="M21" s="14">
        <f t="shared" si="6"/>
        <v>2974.14</v>
      </c>
    </row>
    <row r="22" spans="1:13" ht="12.75">
      <c r="A22" s="14" t="s">
        <v>31</v>
      </c>
      <c r="B22" s="14"/>
      <c r="C22" s="14">
        <f t="shared" si="7"/>
        <v>97833.60999999999</v>
      </c>
      <c r="D22" s="14"/>
      <c r="E22" s="14"/>
      <c r="F22" s="14"/>
      <c r="G22" s="14">
        <f t="shared" si="4"/>
        <v>97833.60999999999</v>
      </c>
      <c r="H22" s="14"/>
      <c r="I22" s="14">
        <f t="shared" si="5"/>
        <v>97833.60999999999</v>
      </c>
      <c r="J22" s="14"/>
      <c r="K22" s="16">
        <v>0.0308</v>
      </c>
      <c r="L22" s="14"/>
      <c r="M22" s="14">
        <f t="shared" si="6"/>
        <v>3013.28</v>
      </c>
    </row>
    <row r="23" spans="1:13" ht="12.75">
      <c r="A23" s="14" t="s">
        <v>32</v>
      </c>
      <c r="B23" s="14"/>
      <c r="C23" s="14">
        <f t="shared" si="7"/>
        <v>97833.60999999999</v>
      </c>
      <c r="D23" s="14"/>
      <c r="E23" s="14"/>
      <c r="F23" s="14"/>
      <c r="G23" s="14">
        <f t="shared" si="4"/>
        <v>97833.60999999999</v>
      </c>
      <c r="H23" s="14"/>
      <c r="I23" s="14">
        <f t="shared" si="5"/>
        <v>97833.60999999999</v>
      </c>
      <c r="J23" s="14"/>
      <c r="K23" s="16">
        <v>0.03</v>
      </c>
      <c r="L23" s="14"/>
      <c r="M23" s="14">
        <f t="shared" si="6"/>
        <v>2935.01</v>
      </c>
    </row>
    <row r="24" spans="1:13" ht="12.75">
      <c r="A24" s="14" t="s">
        <v>33</v>
      </c>
      <c r="B24" s="14"/>
      <c r="C24" s="14">
        <f t="shared" si="7"/>
        <v>97833.60999999999</v>
      </c>
      <c r="D24" s="14"/>
      <c r="E24" s="14"/>
      <c r="F24" s="14"/>
      <c r="G24" s="14">
        <f t="shared" si="4"/>
        <v>97833.60999999999</v>
      </c>
      <c r="H24" s="14"/>
      <c r="I24" s="14">
        <f t="shared" si="5"/>
        <v>97833.60999999999</v>
      </c>
      <c r="J24" s="14"/>
      <c r="K24" s="16">
        <v>0.03</v>
      </c>
      <c r="L24" s="14"/>
      <c r="M24" s="14">
        <f t="shared" si="6"/>
        <v>2935.01</v>
      </c>
    </row>
    <row r="25" spans="1:13" ht="12.75">
      <c r="A25" s="14" t="s">
        <v>34</v>
      </c>
      <c r="B25" s="14"/>
      <c r="C25" s="14">
        <f t="shared" si="7"/>
        <v>97833.60999999999</v>
      </c>
      <c r="D25" s="14"/>
      <c r="E25" s="14"/>
      <c r="F25" s="14"/>
      <c r="G25" s="14">
        <f t="shared" si="4"/>
        <v>97833.60999999999</v>
      </c>
      <c r="H25" s="14"/>
      <c r="I25" s="14">
        <f t="shared" si="5"/>
        <v>97833.60999999999</v>
      </c>
      <c r="J25" s="14"/>
      <c r="K25" s="16">
        <v>0.03</v>
      </c>
      <c r="L25" s="14"/>
      <c r="M25" s="14">
        <f t="shared" si="6"/>
        <v>2935.01</v>
      </c>
    </row>
    <row r="26" spans="1:13" ht="12.75">
      <c r="A26" s="14" t="s">
        <v>35</v>
      </c>
      <c r="B26" s="14"/>
      <c r="C26" s="14">
        <f t="shared" si="7"/>
        <v>97833.60999999999</v>
      </c>
      <c r="D26" s="14"/>
      <c r="E26" s="14"/>
      <c r="F26" s="14"/>
      <c r="G26" s="14">
        <f t="shared" si="4"/>
        <v>97833.60999999999</v>
      </c>
      <c r="H26" s="14"/>
      <c r="I26" s="14">
        <f t="shared" si="5"/>
        <v>97833.60999999999</v>
      </c>
      <c r="J26" s="14"/>
      <c r="K26" s="16">
        <v>0.03</v>
      </c>
      <c r="L26" s="14"/>
      <c r="M26" s="14">
        <f t="shared" si="6"/>
        <v>2935.01</v>
      </c>
    </row>
    <row r="27" spans="1:13" ht="12.75">
      <c r="A27" s="14" t="s">
        <v>36</v>
      </c>
      <c r="B27" s="14"/>
      <c r="C27" s="14">
        <f t="shared" si="7"/>
        <v>97833.60999999999</v>
      </c>
      <c r="D27" s="14"/>
      <c r="E27" s="14"/>
      <c r="F27" s="14"/>
      <c r="G27" s="14">
        <f t="shared" si="4"/>
        <v>97833.60999999999</v>
      </c>
      <c r="H27" s="14"/>
      <c r="I27" s="14">
        <f t="shared" si="5"/>
        <v>97833.60999999999</v>
      </c>
      <c r="J27" s="14"/>
      <c r="K27" s="16">
        <v>0.03</v>
      </c>
      <c r="L27" s="14"/>
      <c r="M27" s="14">
        <f t="shared" si="6"/>
        <v>2935.01</v>
      </c>
    </row>
    <row r="28" spans="1:13" ht="12.75">
      <c r="A28" s="14" t="s">
        <v>37</v>
      </c>
      <c r="B28" s="14"/>
      <c r="C28" s="14">
        <f t="shared" si="7"/>
        <v>97833.60999999999</v>
      </c>
      <c r="D28" s="14"/>
      <c r="E28" s="14"/>
      <c r="F28" s="14"/>
      <c r="G28" s="14">
        <f t="shared" si="4"/>
        <v>97833.60999999999</v>
      </c>
      <c r="H28" s="14"/>
      <c r="I28" s="14">
        <f t="shared" si="5"/>
        <v>97833.60999999999</v>
      </c>
      <c r="J28" s="14"/>
      <c r="K28" s="16">
        <v>0.030500000000000003</v>
      </c>
      <c r="L28" s="14"/>
      <c r="M28" s="14">
        <f t="shared" si="6"/>
        <v>2983.93</v>
      </c>
    </row>
    <row r="29" spans="1:13" ht="12.75">
      <c r="A29" s="14" t="s">
        <v>38</v>
      </c>
      <c r="B29" s="14"/>
      <c r="C29" s="14">
        <f t="shared" si="7"/>
        <v>97833.60999999999</v>
      </c>
      <c r="D29" s="14"/>
      <c r="E29" s="14"/>
      <c r="F29" s="14"/>
      <c r="G29" s="14">
        <f t="shared" si="4"/>
        <v>97833.60999999999</v>
      </c>
      <c r="H29" s="14"/>
      <c r="I29" s="14">
        <f t="shared" si="5"/>
        <v>97833.60999999999</v>
      </c>
      <c r="J29" s="14"/>
      <c r="K29" s="16">
        <v>0.030600000000000002</v>
      </c>
      <c r="L29" s="14"/>
      <c r="M29" s="14">
        <f t="shared" si="6"/>
        <v>2993.71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97833.60999999999</v>
      </c>
      <c r="D31" s="14"/>
      <c r="E31" s="14"/>
      <c r="F31" s="14"/>
      <c r="G31" s="14">
        <f>C31+E31</f>
        <v>97833.60999999999</v>
      </c>
      <c r="H31" s="14"/>
      <c r="I31" s="14">
        <f>C31/2+G31/2</f>
        <v>97833.60999999999</v>
      </c>
      <c r="J31" s="14"/>
      <c r="K31" s="16">
        <v>0.031</v>
      </c>
      <c r="L31" s="14"/>
      <c r="M31" s="14">
        <f>ROUND((+I31*K31),2)</f>
        <v>3032.84</v>
      </c>
    </row>
    <row r="32" spans="1:13" ht="12.75">
      <c r="A32" s="14" t="s">
        <v>40</v>
      </c>
      <c r="B32" s="14"/>
      <c r="C32" s="14">
        <f>G31</f>
        <v>97833.60999999999</v>
      </c>
      <c r="D32" s="14"/>
      <c r="E32" s="14"/>
      <c r="F32" s="14"/>
      <c r="G32" s="14">
        <f>C32+E32</f>
        <v>97833.60999999999</v>
      </c>
      <c r="H32" s="14"/>
      <c r="I32" s="14">
        <f>C32/2+G32/2</f>
        <v>97833.60999999999</v>
      </c>
      <c r="J32" s="14"/>
      <c r="K32" s="16">
        <v>0.025</v>
      </c>
      <c r="L32" s="14"/>
      <c r="M32" s="14">
        <f>ROUND((+I32*K32),2)</f>
        <v>2445.84</v>
      </c>
    </row>
    <row r="33" spans="1:13" ht="12.75">
      <c r="A33" s="14" t="s">
        <v>41</v>
      </c>
      <c r="B33" s="14"/>
      <c r="C33" s="14">
        <f>G32</f>
        <v>97833.60999999999</v>
      </c>
      <c r="D33" s="14"/>
      <c r="E33" s="14"/>
      <c r="F33" s="14"/>
      <c r="G33" s="14">
        <f>C33+E33</f>
        <v>97833.60999999999</v>
      </c>
      <c r="H33" s="14"/>
      <c r="I33" s="14">
        <f>C33/2+G33/2</f>
        <v>97833.60999999999</v>
      </c>
      <c r="J33" s="14"/>
      <c r="K33" s="16">
        <v>0.025</v>
      </c>
      <c r="L33" s="14"/>
      <c r="M33" s="14">
        <f>ROUND((+I33*K33),2)</f>
        <v>2445.84</v>
      </c>
    </row>
    <row r="34" spans="1:13" ht="12.75">
      <c r="A34" s="14" t="s">
        <v>42</v>
      </c>
      <c r="B34" s="14"/>
      <c r="C34" s="14">
        <f>G33</f>
        <v>97833.60999999999</v>
      </c>
      <c r="D34" s="14"/>
      <c r="E34" s="14"/>
      <c r="F34" s="14"/>
      <c r="G34" s="14">
        <f>C34+E34</f>
        <v>97833.60999999999</v>
      </c>
      <c r="H34" s="14"/>
      <c r="I34" s="14">
        <f>C34/2+G34/2</f>
        <v>97833.60999999999</v>
      </c>
      <c r="J34" s="14"/>
      <c r="K34" s="16">
        <v>0.025</v>
      </c>
      <c r="L34" s="14"/>
      <c r="M34" s="14">
        <f>ROUND((+I34*K34),2)</f>
        <v>2445.84</v>
      </c>
    </row>
    <row r="35" spans="1:13" ht="12.75">
      <c r="A35" s="14" t="s">
        <v>43</v>
      </c>
      <c r="B35" s="14"/>
      <c r="C35" s="14">
        <f>G34</f>
        <v>97833.60999999999</v>
      </c>
      <c r="D35" s="14"/>
      <c r="E35" s="14"/>
      <c r="F35" s="14"/>
      <c r="G35" s="14">
        <f>C35+E35</f>
        <v>97833.60999999999</v>
      </c>
      <c r="H35" s="14"/>
      <c r="I35" s="14">
        <f>C35/2+G35/2</f>
        <v>97833.60999999999</v>
      </c>
      <c r="J35" s="14"/>
      <c r="K35" s="16">
        <v>0.0275</v>
      </c>
      <c r="L35" s="14"/>
      <c r="M35" s="14">
        <f>ROUND((+I35*K35),2)</f>
        <v>2690.42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97833.60999999999</v>
      </c>
      <c r="D37" s="14"/>
      <c r="E37" s="14">
        <v>60580.55</v>
      </c>
      <c r="F37" s="14"/>
      <c r="G37" s="14">
        <f>C37+E37</f>
        <v>158414.15999999997</v>
      </c>
      <c r="H37" s="14"/>
      <c r="I37" s="14">
        <f>C37/2+G37/2</f>
        <v>128123.88499999998</v>
      </c>
      <c r="J37" s="14"/>
      <c r="K37" s="16">
        <v>0.0275</v>
      </c>
      <c r="L37" s="14"/>
      <c r="M37" s="14">
        <f>ROUND((+I37*K37),2)</f>
        <v>3523.41</v>
      </c>
    </row>
    <row r="38" spans="1:13" ht="12.75">
      <c r="A38" s="14" t="s">
        <v>45</v>
      </c>
      <c r="B38" s="14"/>
      <c r="C38" s="14">
        <f>G37</f>
        <v>158414.15999999997</v>
      </c>
      <c r="D38" s="14"/>
      <c r="E38" s="14"/>
      <c r="F38" s="14"/>
      <c r="G38" s="14">
        <f>C38+E38</f>
        <v>158414.15999999997</v>
      </c>
      <c r="H38" s="14"/>
      <c r="I38" s="14">
        <f>C38/2+G38/2</f>
        <v>158414.15999999997</v>
      </c>
      <c r="J38" s="14"/>
      <c r="K38" s="16">
        <v>0.024</v>
      </c>
      <c r="L38" s="14"/>
      <c r="M38" s="14">
        <f>ROUND((+I38*K38),2)</f>
        <v>3801.94</v>
      </c>
    </row>
    <row r="39" spans="1:13" ht="12.75">
      <c r="A39" s="14" t="s">
        <v>46</v>
      </c>
      <c r="B39" s="14"/>
      <c r="C39" s="14">
        <f>G38</f>
        <v>158414.15999999997</v>
      </c>
      <c r="D39" s="14"/>
      <c r="E39" s="14"/>
      <c r="F39" s="14"/>
      <c r="G39" s="14">
        <f>C39+E39</f>
        <v>158414.15999999997</v>
      </c>
      <c r="H39" s="14"/>
      <c r="I39" s="14">
        <f>C39/2+G39/2</f>
        <v>158414.15999999997</v>
      </c>
      <c r="J39" s="14"/>
      <c r="K39" s="16">
        <v>0.024</v>
      </c>
      <c r="L39" s="14"/>
      <c r="M39" s="14">
        <f>ROUND((+I39*K39),2)</f>
        <v>3801.94</v>
      </c>
    </row>
    <row r="40" spans="1:13" ht="12.75">
      <c r="A40" s="14" t="s">
        <v>47</v>
      </c>
      <c r="B40" s="14"/>
      <c r="C40" s="14">
        <f>G39</f>
        <v>158414.15999999997</v>
      </c>
      <c r="D40" s="14"/>
      <c r="E40" s="14"/>
      <c r="F40" s="14"/>
      <c r="G40" s="14">
        <f>C40+E40</f>
        <v>158414.15999999997</v>
      </c>
      <c r="H40" s="14"/>
      <c r="I40" s="14">
        <f>C40/2+G40/2</f>
        <v>158414.15999999997</v>
      </c>
      <c r="J40" s="14"/>
      <c r="K40" s="16">
        <v>0.024</v>
      </c>
      <c r="L40" s="14"/>
      <c r="M40" s="14">
        <f>ROUND((+I40*K40),2)</f>
        <v>3801.94</v>
      </c>
    </row>
    <row r="41" spans="1:13" ht="12.75">
      <c r="A41" s="14" t="s">
        <v>48</v>
      </c>
      <c r="B41" s="14"/>
      <c r="C41" s="14">
        <f>G40</f>
        <v>158414.15999999997</v>
      </c>
      <c r="D41" s="14"/>
      <c r="E41" s="14">
        <v>538941.68</v>
      </c>
      <c r="F41" s="14"/>
      <c r="G41" s="14">
        <f>C41+E41</f>
        <v>697355.8400000001</v>
      </c>
      <c r="H41" s="14"/>
      <c r="I41" s="14">
        <f>C41/2+G41/2</f>
        <v>427885</v>
      </c>
      <c r="J41" s="14"/>
      <c r="K41" s="16">
        <v>0.024</v>
      </c>
      <c r="L41" s="14"/>
      <c r="M41" s="14">
        <f>ROUND((+I41*K41),2)</f>
        <v>10269.24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697355.8400000001</v>
      </c>
      <c r="D43" s="14"/>
      <c r="E43" s="14">
        <v>56.06</v>
      </c>
      <c r="F43" s="14"/>
      <c r="G43" s="14">
        <f aca="true" t="shared" si="8" ref="G43:G68">C43+E43</f>
        <v>697411.9000000001</v>
      </c>
      <c r="H43" s="14"/>
      <c r="I43" s="14">
        <f aca="true" t="shared" si="9" ref="I43:I68">C43/2+G43/2</f>
        <v>697383.8700000001</v>
      </c>
      <c r="J43" s="14"/>
      <c r="K43" s="16">
        <v>0.024</v>
      </c>
      <c r="L43" s="14"/>
      <c r="M43" s="14">
        <f aca="true" t="shared" si="10" ref="M43:M67">ROUND((+I43*K43),2)</f>
        <v>16737.21</v>
      </c>
    </row>
    <row r="44" spans="1:13" ht="12.75">
      <c r="A44" s="14" t="s">
        <v>50</v>
      </c>
      <c r="B44" s="14"/>
      <c r="C44" s="14">
        <f aca="true" t="shared" si="11" ref="C44:C67">G43</f>
        <v>697411.9000000001</v>
      </c>
      <c r="D44" s="14"/>
      <c r="E44" s="14">
        <v>160932.97</v>
      </c>
      <c r="F44" s="14"/>
      <c r="G44" s="14">
        <f t="shared" si="8"/>
        <v>858344.8700000001</v>
      </c>
      <c r="H44" s="14"/>
      <c r="I44" s="14">
        <f t="shared" si="9"/>
        <v>777878.3850000001</v>
      </c>
      <c r="J44" s="14"/>
      <c r="K44" s="16">
        <v>0.024</v>
      </c>
      <c r="L44" s="14"/>
      <c r="M44" s="14">
        <f t="shared" si="10"/>
        <v>18669.08</v>
      </c>
    </row>
    <row r="45" spans="1:13" ht="12.75">
      <c r="A45" s="14" t="s">
        <v>51</v>
      </c>
      <c r="B45" s="14"/>
      <c r="C45" s="14">
        <f t="shared" si="11"/>
        <v>858344.8700000001</v>
      </c>
      <c r="D45" s="14"/>
      <c r="E45" s="14">
        <v>162.16</v>
      </c>
      <c r="F45" s="14"/>
      <c r="G45" s="14">
        <f t="shared" si="8"/>
        <v>858507.0300000001</v>
      </c>
      <c r="H45" s="14"/>
      <c r="I45" s="14">
        <f t="shared" si="9"/>
        <v>858425.9500000002</v>
      </c>
      <c r="J45" s="14"/>
      <c r="K45" s="16">
        <v>0.024</v>
      </c>
      <c r="L45" s="14"/>
      <c r="M45" s="14">
        <f t="shared" si="10"/>
        <v>20602.22</v>
      </c>
    </row>
    <row r="46" spans="1:13" ht="12.75">
      <c r="A46" s="14" t="s">
        <v>52</v>
      </c>
      <c r="B46" s="14"/>
      <c r="C46" s="14">
        <f t="shared" si="11"/>
        <v>858507.0300000001</v>
      </c>
      <c r="D46" s="14"/>
      <c r="E46" s="14">
        <v>4740.75</v>
      </c>
      <c r="F46" s="14"/>
      <c r="G46" s="14">
        <f t="shared" si="8"/>
        <v>863247.7800000001</v>
      </c>
      <c r="H46" s="14"/>
      <c r="I46" s="14">
        <f t="shared" si="9"/>
        <v>860877.4050000001</v>
      </c>
      <c r="J46" s="14" t="s">
        <v>2</v>
      </c>
      <c r="K46" s="16">
        <v>0.024</v>
      </c>
      <c r="L46" s="14"/>
      <c r="M46" s="14">
        <f t="shared" si="10"/>
        <v>20661.06</v>
      </c>
    </row>
    <row r="47" spans="1:13" ht="12.75">
      <c r="A47" s="14" t="s">
        <v>53</v>
      </c>
      <c r="B47" s="14"/>
      <c r="C47" s="14">
        <f t="shared" si="11"/>
        <v>863247.7800000001</v>
      </c>
      <c r="D47" s="14"/>
      <c r="E47" s="14">
        <v>37261.8</v>
      </c>
      <c r="F47" s="14"/>
      <c r="G47" s="14">
        <f t="shared" si="8"/>
        <v>900509.5800000002</v>
      </c>
      <c r="H47" s="14"/>
      <c r="I47" s="14">
        <f t="shared" si="9"/>
        <v>881878.6800000002</v>
      </c>
      <c r="J47" s="14" t="s">
        <v>2</v>
      </c>
      <c r="K47" s="16">
        <v>0.029</v>
      </c>
      <c r="L47" s="14"/>
      <c r="M47" s="14">
        <f t="shared" si="10"/>
        <v>25574.48</v>
      </c>
    </row>
    <row r="48" spans="1:13" ht="12.75">
      <c r="A48" s="14" t="s">
        <v>54</v>
      </c>
      <c r="B48" s="14"/>
      <c r="C48" s="14">
        <f t="shared" si="11"/>
        <v>900509.5800000002</v>
      </c>
      <c r="D48" s="14"/>
      <c r="E48" s="14">
        <v>4519.31</v>
      </c>
      <c r="F48" s="14"/>
      <c r="G48" s="14">
        <f t="shared" si="8"/>
        <v>905028.8900000002</v>
      </c>
      <c r="H48" s="14"/>
      <c r="I48" s="14">
        <f t="shared" si="9"/>
        <v>902769.2350000002</v>
      </c>
      <c r="J48" s="14" t="s">
        <v>2</v>
      </c>
      <c r="K48" s="16">
        <v>0.029</v>
      </c>
      <c r="L48" s="14"/>
      <c r="M48" s="14">
        <f t="shared" si="10"/>
        <v>26180.31</v>
      </c>
    </row>
    <row r="49" spans="1:13" ht="12.75">
      <c r="A49" s="14" t="s">
        <v>55</v>
      </c>
      <c r="B49" s="14"/>
      <c r="C49" s="14">
        <f t="shared" si="11"/>
        <v>905028.8900000002</v>
      </c>
      <c r="D49" s="14"/>
      <c r="E49" s="14"/>
      <c r="F49" s="14"/>
      <c r="G49" s="14">
        <f t="shared" si="8"/>
        <v>905028.8900000002</v>
      </c>
      <c r="H49" s="14"/>
      <c r="I49" s="14">
        <f t="shared" si="9"/>
        <v>905028.8900000002</v>
      </c>
      <c r="J49" s="14" t="s">
        <v>2</v>
      </c>
      <c r="K49" s="16">
        <v>0.029</v>
      </c>
      <c r="L49" s="14"/>
      <c r="M49" s="14">
        <f t="shared" si="10"/>
        <v>26245.84</v>
      </c>
    </row>
    <row r="50" spans="1:13" ht="12.75">
      <c r="A50" s="14" t="s">
        <v>56</v>
      </c>
      <c r="B50" s="14"/>
      <c r="C50" s="14">
        <f t="shared" si="11"/>
        <v>905028.8900000002</v>
      </c>
      <c r="D50" s="14"/>
      <c r="E50" s="14"/>
      <c r="F50" s="14"/>
      <c r="G50" s="14">
        <f t="shared" si="8"/>
        <v>905028.8900000002</v>
      </c>
      <c r="H50" s="14"/>
      <c r="I50" s="14">
        <f t="shared" si="9"/>
        <v>905028.8900000002</v>
      </c>
      <c r="J50" s="14"/>
      <c r="K50" s="16">
        <v>0.029</v>
      </c>
      <c r="L50" s="14"/>
      <c r="M50" s="14">
        <f t="shared" si="10"/>
        <v>26245.84</v>
      </c>
    </row>
    <row r="51" spans="1:13" ht="12.75">
      <c r="A51" s="14" t="s">
        <v>57</v>
      </c>
      <c r="B51" s="14"/>
      <c r="C51" s="14">
        <f t="shared" si="11"/>
        <v>905028.8900000002</v>
      </c>
      <c r="D51" s="14"/>
      <c r="E51" s="14">
        <v>79471.47</v>
      </c>
      <c r="F51" s="14"/>
      <c r="G51" s="14">
        <f t="shared" si="8"/>
        <v>984500.3600000002</v>
      </c>
      <c r="H51" s="14"/>
      <c r="I51" s="14">
        <f t="shared" si="9"/>
        <v>944764.6250000002</v>
      </c>
      <c r="J51" s="14" t="s">
        <v>2</v>
      </c>
      <c r="K51" s="16">
        <v>0.026000000000000002</v>
      </c>
      <c r="L51" s="14"/>
      <c r="M51" s="14">
        <f t="shared" si="10"/>
        <v>24563.88</v>
      </c>
    </row>
    <row r="52" spans="1:13" ht="12.75">
      <c r="A52" s="14" t="s">
        <v>58</v>
      </c>
      <c r="B52" s="14"/>
      <c r="C52" s="14">
        <f t="shared" si="11"/>
        <v>984500.3600000002</v>
      </c>
      <c r="D52" s="14"/>
      <c r="E52" s="14"/>
      <c r="F52" s="14"/>
      <c r="G52" s="14">
        <f t="shared" si="8"/>
        <v>984500.3600000002</v>
      </c>
      <c r="H52" s="14"/>
      <c r="I52" s="14">
        <f t="shared" si="9"/>
        <v>984500.3600000002</v>
      </c>
      <c r="J52" s="14" t="s">
        <v>2</v>
      </c>
      <c r="K52" s="16">
        <v>0.026000000000000002</v>
      </c>
      <c r="L52" s="14"/>
      <c r="M52" s="14">
        <f t="shared" si="10"/>
        <v>25597.01</v>
      </c>
    </row>
    <row r="53" spans="1:13" ht="12.75">
      <c r="A53" s="14" t="s">
        <v>59</v>
      </c>
      <c r="B53" s="14"/>
      <c r="C53" s="14">
        <f t="shared" si="11"/>
        <v>984500.3600000002</v>
      </c>
      <c r="D53" s="14"/>
      <c r="E53" s="14">
        <v>9833.82</v>
      </c>
      <c r="F53" s="14"/>
      <c r="G53" s="14">
        <f t="shared" si="8"/>
        <v>994334.1800000002</v>
      </c>
      <c r="H53" s="14"/>
      <c r="I53" s="14">
        <f t="shared" si="9"/>
        <v>989417.2700000003</v>
      </c>
      <c r="J53" s="14" t="s">
        <v>2</v>
      </c>
      <c r="K53" s="16">
        <v>0.026000000000000002</v>
      </c>
      <c r="L53" s="14"/>
      <c r="M53" s="14">
        <f t="shared" si="10"/>
        <v>25724.85</v>
      </c>
    </row>
    <row r="54" spans="1:13" ht="12.75">
      <c r="A54" s="14" t="s">
        <v>60</v>
      </c>
      <c r="B54" s="14"/>
      <c r="C54" s="14">
        <f t="shared" si="11"/>
        <v>994334.1800000002</v>
      </c>
      <c r="D54" s="14"/>
      <c r="E54" s="14">
        <v>2374.04</v>
      </c>
      <c r="F54" s="14"/>
      <c r="G54" s="14">
        <f t="shared" si="8"/>
        <v>996708.2200000002</v>
      </c>
      <c r="H54" s="14"/>
      <c r="I54" s="14">
        <f t="shared" si="9"/>
        <v>995521.2000000002</v>
      </c>
      <c r="J54" s="14"/>
      <c r="K54" s="16">
        <v>0.026000000000000002</v>
      </c>
      <c r="L54" s="14"/>
      <c r="M54" s="14">
        <f t="shared" si="10"/>
        <v>25883.55</v>
      </c>
    </row>
    <row r="55" spans="1:13" ht="12.75">
      <c r="A55" s="14" t="s">
        <v>61</v>
      </c>
      <c r="B55" s="14"/>
      <c r="C55" s="14">
        <f t="shared" si="11"/>
        <v>996708.2200000002</v>
      </c>
      <c r="D55" s="14"/>
      <c r="E55" s="17"/>
      <c r="F55" s="14"/>
      <c r="G55" s="14">
        <f t="shared" si="8"/>
        <v>996708.2200000002</v>
      </c>
      <c r="H55" s="14"/>
      <c r="I55" s="14">
        <f t="shared" si="9"/>
        <v>996708.2200000002</v>
      </c>
      <c r="J55" s="14"/>
      <c r="K55" s="16">
        <v>0.026000000000000002</v>
      </c>
      <c r="L55" s="14"/>
      <c r="M55" s="14">
        <f t="shared" si="10"/>
        <v>25914.41</v>
      </c>
    </row>
    <row r="56" spans="1:13" ht="12.75">
      <c r="A56" s="14" t="s">
        <v>62</v>
      </c>
      <c r="B56" s="14"/>
      <c r="C56" s="14">
        <f t="shared" si="11"/>
        <v>996708.2200000002</v>
      </c>
      <c r="D56" s="14"/>
      <c r="E56" s="14"/>
      <c r="F56" s="14"/>
      <c r="G56" s="14">
        <f t="shared" si="8"/>
        <v>996708.2200000002</v>
      </c>
      <c r="H56" s="14"/>
      <c r="I56" s="14">
        <f t="shared" si="9"/>
        <v>996708.2200000002</v>
      </c>
      <c r="J56" s="14" t="s">
        <v>2</v>
      </c>
      <c r="K56" s="16">
        <v>0.026000000000000002</v>
      </c>
      <c r="L56" s="14"/>
      <c r="M56" s="14">
        <f t="shared" si="10"/>
        <v>25914.41</v>
      </c>
    </row>
    <row r="57" spans="1:13" ht="12.75">
      <c r="A57" s="14" t="s">
        <v>63</v>
      </c>
      <c r="B57" s="14"/>
      <c r="C57" s="14">
        <f t="shared" si="11"/>
        <v>996708.2200000002</v>
      </c>
      <c r="D57" s="14"/>
      <c r="E57" s="14">
        <v>4750.34</v>
      </c>
      <c r="F57" s="14"/>
      <c r="G57" s="14">
        <f t="shared" si="8"/>
        <v>1001458.5600000002</v>
      </c>
      <c r="H57" s="14"/>
      <c r="I57" s="14">
        <f t="shared" si="9"/>
        <v>999083.3900000001</v>
      </c>
      <c r="J57" s="14"/>
      <c r="K57" s="16">
        <v>0.023</v>
      </c>
      <c r="L57" s="14"/>
      <c r="M57" s="14">
        <f t="shared" si="10"/>
        <v>22978.92</v>
      </c>
    </row>
    <row r="58" spans="1:13" ht="12.75">
      <c r="A58" s="14" t="s">
        <v>64</v>
      </c>
      <c r="B58" s="14"/>
      <c r="C58" s="14">
        <f t="shared" si="11"/>
        <v>1001458.5600000002</v>
      </c>
      <c r="D58" s="14"/>
      <c r="E58" s="14">
        <v>4049.65</v>
      </c>
      <c r="F58" s="14"/>
      <c r="G58" s="14">
        <f t="shared" si="8"/>
        <v>1005508.2100000002</v>
      </c>
      <c r="H58" s="14"/>
      <c r="I58" s="14">
        <f t="shared" si="9"/>
        <v>1003483.3850000002</v>
      </c>
      <c r="J58" s="14"/>
      <c r="K58" s="16">
        <v>0.023</v>
      </c>
      <c r="L58" s="14"/>
      <c r="M58" s="14">
        <f t="shared" si="10"/>
        <v>23080.12</v>
      </c>
    </row>
    <row r="59" spans="1:13" ht="12.75">
      <c r="A59" s="14" t="s">
        <v>65</v>
      </c>
      <c r="B59" s="14"/>
      <c r="C59" s="14">
        <f t="shared" si="11"/>
        <v>1005508.2100000002</v>
      </c>
      <c r="D59" s="14"/>
      <c r="E59" s="14">
        <v>7249.61</v>
      </c>
      <c r="F59" s="14"/>
      <c r="G59" s="14">
        <f t="shared" si="8"/>
        <v>1012757.8200000002</v>
      </c>
      <c r="H59" s="14"/>
      <c r="I59" s="14">
        <f t="shared" si="9"/>
        <v>1009133.0150000001</v>
      </c>
      <c r="J59" s="14"/>
      <c r="K59" s="16">
        <v>0.023</v>
      </c>
      <c r="L59" s="14"/>
      <c r="M59" s="14">
        <f t="shared" si="10"/>
        <v>23210.06</v>
      </c>
    </row>
    <row r="60" spans="1:13" ht="12.75">
      <c r="A60" s="14" t="s">
        <v>66</v>
      </c>
      <c r="B60" s="14"/>
      <c r="C60" s="14">
        <f t="shared" si="11"/>
        <v>1012757.8200000002</v>
      </c>
      <c r="D60" s="14"/>
      <c r="E60" s="14">
        <v>8373.32</v>
      </c>
      <c r="F60" s="14"/>
      <c r="G60" s="14">
        <f t="shared" si="8"/>
        <v>1021131.1400000001</v>
      </c>
      <c r="H60" s="14"/>
      <c r="I60" s="14">
        <f t="shared" si="9"/>
        <v>1016944.4800000002</v>
      </c>
      <c r="J60" s="14"/>
      <c r="K60" s="16">
        <v>0.023</v>
      </c>
      <c r="L60" s="14"/>
      <c r="M60" s="14">
        <f t="shared" si="10"/>
        <v>23389.72</v>
      </c>
    </row>
    <row r="61" spans="1:13" ht="12.75">
      <c r="A61" s="14" t="s">
        <v>67</v>
      </c>
      <c r="B61" s="14"/>
      <c r="C61" s="14">
        <f t="shared" si="11"/>
        <v>1021131.1400000001</v>
      </c>
      <c r="D61" s="14"/>
      <c r="E61" s="14"/>
      <c r="F61" s="14"/>
      <c r="G61" s="14">
        <f t="shared" si="8"/>
        <v>1021131.1400000001</v>
      </c>
      <c r="H61" s="14"/>
      <c r="I61" s="14">
        <f t="shared" si="9"/>
        <v>1021131.1400000001</v>
      </c>
      <c r="J61" s="14"/>
      <c r="K61" s="16">
        <v>0.024</v>
      </c>
      <c r="L61" s="14"/>
      <c r="M61" s="14">
        <f t="shared" si="10"/>
        <v>24507.15</v>
      </c>
    </row>
    <row r="62" spans="1:13" ht="12.75">
      <c r="A62" s="14" t="s">
        <v>68</v>
      </c>
      <c r="B62" s="14"/>
      <c r="C62" s="14">
        <f t="shared" si="11"/>
        <v>1021131.1400000001</v>
      </c>
      <c r="D62" s="14"/>
      <c r="E62" s="14"/>
      <c r="F62" s="14"/>
      <c r="G62" s="14">
        <f t="shared" si="8"/>
        <v>1021131.1400000001</v>
      </c>
      <c r="H62" s="14"/>
      <c r="I62" s="14">
        <f t="shared" si="9"/>
        <v>1021131.1400000001</v>
      </c>
      <c r="J62" s="14"/>
      <c r="K62" s="16">
        <v>0.024</v>
      </c>
      <c r="L62" s="14"/>
      <c r="M62" s="14">
        <f t="shared" si="10"/>
        <v>24507.15</v>
      </c>
    </row>
    <row r="63" spans="1:13" ht="12.75">
      <c r="A63" s="14" t="s">
        <v>69</v>
      </c>
      <c r="B63" s="14"/>
      <c r="C63" s="14">
        <f t="shared" si="11"/>
        <v>1021131.1400000001</v>
      </c>
      <c r="D63" s="14"/>
      <c r="E63" s="14">
        <v>11105.28</v>
      </c>
      <c r="F63" s="14"/>
      <c r="G63" s="14">
        <f t="shared" si="8"/>
        <v>1032236.4200000002</v>
      </c>
      <c r="H63" s="14"/>
      <c r="I63" s="14">
        <f t="shared" si="9"/>
        <v>1026683.7800000001</v>
      </c>
      <c r="J63" s="14"/>
      <c r="K63" s="16">
        <v>0.024</v>
      </c>
      <c r="L63" s="14"/>
      <c r="M63" s="14">
        <f t="shared" si="10"/>
        <v>24640.41</v>
      </c>
    </row>
    <row r="64" spans="1:13" ht="12.75">
      <c r="A64" s="14" t="s">
        <v>70</v>
      </c>
      <c r="B64" s="14"/>
      <c r="C64" s="14">
        <f t="shared" si="11"/>
        <v>1032236.4200000002</v>
      </c>
      <c r="D64" s="14"/>
      <c r="E64" s="14">
        <v>20106.11</v>
      </c>
      <c r="F64" s="14"/>
      <c r="G64" s="14">
        <f t="shared" si="8"/>
        <v>1052342.5300000003</v>
      </c>
      <c r="H64" s="14"/>
      <c r="I64" s="14">
        <f t="shared" si="9"/>
        <v>1042289.4750000002</v>
      </c>
      <c r="K64" s="16">
        <v>0.024</v>
      </c>
      <c r="M64" s="14">
        <f t="shared" si="10"/>
        <v>25014.95</v>
      </c>
    </row>
    <row r="65" spans="1:13" ht="12.75">
      <c r="A65" s="14" t="s">
        <v>71</v>
      </c>
      <c r="B65" s="18"/>
      <c r="C65" s="14">
        <f t="shared" si="11"/>
        <v>1052342.5300000003</v>
      </c>
      <c r="D65" s="14"/>
      <c r="E65" s="14">
        <v>54269.53</v>
      </c>
      <c r="F65" s="14"/>
      <c r="G65" s="14">
        <f t="shared" si="8"/>
        <v>1106612.0600000003</v>
      </c>
      <c r="H65" s="14"/>
      <c r="I65" s="14">
        <f t="shared" si="9"/>
        <v>1079477.2950000004</v>
      </c>
      <c r="K65" s="16">
        <v>0.022</v>
      </c>
      <c r="M65" s="14">
        <f t="shared" si="10"/>
        <v>23748.5</v>
      </c>
    </row>
    <row r="66" spans="1:13" ht="12.75">
      <c r="A66" s="14" t="s">
        <v>72</v>
      </c>
      <c r="B66" s="18"/>
      <c r="C66" s="14">
        <f t="shared" si="11"/>
        <v>1106612.0600000003</v>
      </c>
      <c r="D66" s="14"/>
      <c r="F66" s="14"/>
      <c r="G66" s="14">
        <f t="shared" si="8"/>
        <v>1106612.0600000003</v>
      </c>
      <c r="H66" s="14"/>
      <c r="I66" s="14">
        <f t="shared" si="9"/>
        <v>1106612.0600000003</v>
      </c>
      <c r="K66" s="16">
        <v>0.022</v>
      </c>
      <c r="M66" s="14">
        <f t="shared" si="10"/>
        <v>24345.47</v>
      </c>
    </row>
    <row r="67" spans="1:13" ht="12.75">
      <c r="A67" s="14" t="s">
        <v>73</v>
      </c>
      <c r="C67" s="14">
        <f t="shared" si="11"/>
        <v>1106612.0600000003</v>
      </c>
      <c r="E67" s="14"/>
      <c r="G67" s="14">
        <f t="shared" si="8"/>
        <v>1106612.0600000003</v>
      </c>
      <c r="I67" s="14">
        <f t="shared" si="9"/>
        <v>1106612.0600000003</v>
      </c>
      <c r="K67" s="16">
        <v>0.022</v>
      </c>
      <c r="M67" s="14">
        <f t="shared" si="10"/>
        <v>24345.47</v>
      </c>
    </row>
    <row r="68" spans="1:13" ht="12.75">
      <c r="A68" s="14" t="s">
        <v>74</v>
      </c>
      <c r="C68" s="14">
        <f>G67</f>
        <v>1106612.0600000003</v>
      </c>
      <c r="G68" s="14">
        <f t="shared" si="8"/>
        <v>1106612.0600000003</v>
      </c>
      <c r="I68" s="14">
        <f t="shared" si="9"/>
        <v>1106612.0600000003</v>
      </c>
      <c r="K68" s="16">
        <v>0.022</v>
      </c>
      <c r="M68" s="14">
        <f>ROUND((+I68*K68),2)</f>
        <v>24345.47</v>
      </c>
    </row>
    <row r="69" spans="1:13" ht="12.75">
      <c r="A69" s="14" t="s">
        <v>156</v>
      </c>
      <c r="C69" s="14">
        <f>G68</f>
        <v>1106612.0600000003</v>
      </c>
      <c r="E69" s="14">
        <v>110396.47</v>
      </c>
      <c r="G69" s="14">
        <f>C69+E69</f>
        <v>1217008.5300000003</v>
      </c>
      <c r="I69" s="14">
        <f>C69/2+G69/2</f>
        <v>1161810.2950000004</v>
      </c>
      <c r="K69" s="16">
        <v>0.023</v>
      </c>
      <c r="M69" s="14">
        <f>ROUND((+I69*K69),2)</f>
        <v>26721.64</v>
      </c>
    </row>
    <row r="70" spans="1:13" ht="12.75">
      <c r="A70" s="14" t="s">
        <v>157</v>
      </c>
      <c r="C70" s="14">
        <f>G69</f>
        <v>1217008.5300000003</v>
      </c>
      <c r="E70" s="14">
        <v>-25846.13</v>
      </c>
      <c r="G70" s="14">
        <f>C70+E70</f>
        <v>1191162.4000000004</v>
      </c>
      <c r="I70" s="14">
        <f>C70/2+G70/2</f>
        <v>1204085.4650000003</v>
      </c>
      <c r="K70" s="16">
        <v>0.023</v>
      </c>
      <c r="M70" s="14">
        <f>ROUND((+I70*K70),2)/12*7</f>
        <v>16154.815833333334</v>
      </c>
    </row>
    <row r="71" spans="9:13" ht="13.5" thickBot="1">
      <c r="I71" s="15"/>
      <c r="J71" s="14"/>
      <c r="K71" s="14"/>
      <c r="L71" s="14"/>
      <c r="M71" s="19">
        <f>SUM(M8:M70)</f>
        <v>739792.2858333332</v>
      </c>
    </row>
    <row r="72" spans="9:13" ht="13.5" thickTop="1">
      <c r="I72" s="14"/>
      <c r="J72" s="14"/>
      <c r="K72" s="14"/>
      <c r="L72" s="14"/>
      <c r="M72" s="14"/>
    </row>
    <row r="73" spans="9:13" ht="12.75">
      <c r="I73" s="14" t="s">
        <v>75</v>
      </c>
      <c r="J73" s="14"/>
      <c r="L73" s="14"/>
      <c r="M73" s="18">
        <f>G70-M71</f>
        <v>451370.1141666672</v>
      </c>
    </row>
    <row r="74" spans="1:13" ht="12.75">
      <c r="A74" s="18"/>
      <c r="B74" s="18"/>
      <c r="C74" s="18"/>
      <c r="D74" s="14"/>
      <c r="E74" s="23"/>
      <c r="F74" s="14"/>
      <c r="G74" s="18"/>
      <c r="H74" s="14"/>
      <c r="I74" s="14" t="s">
        <v>76</v>
      </c>
      <c r="J74" s="14"/>
      <c r="K74" s="14"/>
      <c r="L74" s="14"/>
      <c r="M74" s="14">
        <f>2423.65+9486.87+4854.13</f>
        <v>16764.65</v>
      </c>
    </row>
    <row r="75" spans="1:13" ht="13.5" thickBot="1">
      <c r="A75" s="18"/>
      <c r="B75" s="18"/>
      <c r="C75" s="18"/>
      <c r="D75" s="14"/>
      <c r="F75" s="14"/>
      <c r="H75" s="14"/>
      <c r="I75" s="20" t="s">
        <v>82</v>
      </c>
      <c r="J75" s="14"/>
      <c r="K75" s="21" t="s">
        <v>160</v>
      </c>
      <c r="L75" s="14"/>
      <c r="M75" s="19">
        <f>SUM(M73:M74)</f>
        <v>468134.76416666724</v>
      </c>
    </row>
    <row r="76" spans="1:13" ht="13.5" thickTop="1">
      <c r="A76" s="18"/>
      <c r="B76" s="18"/>
      <c r="C76" s="18"/>
      <c r="D76" s="14"/>
      <c r="F76" s="14"/>
      <c r="H76" s="14"/>
      <c r="I76" s="20"/>
      <c r="J76" s="14"/>
      <c r="K76" s="21"/>
      <c r="L76" s="14"/>
      <c r="M76" s="32" t="s">
        <v>161</v>
      </c>
    </row>
  </sheetData>
  <sheetProtection/>
  <printOptions/>
  <pageMargins left="0.5" right="0.5" top="0.5" bottom="0.75" header="0.5" footer="0.5"/>
  <pageSetup horizontalDpi="600" verticalDpi="600" orientation="portrait" scale="7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3" bestFit="1" customWidth="1"/>
    <col min="2" max="2" width="2.421875" style="13" customWidth="1"/>
    <col min="3" max="3" width="12.28125" style="13" bestFit="1" customWidth="1"/>
    <col min="4" max="4" width="2.7109375" style="13" customWidth="1"/>
    <col min="5" max="5" width="15.00390625" style="13" customWidth="1"/>
    <col min="6" max="6" width="2.8515625" style="13" customWidth="1"/>
    <col min="7" max="7" width="12.28125" style="13" bestFit="1" customWidth="1"/>
    <col min="8" max="8" width="2.421875" style="13" customWidth="1"/>
    <col min="9" max="9" width="18.421875" style="13" bestFit="1" customWidth="1"/>
    <col min="10" max="10" width="2.28125" style="13" customWidth="1"/>
    <col min="11" max="11" width="7.140625" style="13" bestFit="1" customWidth="1"/>
    <col min="12" max="12" width="2.8515625" style="13" customWidth="1"/>
    <col min="13" max="13" width="12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85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86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/>
      <c r="F40" s="14"/>
      <c r="G40" s="14">
        <f>C40+E40</f>
        <v>0</v>
      </c>
      <c r="H40" s="14"/>
      <c r="I40" s="14">
        <f>C40/2+G40/2</f>
        <v>0</v>
      </c>
      <c r="J40" s="14"/>
      <c r="K40" s="16">
        <v>0.024</v>
      </c>
      <c r="L40" s="14"/>
      <c r="M40" s="14">
        <f>ROUND((+I40*K40),2)</f>
        <v>0</v>
      </c>
    </row>
    <row r="41" spans="1:13" ht="12.75">
      <c r="A41" s="14" t="s">
        <v>48</v>
      </c>
      <c r="B41" s="14"/>
      <c r="C41" s="14">
        <f>G40</f>
        <v>0</v>
      </c>
      <c r="D41" s="14"/>
      <c r="E41" s="14"/>
      <c r="F41" s="14"/>
      <c r="G41" s="14">
        <f>C41+E41</f>
        <v>0</v>
      </c>
      <c r="H41" s="14"/>
      <c r="I41" s="14">
        <f>C41/2+G41/2</f>
        <v>0</v>
      </c>
      <c r="J41" s="14"/>
      <c r="K41" s="16">
        <v>0.024</v>
      </c>
      <c r="L41" s="14"/>
      <c r="M41" s="14">
        <f>ROUND((+I41*K41),2)</f>
        <v>0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0</v>
      </c>
      <c r="D43" s="14"/>
      <c r="E43" s="14">
        <v>37344.65</v>
      </c>
      <c r="F43" s="14"/>
      <c r="G43" s="14">
        <f aca="true" t="shared" si="8" ref="G43:G68">C43+E43</f>
        <v>37344.65</v>
      </c>
      <c r="H43" s="14"/>
      <c r="I43" s="14">
        <f aca="true" t="shared" si="9" ref="I43:I68">C43/2+G43/2</f>
        <v>18672.325</v>
      </c>
      <c r="J43" s="14"/>
      <c r="K43" s="16">
        <v>0.024</v>
      </c>
      <c r="L43" s="14"/>
      <c r="M43" s="14">
        <f aca="true" t="shared" si="10" ref="M43:M67">ROUND((+I43*K43),2)</f>
        <v>448.14</v>
      </c>
    </row>
    <row r="44" spans="1:13" ht="12.75">
      <c r="A44" s="14" t="s">
        <v>50</v>
      </c>
      <c r="B44" s="14"/>
      <c r="C44" s="14">
        <f aca="true" t="shared" si="11" ref="C44:C68">G43</f>
        <v>37344.65</v>
      </c>
      <c r="D44" s="14"/>
      <c r="E44" s="14"/>
      <c r="F44" s="14"/>
      <c r="G44" s="14">
        <f t="shared" si="8"/>
        <v>37344.65</v>
      </c>
      <c r="H44" s="14"/>
      <c r="I44" s="14">
        <f t="shared" si="9"/>
        <v>37344.65</v>
      </c>
      <c r="J44" s="14"/>
      <c r="K44" s="16">
        <v>0.024</v>
      </c>
      <c r="L44" s="14"/>
      <c r="M44" s="14">
        <f t="shared" si="10"/>
        <v>896.27</v>
      </c>
    </row>
    <row r="45" spans="1:13" ht="12.75">
      <c r="A45" s="14" t="s">
        <v>51</v>
      </c>
      <c r="B45" s="14"/>
      <c r="C45" s="14">
        <f t="shared" si="11"/>
        <v>37344.65</v>
      </c>
      <c r="D45" s="14"/>
      <c r="E45" s="14">
        <v>3361293.79</v>
      </c>
      <c r="F45" s="14"/>
      <c r="G45" s="14">
        <f t="shared" si="8"/>
        <v>3398638.44</v>
      </c>
      <c r="H45" s="14"/>
      <c r="I45" s="14">
        <f t="shared" si="9"/>
        <v>1717991.545</v>
      </c>
      <c r="J45" s="14"/>
      <c r="K45" s="16">
        <v>0.024</v>
      </c>
      <c r="L45" s="14"/>
      <c r="M45" s="14">
        <f t="shared" si="10"/>
        <v>41231.8</v>
      </c>
    </row>
    <row r="46" spans="1:13" ht="12.75">
      <c r="A46" s="14" t="s">
        <v>52</v>
      </c>
      <c r="B46" s="14"/>
      <c r="C46" s="14">
        <f t="shared" si="11"/>
        <v>3398638.44</v>
      </c>
      <c r="D46" s="14"/>
      <c r="E46" s="14">
        <v>44892.82</v>
      </c>
      <c r="F46" s="14"/>
      <c r="G46" s="14">
        <f t="shared" si="8"/>
        <v>3443531.26</v>
      </c>
      <c r="H46" s="14"/>
      <c r="I46" s="14">
        <f t="shared" si="9"/>
        <v>3421084.8499999996</v>
      </c>
      <c r="J46" s="14" t="s">
        <v>2</v>
      </c>
      <c r="K46" s="16">
        <v>0.024</v>
      </c>
      <c r="L46" s="14"/>
      <c r="M46" s="14">
        <f t="shared" si="10"/>
        <v>82106.04</v>
      </c>
    </row>
    <row r="47" spans="1:13" ht="12.75">
      <c r="A47" s="14" t="s">
        <v>53</v>
      </c>
      <c r="B47" s="14"/>
      <c r="C47" s="14">
        <f t="shared" si="11"/>
        <v>3443531.26</v>
      </c>
      <c r="D47" s="14"/>
      <c r="E47" s="14"/>
      <c r="F47" s="14"/>
      <c r="G47" s="14">
        <f t="shared" si="8"/>
        <v>3443531.26</v>
      </c>
      <c r="H47" s="14"/>
      <c r="I47" s="14">
        <f t="shared" si="9"/>
        <v>3443531.26</v>
      </c>
      <c r="J47" s="14" t="s">
        <v>2</v>
      </c>
      <c r="K47" s="16">
        <v>0.029</v>
      </c>
      <c r="L47" s="14"/>
      <c r="M47" s="14">
        <f t="shared" si="10"/>
        <v>99862.41</v>
      </c>
    </row>
    <row r="48" spans="1:13" ht="12.75">
      <c r="A48" s="14" t="s">
        <v>54</v>
      </c>
      <c r="B48" s="14"/>
      <c r="C48" s="14">
        <f t="shared" si="11"/>
        <v>3443531.26</v>
      </c>
      <c r="D48" s="14"/>
      <c r="E48" s="14">
        <v>120557.77</v>
      </c>
      <c r="F48" s="14"/>
      <c r="G48" s="14">
        <f t="shared" si="8"/>
        <v>3564089.03</v>
      </c>
      <c r="H48" s="14"/>
      <c r="I48" s="14">
        <f t="shared" si="9"/>
        <v>3503810.1449999996</v>
      </c>
      <c r="J48" s="14" t="s">
        <v>2</v>
      </c>
      <c r="K48" s="16">
        <v>0.029</v>
      </c>
      <c r="L48" s="14"/>
      <c r="M48" s="14">
        <f t="shared" si="10"/>
        <v>101610.49</v>
      </c>
    </row>
    <row r="49" spans="1:13" ht="12.75">
      <c r="A49" s="14" t="s">
        <v>55</v>
      </c>
      <c r="B49" s="14"/>
      <c r="C49" s="14">
        <f t="shared" si="11"/>
        <v>3564089.03</v>
      </c>
      <c r="D49" s="14"/>
      <c r="E49" s="14">
        <v>7689.72</v>
      </c>
      <c r="F49" s="14"/>
      <c r="G49" s="14">
        <f t="shared" si="8"/>
        <v>3571778.75</v>
      </c>
      <c r="H49" s="14"/>
      <c r="I49" s="14">
        <f t="shared" si="9"/>
        <v>3567933.8899999997</v>
      </c>
      <c r="J49" s="14" t="s">
        <v>2</v>
      </c>
      <c r="K49" s="16">
        <v>0.029</v>
      </c>
      <c r="L49" s="14"/>
      <c r="M49" s="14">
        <f t="shared" si="10"/>
        <v>103470.08</v>
      </c>
    </row>
    <row r="50" spans="1:13" ht="12.75">
      <c r="A50" s="14" t="s">
        <v>56</v>
      </c>
      <c r="B50" s="14"/>
      <c r="C50" s="14">
        <f t="shared" si="11"/>
        <v>3571778.75</v>
      </c>
      <c r="D50" s="14"/>
      <c r="E50" s="14">
        <v>42246.77</v>
      </c>
      <c r="F50" s="14"/>
      <c r="G50" s="14">
        <f t="shared" si="8"/>
        <v>3614025.52</v>
      </c>
      <c r="H50" s="14"/>
      <c r="I50" s="14">
        <f t="shared" si="9"/>
        <v>3592902.135</v>
      </c>
      <c r="J50" s="14"/>
      <c r="K50" s="16">
        <v>0.029</v>
      </c>
      <c r="L50" s="14"/>
      <c r="M50" s="14">
        <f t="shared" si="10"/>
        <v>104194.16</v>
      </c>
    </row>
    <row r="51" spans="1:13" ht="12.75">
      <c r="A51" s="14" t="s">
        <v>57</v>
      </c>
      <c r="B51" s="14"/>
      <c r="C51" s="14">
        <f t="shared" si="11"/>
        <v>3614025.52</v>
      </c>
      <c r="D51" s="14"/>
      <c r="E51" s="14"/>
      <c r="F51" s="14"/>
      <c r="G51" s="14">
        <f t="shared" si="8"/>
        <v>3614025.52</v>
      </c>
      <c r="H51" s="14"/>
      <c r="I51" s="14">
        <f t="shared" si="9"/>
        <v>3614025.52</v>
      </c>
      <c r="J51" s="14" t="s">
        <v>2</v>
      </c>
      <c r="K51" s="16">
        <v>0.026000000000000002</v>
      </c>
      <c r="L51" s="14"/>
      <c r="M51" s="14">
        <f t="shared" si="10"/>
        <v>93964.66</v>
      </c>
    </row>
    <row r="52" spans="1:13" ht="12.75">
      <c r="A52" s="14" t="s">
        <v>58</v>
      </c>
      <c r="B52" s="14"/>
      <c r="C52" s="14">
        <f t="shared" si="11"/>
        <v>3614025.52</v>
      </c>
      <c r="D52" s="14"/>
      <c r="E52" s="14">
        <v>10249.8</v>
      </c>
      <c r="F52" s="14"/>
      <c r="G52" s="14">
        <f t="shared" si="8"/>
        <v>3624275.32</v>
      </c>
      <c r="H52" s="14"/>
      <c r="I52" s="14">
        <f t="shared" si="9"/>
        <v>3619150.42</v>
      </c>
      <c r="J52" s="14" t="s">
        <v>2</v>
      </c>
      <c r="K52" s="16">
        <v>0.026000000000000002</v>
      </c>
      <c r="L52" s="14"/>
      <c r="M52" s="14">
        <f t="shared" si="10"/>
        <v>94097.91</v>
      </c>
    </row>
    <row r="53" spans="1:13" ht="12.75">
      <c r="A53" s="14" t="s">
        <v>59</v>
      </c>
      <c r="B53" s="14"/>
      <c r="C53" s="14">
        <f t="shared" si="11"/>
        <v>3624275.32</v>
      </c>
      <c r="D53" s="14"/>
      <c r="E53" s="14">
        <v>34079.72</v>
      </c>
      <c r="F53" s="14"/>
      <c r="G53" s="14">
        <f t="shared" si="8"/>
        <v>3658355.04</v>
      </c>
      <c r="H53" s="14"/>
      <c r="I53" s="14">
        <f t="shared" si="9"/>
        <v>3641315.1799999997</v>
      </c>
      <c r="J53" s="14" t="s">
        <v>2</v>
      </c>
      <c r="K53" s="16">
        <v>0.026000000000000002</v>
      </c>
      <c r="L53" s="14"/>
      <c r="M53" s="14">
        <f t="shared" si="10"/>
        <v>94674.19</v>
      </c>
    </row>
    <row r="54" spans="1:13" ht="12.75">
      <c r="A54" s="14" t="s">
        <v>60</v>
      </c>
      <c r="B54" s="14"/>
      <c r="C54" s="14">
        <f t="shared" si="11"/>
        <v>3658355.04</v>
      </c>
      <c r="D54" s="14"/>
      <c r="E54" s="14">
        <v>67164.49</v>
      </c>
      <c r="F54" s="14"/>
      <c r="G54" s="14">
        <f t="shared" si="8"/>
        <v>3725519.5300000003</v>
      </c>
      <c r="H54" s="14"/>
      <c r="I54" s="14">
        <f t="shared" si="9"/>
        <v>3691937.285</v>
      </c>
      <c r="J54" s="14"/>
      <c r="K54" s="16">
        <v>0.026000000000000002</v>
      </c>
      <c r="L54" s="14"/>
      <c r="M54" s="14">
        <f t="shared" si="10"/>
        <v>95990.37</v>
      </c>
    </row>
    <row r="55" spans="1:13" ht="12.75">
      <c r="A55" s="14" t="s">
        <v>61</v>
      </c>
      <c r="B55" s="14"/>
      <c r="C55" s="14">
        <f t="shared" si="11"/>
        <v>3725519.5300000003</v>
      </c>
      <c r="D55" s="14"/>
      <c r="E55" s="17"/>
      <c r="F55" s="14"/>
      <c r="G55" s="14">
        <f t="shared" si="8"/>
        <v>3725519.5300000003</v>
      </c>
      <c r="H55" s="14"/>
      <c r="I55" s="14">
        <f t="shared" si="9"/>
        <v>3725519.5300000003</v>
      </c>
      <c r="J55" s="14"/>
      <c r="K55" s="16">
        <v>0.026000000000000002</v>
      </c>
      <c r="L55" s="14"/>
      <c r="M55" s="14">
        <f t="shared" si="10"/>
        <v>96863.51</v>
      </c>
    </row>
    <row r="56" spans="1:13" ht="12.75">
      <c r="A56" s="14" t="s">
        <v>62</v>
      </c>
      <c r="B56" s="14"/>
      <c r="C56" s="14">
        <f t="shared" si="11"/>
        <v>3725519.5300000003</v>
      </c>
      <c r="D56" s="14"/>
      <c r="E56" s="14">
        <v>128997.25</v>
      </c>
      <c r="F56" s="14"/>
      <c r="G56" s="14">
        <f t="shared" si="8"/>
        <v>3854516.7800000003</v>
      </c>
      <c r="H56" s="14"/>
      <c r="I56" s="14">
        <f t="shared" si="9"/>
        <v>3790018.1550000003</v>
      </c>
      <c r="J56" s="14" t="s">
        <v>2</v>
      </c>
      <c r="K56" s="16">
        <v>0.026000000000000002</v>
      </c>
      <c r="L56" s="14"/>
      <c r="M56" s="14">
        <f t="shared" si="10"/>
        <v>98540.47</v>
      </c>
    </row>
    <row r="57" spans="1:13" ht="12.75">
      <c r="A57" s="14" t="s">
        <v>63</v>
      </c>
      <c r="B57" s="14"/>
      <c r="C57" s="14">
        <f t="shared" si="11"/>
        <v>3854516.7800000003</v>
      </c>
      <c r="D57" s="14"/>
      <c r="E57" s="14"/>
      <c r="F57" s="14"/>
      <c r="G57" s="14">
        <f t="shared" si="8"/>
        <v>3854516.7800000003</v>
      </c>
      <c r="H57" s="14"/>
      <c r="I57" s="14">
        <f t="shared" si="9"/>
        <v>3854516.7800000003</v>
      </c>
      <c r="J57" s="14"/>
      <c r="K57" s="16">
        <v>0.023</v>
      </c>
      <c r="L57" s="14"/>
      <c r="M57" s="14">
        <f t="shared" si="10"/>
        <v>88653.89</v>
      </c>
    </row>
    <row r="58" spans="1:13" ht="12.75">
      <c r="A58" s="14" t="s">
        <v>64</v>
      </c>
      <c r="B58" s="14"/>
      <c r="C58" s="14">
        <f t="shared" si="11"/>
        <v>3854516.7800000003</v>
      </c>
      <c r="D58" s="14"/>
      <c r="E58" s="14"/>
      <c r="F58" s="14"/>
      <c r="G58" s="14">
        <f t="shared" si="8"/>
        <v>3854516.7800000003</v>
      </c>
      <c r="H58" s="14"/>
      <c r="I58" s="14">
        <f t="shared" si="9"/>
        <v>3854516.7800000003</v>
      </c>
      <c r="J58" s="14"/>
      <c r="K58" s="16">
        <v>0.023</v>
      </c>
      <c r="L58" s="14"/>
      <c r="M58" s="14">
        <f t="shared" si="10"/>
        <v>88653.89</v>
      </c>
    </row>
    <row r="59" spans="1:13" ht="12.75">
      <c r="A59" s="14" t="s">
        <v>65</v>
      </c>
      <c r="B59" s="14"/>
      <c r="C59" s="14">
        <f t="shared" si="11"/>
        <v>3854516.7800000003</v>
      </c>
      <c r="D59" s="14"/>
      <c r="E59" s="14">
        <v>12320.4</v>
      </c>
      <c r="F59" s="14"/>
      <c r="G59" s="14">
        <f t="shared" si="8"/>
        <v>3866837.18</v>
      </c>
      <c r="H59" s="14"/>
      <c r="I59" s="14">
        <f t="shared" si="9"/>
        <v>3860676.9800000004</v>
      </c>
      <c r="J59" s="14"/>
      <c r="K59" s="16">
        <v>0.023</v>
      </c>
      <c r="L59" s="14"/>
      <c r="M59" s="14">
        <f t="shared" si="10"/>
        <v>88795.57</v>
      </c>
    </row>
    <row r="60" spans="1:13" ht="12.75">
      <c r="A60" s="14" t="s">
        <v>66</v>
      </c>
      <c r="B60" s="14"/>
      <c r="C60" s="14">
        <f t="shared" si="11"/>
        <v>3866837.18</v>
      </c>
      <c r="D60" s="14"/>
      <c r="E60" s="14">
        <v>39196.49</v>
      </c>
      <c r="F60" s="14"/>
      <c r="G60" s="14">
        <f t="shared" si="8"/>
        <v>3906033.6700000004</v>
      </c>
      <c r="H60" s="14"/>
      <c r="I60" s="14">
        <f t="shared" si="9"/>
        <v>3886435.4250000003</v>
      </c>
      <c r="J60" s="14"/>
      <c r="K60" s="16">
        <v>0.023</v>
      </c>
      <c r="L60" s="14"/>
      <c r="M60" s="14">
        <f t="shared" si="10"/>
        <v>89388.01</v>
      </c>
    </row>
    <row r="61" spans="1:13" ht="12.75">
      <c r="A61" s="14" t="s">
        <v>67</v>
      </c>
      <c r="B61" s="14"/>
      <c r="C61" s="14">
        <f t="shared" si="11"/>
        <v>3906033.6700000004</v>
      </c>
      <c r="D61" s="14"/>
      <c r="E61" s="14">
        <v>9506.16</v>
      </c>
      <c r="F61" s="14"/>
      <c r="G61" s="14">
        <f t="shared" si="8"/>
        <v>3915539.8300000005</v>
      </c>
      <c r="H61" s="14"/>
      <c r="I61" s="14">
        <f t="shared" si="9"/>
        <v>3910786.7500000005</v>
      </c>
      <c r="J61" s="14"/>
      <c r="K61" s="16">
        <v>0.024</v>
      </c>
      <c r="L61" s="14"/>
      <c r="M61" s="14">
        <f t="shared" si="10"/>
        <v>93858.88</v>
      </c>
    </row>
    <row r="62" spans="1:13" ht="12.75">
      <c r="A62" s="14" t="s">
        <v>68</v>
      </c>
      <c r="B62" s="14"/>
      <c r="C62" s="14">
        <f t="shared" si="11"/>
        <v>3915539.8300000005</v>
      </c>
      <c r="D62" s="14"/>
      <c r="E62" s="14">
        <v>166398.42</v>
      </c>
      <c r="F62" s="14"/>
      <c r="G62" s="14">
        <f t="shared" si="8"/>
        <v>4081938.2500000005</v>
      </c>
      <c r="H62" s="14"/>
      <c r="I62" s="14">
        <f t="shared" si="9"/>
        <v>3998739.0400000005</v>
      </c>
      <c r="J62" s="14"/>
      <c r="K62" s="16">
        <v>0.024</v>
      </c>
      <c r="L62" s="14"/>
      <c r="M62" s="14">
        <f t="shared" si="10"/>
        <v>95969.74</v>
      </c>
    </row>
    <row r="63" spans="1:13" ht="12.75">
      <c r="A63" s="14" t="s">
        <v>69</v>
      </c>
      <c r="B63" s="14"/>
      <c r="C63" s="14">
        <f t="shared" si="11"/>
        <v>4081938.2500000005</v>
      </c>
      <c r="D63" s="14"/>
      <c r="E63" s="14">
        <v>3315.04</v>
      </c>
      <c r="F63" s="14"/>
      <c r="G63" s="14">
        <f t="shared" si="8"/>
        <v>4085253.2900000005</v>
      </c>
      <c r="H63" s="14"/>
      <c r="I63" s="14">
        <f t="shared" si="9"/>
        <v>4083595.7700000005</v>
      </c>
      <c r="J63" s="14"/>
      <c r="K63" s="16">
        <v>0.024</v>
      </c>
      <c r="L63" s="14"/>
      <c r="M63" s="14">
        <f t="shared" si="10"/>
        <v>98006.3</v>
      </c>
    </row>
    <row r="64" spans="1:13" ht="12.75">
      <c r="A64" s="14" t="s">
        <v>70</v>
      </c>
      <c r="B64" s="14"/>
      <c r="C64" s="14">
        <f t="shared" si="11"/>
        <v>4085253.2900000005</v>
      </c>
      <c r="D64" s="14"/>
      <c r="E64" s="14">
        <f>29230.78+19151.95</f>
        <v>48382.729999999996</v>
      </c>
      <c r="F64" s="14"/>
      <c r="G64" s="14">
        <f t="shared" si="8"/>
        <v>4133636.0200000005</v>
      </c>
      <c r="H64" s="14"/>
      <c r="I64" s="14">
        <f t="shared" si="9"/>
        <v>4109444.6550000003</v>
      </c>
      <c r="J64" s="14"/>
      <c r="K64" s="16">
        <v>0.024</v>
      </c>
      <c r="L64" s="14"/>
      <c r="M64" s="14">
        <f t="shared" si="10"/>
        <v>98626.67</v>
      </c>
    </row>
    <row r="65" spans="1:13" ht="12.75">
      <c r="A65" s="14" t="s">
        <v>71</v>
      </c>
      <c r="B65" s="18"/>
      <c r="C65" s="14">
        <f t="shared" si="11"/>
        <v>4133636.0200000005</v>
      </c>
      <c r="D65" s="14"/>
      <c r="E65" s="14">
        <v>451435.97</v>
      </c>
      <c r="F65" s="14"/>
      <c r="G65" s="14">
        <f t="shared" si="8"/>
        <v>4585071.99</v>
      </c>
      <c r="H65" s="14"/>
      <c r="I65" s="14">
        <f t="shared" si="9"/>
        <v>4359354.005000001</v>
      </c>
      <c r="K65" s="16">
        <v>0.022</v>
      </c>
      <c r="M65" s="14">
        <f t="shared" si="10"/>
        <v>95905.79</v>
      </c>
    </row>
    <row r="66" spans="1:13" ht="12.75">
      <c r="A66" s="14" t="s">
        <v>72</v>
      </c>
      <c r="B66" s="18"/>
      <c r="C66" s="14">
        <f t="shared" si="11"/>
        <v>4585071.99</v>
      </c>
      <c r="D66" s="14"/>
      <c r="E66" s="14">
        <v>8008.42</v>
      </c>
      <c r="F66" s="14"/>
      <c r="G66" s="14">
        <f t="shared" si="8"/>
        <v>4593080.41</v>
      </c>
      <c r="H66" s="14"/>
      <c r="I66" s="14">
        <f t="shared" si="9"/>
        <v>4589076.2</v>
      </c>
      <c r="K66" s="16">
        <v>0.022</v>
      </c>
      <c r="M66" s="14">
        <f t="shared" si="10"/>
        <v>100959.68</v>
      </c>
    </row>
    <row r="67" spans="1:13" ht="12.75">
      <c r="A67" s="14" t="s">
        <v>73</v>
      </c>
      <c r="B67" s="18"/>
      <c r="C67" s="14">
        <f t="shared" si="11"/>
        <v>4593080.41</v>
      </c>
      <c r="D67" s="14"/>
      <c r="E67" s="14">
        <v>22223.55</v>
      </c>
      <c r="F67" s="14"/>
      <c r="G67" s="14">
        <f t="shared" si="8"/>
        <v>4615303.96</v>
      </c>
      <c r="H67" s="14"/>
      <c r="I67" s="14">
        <f t="shared" si="9"/>
        <v>4604192.1850000005</v>
      </c>
      <c r="K67" s="16">
        <v>0.022</v>
      </c>
      <c r="M67" s="14">
        <f t="shared" si="10"/>
        <v>101292.23</v>
      </c>
    </row>
    <row r="68" spans="1:13" ht="12.75">
      <c r="A68" s="14" t="s">
        <v>74</v>
      </c>
      <c r="B68" s="18"/>
      <c r="C68" s="14">
        <f t="shared" si="11"/>
        <v>4615303.96</v>
      </c>
      <c r="D68" s="14"/>
      <c r="F68" s="14"/>
      <c r="G68" s="14">
        <f t="shared" si="8"/>
        <v>4615303.96</v>
      </c>
      <c r="H68" s="14"/>
      <c r="I68" s="14">
        <f t="shared" si="9"/>
        <v>4615303.96</v>
      </c>
      <c r="J68" s="14"/>
      <c r="K68" s="16">
        <v>0.022</v>
      </c>
      <c r="L68" s="14"/>
      <c r="M68" s="14">
        <f>ROUND((+I68*K68),2)/12*9</f>
        <v>76152.5175</v>
      </c>
    </row>
    <row r="69" spans="1:13" ht="12.75">
      <c r="A69" s="18"/>
      <c r="B69" s="18"/>
      <c r="C69" s="18"/>
      <c r="D69" s="14"/>
      <c r="F69" s="14"/>
      <c r="G69" s="18"/>
      <c r="H69" s="14"/>
      <c r="I69" s="14"/>
      <c r="J69" s="14"/>
      <c r="L69" s="14"/>
      <c r="M69" s="18"/>
    </row>
    <row r="70" spans="1:13" ht="13.5" thickBot="1">
      <c r="A70" s="18"/>
      <c r="B70" s="18"/>
      <c r="C70" s="18"/>
      <c r="D70" s="14"/>
      <c r="F70" s="14"/>
      <c r="G70" s="18"/>
      <c r="H70" s="14"/>
      <c r="I70" s="14"/>
      <c r="J70" s="14"/>
      <c r="K70" s="14"/>
      <c r="L70" s="14"/>
      <c r="M70" s="19">
        <f>SUM(M13:M68)</f>
        <v>2224213.6675000004</v>
      </c>
    </row>
    <row r="71" spans="1:8" ht="13.5" thickTop="1">
      <c r="A71" s="18"/>
      <c r="B71" s="18"/>
      <c r="C71" s="18"/>
      <c r="D71" s="14"/>
      <c r="F71" s="14"/>
      <c r="G71" s="18"/>
      <c r="H71" s="14"/>
    </row>
    <row r="72" spans="1:13" ht="12.75">
      <c r="A72" s="18"/>
      <c r="B72" s="18"/>
      <c r="C72" s="18"/>
      <c r="D72" s="14"/>
      <c r="F72" s="14"/>
      <c r="G72" s="18"/>
      <c r="H72" s="14"/>
      <c r="I72" s="14" t="s">
        <v>75</v>
      </c>
      <c r="J72" s="14"/>
      <c r="L72" s="14"/>
      <c r="M72" s="18">
        <f>G68-M70</f>
        <v>2391090.2924999995</v>
      </c>
    </row>
    <row r="73" spans="1:13" ht="12.75">
      <c r="A73" s="18"/>
      <c r="B73" s="18"/>
      <c r="C73" s="18"/>
      <c r="D73" s="14"/>
      <c r="F73" s="14"/>
      <c r="H73" s="14"/>
      <c r="I73" s="14" t="s">
        <v>76</v>
      </c>
      <c r="J73" s="14"/>
      <c r="K73" s="14"/>
      <c r="L73" s="14"/>
      <c r="M73" s="14">
        <v>259405.61</v>
      </c>
    </row>
    <row r="74" spans="1:13" ht="13.5" thickBot="1">
      <c r="A74" s="14"/>
      <c r="B74" s="14"/>
      <c r="I74" s="20" t="s">
        <v>82</v>
      </c>
      <c r="J74" s="14"/>
      <c r="K74" s="21" t="s">
        <v>78</v>
      </c>
      <c r="L74" s="14"/>
      <c r="M74" s="19">
        <f>SUM(M72:M73)</f>
        <v>2650495.9024999994</v>
      </c>
    </row>
    <row r="75" spans="1:13" ht="13.5" thickTop="1">
      <c r="A75" s="14"/>
      <c r="B75" s="14"/>
      <c r="M75" s="25" t="s">
        <v>87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3" bestFit="1" customWidth="1"/>
    <col min="2" max="2" width="1.8515625" style="13" customWidth="1"/>
    <col min="3" max="3" width="12.28125" style="13" bestFit="1" customWidth="1"/>
    <col min="4" max="4" width="1.8515625" style="13" customWidth="1"/>
    <col min="5" max="5" width="12.28125" style="13" customWidth="1"/>
    <col min="6" max="6" width="1.8515625" style="13" customWidth="1"/>
    <col min="7" max="7" width="12.28125" style="13" bestFit="1" customWidth="1"/>
    <col min="8" max="8" width="2.421875" style="13" customWidth="1"/>
    <col min="9" max="9" width="18.421875" style="13" bestFit="1" customWidth="1"/>
    <col min="10" max="10" width="2.421875" style="13" customWidth="1"/>
    <col min="11" max="11" width="7.140625" style="13" bestFit="1" customWidth="1"/>
    <col min="12" max="12" width="1.8515625" style="13" customWidth="1"/>
    <col min="13" max="13" width="12.85156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88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89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/>
      <c r="F34" s="14"/>
      <c r="G34" s="14">
        <f>C34+E34</f>
        <v>0</v>
      </c>
      <c r="H34" s="14"/>
      <c r="I34" s="14">
        <f>C34/2+G34/2</f>
        <v>0</v>
      </c>
      <c r="J34" s="14"/>
      <c r="K34" s="16">
        <v>0.025</v>
      </c>
      <c r="L34" s="14"/>
      <c r="M34" s="14">
        <f>ROUND((+I34*K34),2)</f>
        <v>0</v>
      </c>
    </row>
    <row r="35" spans="1:13" ht="12.75">
      <c r="A35" s="14" t="s">
        <v>43</v>
      </c>
      <c r="B35" s="14"/>
      <c r="C35" s="14">
        <f>G34</f>
        <v>0</v>
      </c>
      <c r="D35" s="14"/>
      <c r="E35" s="14"/>
      <c r="F35" s="14"/>
      <c r="G35" s="14">
        <f>C35+E35</f>
        <v>0</v>
      </c>
      <c r="H35" s="14"/>
      <c r="I35" s="14">
        <f>C35/2+G35/2</f>
        <v>0</v>
      </c>
      <c r="J35" s="14"/>
      <c r="K35" s="16">
        <v>0.0275</v>
      </c>
      <c r="L35" s="14"/>
      <c r="M35" s="14">
        <f>ROUND((+I35*K35),2)</f>
        <v>0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0</v>
      </c>
      <c r="D37" s="14"/>
      <c r="E37" s="14"/>
      <c r="F37" s="14"/>
      <c r="G37" s="14">
        <f>C37+E37</f>
        <v>0</v>
      </c>
      <c r="H37" s="14"/>
      <c r="I37" s="14">
        <f>C37/2+G37/2</f>
        <v>0</v>
      </c>
      <c r="J37" s="14"/>
      <c r="K37" s="16">
        <v>0.0275</v>
      </c>
      <c r="L37" s="14"/>
      <c r="M37" s="14">
        <f>ROUND((+I37*K37),2)</f>
        <v>0</v>
      </c>
    </row>
    <row r="38" spans="1:13" ht="12.75">
      <c r="A38" s="14" t="s">
        <v>45</v>
      </c>
      <c r="B38" s="14"/>
      <c r="C38" s="14">
        <f>G37</f>
        <v>0</v>
      </c>
      <c r="D38" s="14"/>
      <c r="E38" s="14"/>
      <c r="F38" s="14"/>
      <c r="G38" s="14">
        <f>C38+E38</f>
        <v>0</v>
      </c>
      <c r="H38" s="14"/>
      <c r="I38" s="14">
        <f>C38/2+G38/2</f>
        <v>0</v>
      </c>
      <c r="J38" s="14"/>
      <c r="K38" s="16">
        <v>0.024</v>
      </c>
      <c r="L38" s="14"/>
      <c r="M38" s="14">
        <f>ROUND((+I38*K38),2)</f>
        <v>0</v>
      </c>
    </row>
    <row r="39" spans="1:13" ht="12.75">
      <c r="A39" s="14" t="s">
        <v>46</v>
      </c>
      <c r="B39" s="14"/>
      <c r="C39" s="14">
        <f>G38</f>
        <v>0</v>
      </c>
      <c r="D39" s="14"/>
      <c r="E39" s="14"/>
      <c r="F39" s="14"/>
      <c r="G39" s="14">
        <f>C39+E39</f>
        <v>0</v>
      </c>
      <c r="H39" s="14"/>
      <c r="I39" s="14">
        <f>C39/2+G39/2</f>
        <v>0</v>
      </c>
      <c r="J39" s="14"/>
      <c r="K39" s="16">
        <v>0.024</v>
      </c>
      <c r="L39" s="14"/>
      <c r="M39" s="14">
        <f>ROUND((+I39*K39),2)</f>
        <v>0</v>
      </c>
    </row>
    <row r="40" spans="1:13" ht="12.75">
      <c r="A40" s="14" t="s">
        <v>47</v>
      </c>
      <c r="B40" s="14"/>
      <c r="C40" s="14">
        <f>G39</f>
        <v>0</v>
      </c>
      <c r="D40" s="14"/>
      <c r="E40" s="14">
        <v>1896549.42</v>
      </c>
      <c r="F40" s="14"/>
      <c r="G40" s="14">
        <f>C40+E40</f>
        <v>1896549.42</v>
      </c>
      <c r="H40" s="14"/>
      <c r="I40" s="14">
        <f>C40/2+G40/2</f>
        <v>948274.71</v>
      </c>
      <c r="J40" s="14"/>
      <c r="K40" s="16">
        <v>0.024</v>
      </c>
      <c r="L40" s="14"/>
      <c r="M40" s="14">
        <f>ROUND((+I40*K40),2)</f>
        <v>22758.59</v>
      </c>
    </row>
    <row r="41" spans="1:13" ht="12.75">
      <c r="A41" s="14" t="s">
        <v>48</v>
      </c>
      <c r="B41" s="14"/>
      <c r="C41" s="14">
        <f>G40</f>
        <v>1896549.42</v>
      </c>
      <c r="D41" s="14"/>
      <c r="E41" s="14">
        <v>46013.79</v>
      </c>
      <c r="F41" s="14"/>
      <c r="G41" s="14">
        <f>C41+E41</f>
        <v>1942563.21</v>
      </c>
      <c r="H41" s="14"/>
      <c r="I41" s="14">
        <f>C41/2+G41/2</f>
        <v>1919556.315</v>
      </c>
      <c r="J41" s="14"/>
      <c r="K41" s="16">
        <v>0.024</v>
      </c>
      <c r="L41" s="14"/>
      <c r="M41" s="14">
        <f>ROUND((+I41*K41),2)</f>
        <v>46069.35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1942563.21</v>
      </c>
      <c r="D43" s="14"/>
      <c r="E43" s="14">
        <v>1640.86</v>
      </c>
      <c r="F43" s="14"/>
      <c r="G43" s="14">
        <f aca="true" t="shared" si="8" ref="G43:G68">C43+E43</f>
        <v>1944204.07</v>
      </c>
      <c r="H43" s="14"/>
      <c r="I43" s="14">
        <f aca="true" t="shared" si="9" ref="I43:I68">C43/2+G43/2</f>
        <v>1943383.6400000001</v>
      </c>
      <c r="J43" s="14"/>
      <c r="K43" s="16">
        <v>0.024</v>
      </c>
      <c r="L43" s="14"/>
      <c r="M43" s="14">
        <f aca="true" t="shared" si="10" ref="M43:M67">ROUND((+I43*K43),2)</f>
        <v>46641.21</v>
      </c>
    </row>
    <row r="44" spans="1:13" ht="12.75">
      <c r="A44" s="14" t="s">
        <v>50</v>
      </c>
      <c r="B44" s="14"/>
      <c r="C44" s="14">
        <f aca="true" t="shared" si="11" ref="C44:C68">G43</f>
        <v>1944204.07</v>
      </c>
      <c r="D44" s="14"/>
      <c r="E44" s="14">
        <v>19685.94</v>
      </c>
      <c r="F44" s="14"/>
      <c r="G44" s="14">
        <f t="shared" si="8"/>
        <v>1963890.01</v>
      </c>
      <c r="H44" s="14"/>
      <c r="I44" s="14">
        <f t="shared" si="9"/>
        <v>1954047.04</v>
      </c>
      <c r="J44" s="14"/>
      <c r="K44" s="16">
        <v>0.024</v>
      </c>
      <c r="L44" s="14"/>
      <c r="M44" s="14">
        <f t="shared" si="10"/>
        <v>46897.13</v>
      </c>
    </row>
    <row r="45" spans="1:13" ht="12.75">
      <c r="A45" s="14" t="s">
        <v>51</v>
      </c>
      <c r="B45" s="14"/>
      <c r="C45" s="14">
        <f t="shared" si="11"/>
        <v>1963890.01</v>
      </c>
      <c r="D45" s="14"/>
      <c r="E45" s="14"/>
      <c r="F45" s="14"/>
      <c r="G45" s="14">
        <f t="shared" si="8"/>
        <v>1963890.01</v>
      </c>
      <c r="H45" s="14"/>
      <c r="I45" s="14">
        <f t="shared" si="9"/>
        <v>1963890.01</v>
      </c>
      <c r="J45" s="14"/>
      <c r="K45" s="16">
        <v>0.024</v>
      </c>
      <c r="L45" s="14"/>
      <c r="M45" s="14">
        <f t="shared" si="10"/>
        <v>47133.36</v>
      </c>
    </row>
    <row r="46" spans="1:13" ht="12.75">
      <c r="A46" s="14" t="s">
        <v>52</v>
      </c>
      <c r="B46" s="14"/>
      <c r="C46" s="14">
        <f t="shared" si="11"/>
        <v>1963890.01</v>
      </c>
      <c r="D46" s="14"/>
      <c r="E46" s="14">
        <v>0</v>
      </c>
      <c r="F46" s="14"/>
      <c r="G46" s="14">
        <f t="shared" si="8"/>
        <v>1963890.01</v>
      </c>
      <c r="H46" s="14"/>
      <c r="I46" s="14">
        <f t="shared" si="9"/>
        <v>1963890.01</v>
      </c>
      <c r="J46" s="14" t="s">
        <v>2</v>
      </c>
      <c r="K46" s="16">
        <v>0.024</v>
      </c>
      <c r="L46" s="14"/>
      <c r="M46" s="14">
        <f t="shared" si="10"/>
        <v>47133.36</v>
      </c>
    </row>
    <row r="47" spans="1:13" ht="12.75">
      <c r="A47" s="14" t="s">
        <v>53</v>
      </c>
      <c r="B47" s="14"/>
      <c r="C47" s="14">
        <f t="shared" si="11"/>
        <v>1963890.01</v>
      </c>
      <c r="D47" s="14"/>
      <c r="E47" s="26">
        <v>15814.4</v>
      </c>
      <c r="F47" s="14"/>
      <c r="G47" s="14">
        <f t="shared" si="8"/>
        <v>1979704.41</v>
      </c>
      <c r="H47" s="14"/>
      <c r="I47" s="14">
        <f t="shared" si="9"/>
        <v>1971797.21</v>
      </c>
      <c r="J47" s="14" t="s">
        <v>2</v>
      </c>
      <c r="K47" s="16">
        <v>0.029</v>
      </c>
      <c r="L47" s="14"/>
      <c r="M47" s="14">
        <f t="shared" si="10"/>
        <v>57182.12</v>
      </c>
    </row>
    <row r="48" spans="1:13" ht="12.75">
      <c r="A48" s="14" t="s">
        <v>54</v>
      </c>
      <c r="B48" s="14"/>
      <c r="C48" s="14">
        <f t="shared" si="11"/>
        <v>1979704.41</v>
      </c>
      <c r="D48" s="14"/>
      <c r="E48" s="14">
        <v>323.45</v>
      </c>
      <c r="F48" s="14"/>
      <c r="G48" s="14">
        <f t="shared" si="8"/>
        <v>1980027.8599999999</v>
      </c>
      <c r="H48" s="14"/>
      <c r="I48" s="14">
        <f t="shared" si="9"/>
        <v>1979866.1349999998</v>
      </c>
      <c r="J48" s="14" t="s">
        <v>2</v>
      </c>
      <c r="K48" s="16">
        <v>0.029</v>
      </c>
      <c r="L48" s="14"/>
      <c r="M48" s="14">
        <f t="shared" si="10"/>
        <v>57416.12</v>
      </c>
    </row>
    <row r="49" spans="1:13" ht="12.75">
      <c r="A49" s="14" t="s">
        <v>55</v>
      </c>
      <c r="B49" s="14"/>
      <c r="C49" s="14">
        <f t="shared" si="11"/>
        <v>1980027.8599999999</v>
      </c>
      <c r="D49" s="14"/>
      <c r="E49" s="14">
        <v>50402.53</v>
      </c>
      <c r="F49" s="14"/>
      <c r="G49" s="14">
        <f t="shared" si="8"/>
        <v>2030430.39</v>
      </c>
      <c r="H49" s="14"/>
      <c r="I49" s="14">
        <f t="shared" si="9"/>
        <v>2005229.125</v>
      </c>
      <c r="J49" s="14" t="s">
        <v>2</v>
      </c>
      <c r="K49" s="16">
        <v>0.029</v>
      </c>
      <c r="L49" s="14"/>
      <c r="M49" s="14">
        <f t="shared" si="10"/>
        <v>58151.64</v>
      </c>
    </row>
    <row r="50" spans="1:13" ht="12.75">
      <c r="A50" s="14" t="s">
        <v>56</v>
      </c>
      <c r="B50" s="14"/>
      <c r="C50" s="14">
        <f t="shared" si="11"/>
        <v>2030430.39</v>
      </c>
      <c r="D50" s="14"/>
      <c r="E50" s="14">
        <v>0</v>
      </c>
      <c r="F50" s="14"/>
      <c r="G50" s="14">
        <f t="shared" si="8"/>
        <v>2030430.39</v>
      </c>
      <c r="H50" s="14"/>
      <c r="I50" s="14">
        <f t="shared" si="9"/>
        <v>2030430.39</v>
      </c>
      <c r="J50" s="14"/>
      <c r="K50" s="16">
        <v>0.029</v>
      </c>
      <c r="L50" s="14"/>
      <c r="M50" s="14">
        <f t="shared" si="10"/>
        <v>58882.48</v>
      </c>
    </row>
    <row r="51" spans="1:13" ht="12.75">
      <c r="A51" s="14" t="s">
        <v>57</v>
      </c>
      <c r="B51" s="14"/>
      <c r="C51" s="14">
        <f t="shared" si="11"/>
        <v>2030430.39</v>
      </c>
      <c r="D51" s="14"/>
      <c r="E51" s="14">
        <v>397156.13</v>
      </c>
      <c r="F51" s="14"/>
      <c r="G51" s="14">
        <f t="shared" si="8"/>
        <v>2427586.52</v>
      </c>
      <c r="H51" s="14"/>
      <c r="I51" s="14">
        <f t="shared" si="9"/>
        <v>2229008.455</v>
      </c>
      <c r="J51" s="14" t="s">
        <v>2</v>
      </c>
      <c r="K51" s="16">
        <v>0.026000000000000002</v>
      </c>
      <c r="L51" s="14"/>
      <c r="M51" s="14">
        <f t="shared" si="10"/>
        <v>57954.22</v>
      </c>
    </row>
    <row r="52" spans="1:13" ht="12.75">
      <c r="A52" s="14" t="s">
        <v>58</v>
      </c>
      <c r="B52" s="14"/>
      <c r="C52" s="14">
        <f t="shared" si="11"/>
        <v>2427586.52</v>
      </c>
      <c r="D52" s="14"/>
      <c r="E52" s="14">
        <v>5145.08</v>
      </c>
      <c r="F52" s="14"/>
      <c r="G52" s="14">
        <f t="shared" si="8"/>
        <v>2432731.6</v>
      </c>
      <c r="H52" s="14"/>
      <c r="I52" s="14">
        <f t="shared" si="9"/>
        <v>2430159.06</v>
      </c>
      <c r="J52" s="14" t="s">
        <v>2</v>
      </c>
      <c r="K52" s="16">
        <v>0.026000000000000002</v>
      </c>
      <c r="L52" s="14"/>
      <c r="M52" s="14">
        <f t="shared" si="10"/>
        <v>63184.14</v>
      </c>
    </row>
    <row r="53" spans="1:13" ht="12.75">
      <c r="A53" s="14" t="s">
        <v>59</v>
      </c>
      <c r="B53" s="14"/>
      <c r="C53" s="14">
        <f t="shared" si="11"/>
        <v>2432731.6</v>
      </c>
      <c r="D53" s="14"/>
      <c r="E53" s="14">
        <v>53768.39</v>
      </c>
      <c r="F53" s="14"/>
      <c r="G53" s="14">
        <f t="shared" si="8"/>
        <v>2486499.99</v>
      </c>
      <c r="H53" s="14"/>
      <c r="I53" s="14">
        <f t="shared" si="9"/>
        <v>2459615.795</v>
      </c>
      <c r="J53" s="14" t="s">
        <v>2</v>
      </c>
      <c r="K53" s="16">
        <v>0.026000000000000002</v>
      </c>
      <c r="L53" s="14"/>
      <c r="M53" s="14">
        <f t="shared" si="10"/>
        <v>63950.01</v>
      </c>
    </row>
    <row r="54" spans="1:13" ht="12.75">
      <c r="A54" s="14" t="s">
        <v>60</v>
      </c>
      <c r="B54" s="14"/>
      <c r="C54" s="14">
        <f t="shared" si="11"/>
        <v>2486499.99</v>
      </c>
      <c r="D54" s="14"/>
      <c r="E54" s="14">
        <v>12971.98</v>
      </c>
      <c r="F54" s="14"/>
      <c r="G54" s="14">
        <f t="shared" si="8"/>
        <v>2499471.97</v>
      </c>
      <c r="H54" s="14"/>
      <c r="I54" s="14">
        <f t="shared" si="9"/>
        <v>2492985.9800000004</v>
      </c>
      <c r="J54" s="14"/>
      <c r="K54" s="16">
        <v>0.026000000000000002</v>
      </c>
      <c r="L54" s="14"/>
      <c r="M54" s="14">
        <f t="shared" si="10"/>
        <v>64817.64</v>
      </c>
    </row>
    <row r="55" spans="1:13" ht="12.75">
      <c r="A55" s="14" t="s">
        <v>61</v>
      </c>
      <c r="B55" s="14"/>
      <c r="C55" s="14">
        <f t="shared" si="11"/>
        <v>2499471.97</v>
      </c>
      <c r="D55" s="14"/>
      <c r="E55" s="17">
        <v>3092.15</v>
      </c>
      <c r="F55" s="14"/>
      <c r="G55" s="14">
        <f t="shared" si="8"/>
        <v>2502564.12</v>
      </c>
      <c r="H55" s="14"/>
      <c r="I55" s="14">
        <f t="shared" si="9"/>
        <v>2501018.045</v>
      </c>
      <c r="J55" s="14"/>
      <c r="K55" s="16">
        <v>0.026000000000000002</v>
      </c>
      <c r="L55" s="14"/>
      <c r="M55" s="14">
        <f t="shared" si="10"/>
        <v>65026.47</v>
      </c>
    </row>
    <row r="56" spans="1:13" ht="12.75">
      <c r="A56" s="14" t="s">
        <v>62</v>
      </c>
      <c r="B56" s="14"/>
      <c r="C56" s="14">
        <f t="shared" si="11"/>
        <v>2502564.12</v>
      </c>
      <c r="D56" s="14"/>
      <c r="E56" s="14">
        <v>84284.43</v>
      </c>
      <c r="F56" s="14"/>
      <c r="G56" s="14">
        <f t="shared" si="8"/>
        <v>2586848.5500000003</v>
      </c>
      <c r="H56" s="14"/>
      <c r="I56" s="14">
        <f t="shared" si="9"/>
        <v>2544706.335</v>
      </c>
      <c r="J56" s="14" t="s">
        <v>2</v>
      </c>
      <c r="K56" s="16">
        <v>0.026000000000000002</v>
      </c>
      <c r="L56" s="14"/>
      <c r="M56" s="14">
        <f t="shared" si="10"/>
        <v>66162.36</v>
      </c>
    </row>
    <row r="57" spans="1:13" ht="12.75">
      <c r="A57" s="14" t="s">
        <v>63</v>
      </c>
      <c r="B57" s="14"/>
      <c r="C57" s="14">
        <f t="shared" si="11"/>
        <v>2586848.5500000003</v>
      </c>
      <c r="D57" s="14"/>
      <c r="E57" s="14">
        <v>0</v>
      </c>
      <c r="F57" s="14"/>
      <c r="G57" s="14">
        <f t="shared" si="8"/>
        <v>2586848.5500000003</v>
      </c>
      <c r="H57" s="14"/>
      <c r="I57" s="14">
        <f t="shared" si="9"/>
        <v>2586848.5500000003</v>
      </c>
      <c r="J57" s="14"/>
      <c r="K57" s="16">
        <v>0.023</v>
      </c>
      <c r="L57" s="14"/>
      <c r="M57" s="14">
        <f t="shared" si="10"/>
        <v>59497.52</v>
      </c>
    </row>
    <row r="58" spans="1:13" ht="12.75">
      <c r="A58" s="14" t="s">
        <v>64</v>
      </c>
      <c r="B58" s="14"/>
      <c r="C58" s="14">
        <f t="shared" si="11"/>
        <v>2586848.5500000003</v>
      </c>
      <c r="D58" s="14"/>
      <c r="E58" s="14">
        <v>764.65</v>
      </c>
      <c r="F58" s="14"/>
      <c r="G58" s="14">
        <f t="shared" si="8"/>
        <v>2587613.2</v>
      </c>
      <c r="H58" s="14"/>
      <c r="I58" s="14">
        <f t="shared" si="9"/>
        <v>2587230.875</v>
      </c>
      <c r="J58" s="14"/>
      <c r="K58" s="16">
        <v>0.023</v>
      </c>
      <c r="L58" s="14"/>
      <c r="M58" s="14">
        <f t="shared" si="10"/>
        <v>59506.31</v>
      </c>
    </row>
    <row r="59" spans="1:13" ht="12.75">
      <c r="A59" s="14" t="s">
        <v>65</v>
      </c>
      <c r="B59" s="14"/>
      <c r="C59" s="14">
        <f t="shared" si="11"/>
        <v>2587613.2</v>
      </c>
      <c r="D59" s="14"/>
      <c r="E59" s="14">
        <v>4412.27</v>
      </c>
      <c r="F59" s="14"/>
      <c r="G59" s="14">
        <f t="shared" si="8"/>
        <v>2592025.47</v>
      </c>
      <c r="H59" s="14"/>
      <c r="I59" s="14">
        <f t="shared" si="9"/>
        <v>2589819.335</v>
      </c>
      <c r="J59" s="14"/>
      <c r="K59" s="16">
        <v>0.023</v>
      </c>
      <c r="L59" s="14"/>
      <c r="M59" s="14">
        <f t="shared" si="10"/>
        <v>59565.84</v>
      </c>
    </row>
    <row r="60" spans="1:13" ht="12.75">
      <c r="A60" s="14" t="s">
        <v>66</v>
      </c>
      <c r="B60" s="14"/>
      <c r="C60" s="14">
        <f t="shared" si="11"/>
        <v>2592025.47</v>
      </c>
      <c r="D60" s="14"/>
      <c r="E60" s="14">
        <v>10963.32</v>
      </c>
      <c r="F60" s="14"/>
      <c r="G60" s="14">
        <f t="shared" si="8"/>
        <v>2602988.79</v>
      </c>
      <c r="H60" s="14"/>
      <c r="I60" s="14">
        <f t="shared" si="9"/>
        <v>2597507.13</v>
      </c>
      <c r="J60" s="14"/>
      <c r="K60" s="16">
        <v>0.023</v>
      </c>
      <c r="L60" s="14"/>
      <c r="M60" s="14">
        <f t="shared" si="10"/>
        <v>59742.66</v>
      </c>
    </row>
    <row r="61" spans="1:13" ht="12.75">
      <c r="A61" s="14" t="s">
        <v>67</v>
      </c>
      <c r="B61" s="14"/>
      <c r="C61" s="14">
        <f t="shared" si="11"/>
        <v>2602988.79</v>
      </c>
      <c r="D61" s="14"/>
      <c r="E61" s="14">
        <v>5952.44</v>
      </c>
      <c r="F61" s="14"/>
      <c r="G61" s="14">
        <f t="shared" si="8"/>
        <v>2608941.23</v>
      </c>
      <c r="H61" s="14"/>
      <c r="I61" s="14">
        <f t="shared" si="9"/>
        <v>2605965.01</v>
      </c>
      <c r="J61" s="14"/>
      <c r="K61" s="16">
        <v>0.024</v>
      </c>
      <c r="L61" s="14"/>
      <c r="M61" s="14">
        <f t="shared" si="10"/>
        <v>62543.16</v>
      </c>
    </row>
    <row r="62" spans="1:13" ht="12.75">
      <c r="A62" s="14" t="s">
        <v>68</v>
      </c>
      <c r="B62" s="14"/>
      <c r="C62" s="14">
        <f t="shared" si="11"/>
        <v>2608941.23</v>
      </c>
      <c r="D62" s="14"/>
      <c r="E62" s="14">
        <v>134244.24</v>
      </c>
      <c r="F62" s="14"/>
      <c r="G62" s="14">
        <f t="shared" si="8"/>
        <v>2743185.4699999997</v>
      </c>
      <c r="H62" s="14"/>
      <c r="I62" s="14">
        <f t="shared" si="9"/>
        <v>2676063.3499999996</v>
      </c>
      <c r="J62" s="14"/>
      <c r="K62" s="16">
        <v>0.024</v>
      </c>
      <c r="L62" s="14"/>
      <c r="M62" s="14">
        <f t="shared" si="10"/>
        <v>64225.52</v>
      </c>
    </row>
    <row r="63" spans="1:13" ht="12.75">
      <c r="A63" s="14" t="s">
        <v>69</v>
      </c>
      <c r="B63" s="14"/>
      <c r="C63" s="14">
        <f t="shared" si="11"/>
        <v>2743185.4699999997</v>
      </c>
      <c r="D63" s="14"/>
      <c r="E63" s="14">
        <v>0</v>
      </c>
      <c r="F63" s="14"/>
      <c r="G63" s="14">
        <f t="shared" si="8"/>
        <v>2743185.4699999997</v>
      </c>
      <c r="H63" s="14"/>
      <c r="I63" s="14">
        <f t="shared" si="9"/>
        <v>2743185.4699999997</v>
      </c>
      <c r="J63" s="14"/>
      <c r="K63" s="16">
        <v>0.024</v>
      </c>
      <c r="L63" s="14"/>
      <c r="M63" s="14">
        <f t="shared" si="10"/>
        <v>65836.45</v>
      </c>
    </row>
    <row r="64" spans="1:13" ht="12.75">
      <c r="A64" s="14" t="s">
        <v>70</v>
      </c>
      <c r="B64" s="14"/>
      <c r="C64" s="14">
        <f t="shared" si="11"/>
        <v>2743185.4699999997</v>
      </c>
      <c r="D64" s="14"/>
      <c r="E64" s="14">
        <f>14178.58+11713.18+19909.14</f>
        <v>45800.9</v>
      </c>
      <c r="F64" s="14"/>
      <c r="G64" s="14">
        <f t="shared" si="8"/>
        <v>2788986.3699999996</v>
      </c>
      <c r="H64" s="14"/>
      <c r="I64" s="14">
        <f t="shared" si="9"/>
        <v>2766085.92</v>
      </c>
      <c r="J64" s="14"/>
      <c r="K64" s="16">
        <v>0.024</v>
      </c>
      <c r="L64" s="14"/>
      <c r="M64" s="14">
        <f t="shared" si="10"/>
        <v>66386.06</v>
      </c>
    </row>
    <row r="65" spans="1:13" ht="12.75">
      <c r="A65" s="14" t="s">
        <v>71</v>
      </c>
      <c r="B65" s="14"/>
      <c r="C65" s="14">
        <f t="shared" si="11"/>
        <v>2788986.3699999996</v>
      </c>
      <c r="D65" s="14"/>
      <c r="E65" s="14">
        <f>5832.51+6438.7+6396.79</f>
        <v>18668</v>
      </c>
      <c r="F65" s="14"/>
      <c r="G65" s="14">
        <f t="shared" si="8"/>
        <v>2807654.3699999996</v>
      </c>
      <c r="H65" s="14"/>
      <c r="I65" s="14">
        <f t="shared" si="9"/>
        <v>2798320.3699999996</v>
      </c>
      <c r="J65" s="14"/>
      <c r="K65" s="16">
        <v>0.022</v>
      </c>
      <c r="L65" s="14"/>
      <c r="M65" s="14">
        <f t="shared" si="10"/>
        <v>61563.05</v>
      </c>
    </row>
    <row r="66" spans="1:13" ht="12.75">
      <c r="A66" s="14" t="s">
        <v>72</v>
      </c>
      <c r="B66" s="14"/>
      <c r="C66" s="14">
        <f t="shared" si="11"/>
        <v>2807654.3699999996</v>
      </c>
      <c r="D66" s="14"/>
      <c r="E66" s="14">
        <f>5206.75+2803.43+9228.72</f>
        <v>17238.9</v>
      </c>
      <c r="F66" s="14"/>
      <c r="G66" s="14">
        <f t="shared" si="8"/>
        <v>2824893.2699999996</v>
      </c>
      <c r="H66" s="14"/>
      <c r="I66" s="14">
        <f t="shared" si="9"/>
        <v>2816273.8199999994</v>
      </c>
      <c r="J66" s="14"/>
      <c r="K66" s="16">
        <v>0.022</v>
      </c>
      <c r="L66" s="14"/>
      <c r="M66" s="14">
        <f t="shared" si="10"/>
        <v>61958.02</v>
      </c>
    </row>
    <row r="67" spans="1:13" ht="12.75">
      <c r="A67" s="14" t="s">
        <v>73</v>
      </c>
      <c r="B67" s="14"/>
      <c r="C67" s="14">
        <f t="shared" si="11"/>
        <v>2824893.2699999996</v>
      </c>
      <c r="D67" s="14"/>
      <c r="E67" s="14">
        <v>11340.63</v>
      </c>
      <c r="F67" s="14"/>
      <c r="G67" s="14">
        <f t="shared" si="8"/>
        <v>2836233.8999999994</v>
      </c>
      <c r="H67" s="14"/>
      <c r="I67" s="14">
        <f t="shared" si="9"/>
        <v>2830563.5849999995</v>
      </c>
      <c r="K67" s="16">
        <v>0.022</v>
      </c>
      <c r="M67" s="14">
        <f t="shared" si="10"/>
        <v>62272.4</v>
      </c>
    </row>
    <row r="68" spans="1:13" ht="12.75">
      <c r="A68" s="14" t="s">
        <v>74</v>
      </c>
      <c r="B68" s="18"/>
      <c r="C68" s="14">
        <f t="shared" si="11"/>
        <v>2836233.8999999994</v>
      </c>
      <c r="D68" s="14"/>
      <c r="E68" s="14">
        <v>48343.08</v>
      </c>
      <c r="F68" s="14"/>
      <c r="G68" s="14">
        <f t="shared" si="8"/>
        <v>2884576.9799999995</v>
      </c>
      <c r="H68" s="14"/>
      <c r="I68" s="14">
        <f t="shared" si="9"/>
        <v>2860405.4399999995</v>
      </c>
      <c r="K68" s="16">
        <v>0.022</v>
      </c>
      <c r="M68" s="14">
        <f>ROUND((+I68*K68),2)/12*9</f>
        <v>47196.69</v>
      </c>
    </row>
    <row r="69" spans="1:13" ht="13.5" thickBot="1">
      <c r="A69" s="18"/>
      <c r="B69" s="18"/>
      <c r="C69" s="18"/>
      <c r="D69" s="14"/>
      <c r="F69" s="14"/>
      <c r="G69" s="18"/>
      <c r="H69" s="14"/>
      <c r="M69" s="19">
        <f>SUM(M8:M68)</f>
        <v>1599653.88</v>
      </c>
    </row>
    <row r="70" spans="1:12" ht="13.5" thickTop="1">
      <c r="A70" s="18"/>
      <c r="B70" s="18"/>
      <c r="C70" s="18"/>
      <c r="D70" s="14"/>
      <c r="F70" s="14"/>
      <c r="G70" s="18"/>
      <c r="H70" s="14"/>
      <c r="I70" s="15"/>
      <c r="J70" s="14"/>
      <c r="K70" s="14"/>
      <c r="L70" s="14"/>
    </row>
    <row r="71" spans="1:13" ht="12.75">
      <c r="A71" s="18"/>
      <c r="B71" s="18"/>
      <c r="C71" s="18"/>
      <c r="D71" s="14"/>
      <c r="F71" s="14"/>
      <c r="H71" s="14"/>
      <c r="I71" s="14" t="s">
        <v>75</v>
      </c>
      <c r="J71" s="14"/>
      <c r="L71" s="14"/>
      <c r="M71" s="18">
        <f>G68-M69</f>
        <v>1284923.0999999996</v>
      </c>
    </row>
    <row r="72" spans="9:13" ht="12.75">
      <c r="I72" s="14" t="s">
        <v>76</v>
      </c>
      <c r="J72" s="14"/>
      <c r="K72" s="14"/>
      <c r="L72" s="14"/>
      <c r="M72" s="14">
        <f>112446.75+133949.95+40625.26+52804.25+158.19</f>
        <v>339984.4</v>
      </c>
    </row>
    <row r="73" spans="9:13" ht="13.5" thickBot="1">
      <c r="I73" s="20" t="s">
        <v>82</v>
      </c>
      <c r="J73" s="14"/>
      <c r="K73" s="21" t="s">
        <v>78</v>
      </c>
      <c r="L73" s="14"/>
      <c r="M73" s="19">
        <f>SUM(M71:M72)</f>
        <v>1624907.4999999995</v>
      </c>
    </row>
    <row r="74" ht="13.5" thickTop="1">
      <c r="M74" s="24" t="s">
        <v>87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3" bestFit="1" customWidth="1"/>
    <col min="2" max="2" width="2.140625" style="13" customWidth="1"/>
    <col min="3" max="3" width="10.7109375" style="13" bestFit="1" customWidth="1"/>
    <col min="4" max="4" width="2.421875" style="13" customWidth="1"/>
    <col min="5" max="5" width="11.28125" style="13" customWidth="1"/>
    <col min="6" max="6" width="2.7109375" style="13" customWidth="1"/>
    <col min="7" max="7" width="10.7109375" style="13" bestFit="1" customWidth="1"/>
    <col min="8" max="8" width="2.8515625" style="13" customWidth="1"/>
    <col min="9" max="9" width="18.421875" style="13" bestFit="1" customWidth="1"/>
    <col min="10" max="10" width="2.28125" style="13" customWidth="1"/>
    <col min="11" max="11" width="7.140625" style="13" bestFit="1" customWidth="1"/>
    <col min="12" max="12" width="2.7109375" style="13" customWidth="1"/>
    <col min="13" max="13" width="12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90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91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>
        <v>23683.4</v>
      </c>
      <c r="F29" s="14"/>
      <c r="G29" s="14">
        <f t="shared" si="4"/>
        <v>23683.4</v>
      </c>
      <c r="H29" s="14"/>
      <c r="I29" s="14">
        <f t="shared" si="5"/>
        <v>11841.7</v>
      </c>
      <c r="J29" s="14"/>
      <c r="K29" s="16">
        <v>0.030600000000000002</v>
      </c>
      <c r="L29" s="14"/>
      <c r="M29" s="14">
        <f t="shared" si="6"/>
        <v>362.36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23683.4</v>
      </c>
      <c r="D31" s="14"/>
      <c r="E31" s="14"/>
      <c r="F31" s="14"/>
      <c r="G31" s="14">
        <f>C31+E31</f>
        <v>23683.4</v>
      </c>
      <c r="H31" s="14"/>
      <c r="I31" s="14">
        <f>C31/2+G31/2</f>
        <v>23683.4</v>
      </c>
      <c r="J31" s="14"/>
      <c r="K31" s="16">
        <v>0.031</v>
      </c>
      <c r="L31" s="14"/>
      <c r="M31" s="14">
        <f>ROUND((+I31*K31),2)</f>
        <v>734.19</v>
      </c>
    </row>
    <row r="32" spans="1:13" ht="12.75">
      <c r="A32" s="14" t="s">
        <v>40</v>
      </c>
      <c r="B32" s="14"/>
      <c r="C32" s="14">
        <f>G31</f>
        <v>23683.4</v>
      </c>
      <c r="D32" s="14"/>
      <c r="E32" s="14"/>
      <c r="F32" s="14"/>
      <c r="G32" s="14">
        <f>C32+E32</f>
        <v>23683.4</v>
      </c>
      <c r="H32" s="14"/>
      <c r="I32" s="14">
        <f>C32/2+G32/2</f>
        <v>23683.4</v>
      </c>
      <c r="J32" s="14"/>
      <c r="K32" s="16">
        <v>0.025</v>
      </c>
      <c r="L32" s="14"/>
      <c r="M32" s="14">
        <f>ROUND((+I32*K32),2)</f>
        <v>592.09</v>
      </c>
    </row>
    <row r="33" spans="1:13" ht="12.75">
      <c r="A33" s="14" t="s">
        <v>41</v>
      </c>
      <c r="B33" s="14"/>
      <c r="C33" s="14">
        <f>G32</f>
        <v>23683.4</v>
      </c>
      <c r="D33" s="14"/>
      <c r="E33" s="14">
        <v>1222.55</v>
      </c>
      <c r="F33" s="14"/>
      <c r="G33" s="14">
        <f>C33+E33</f>
        <v>24905.95</v>
      </c>
      <c r="H33" s="14"/>
      <c r="I33" s="14">
        <f>C33/2+G33/2</f>
        <v>24294.675000000003</v>
      </c>
      <c r="J33" s="14"/>
      <c r="K33" s="16">
        <v>0.025</v>
      </c>
      <c r="L33" s="14"/>
      <c r="M33" s="14">
        <f>ROUND((+I33*K33),2)</f>
        <v>607.37</v>
      </c>
    </row>
    <row r="34" spans="1:13" ht="12.75">
      <c r="A34" s="14" t="s">
        <v>42</v>
      </c>
      <c r="B34" s="14"/>
      <c r="C34" s="14">
        <f>G33</f>
        <v>24905.95</v>
      </c>
      <c r="D34" s="14"/>
      <c r="E34" s="14"/>
      <c r="F34" s="14"/>
      <c r="G34" s="14">
        <f>C34+E34</f>
        <v>24905.95</v>
      </c>
      <c r="H34" s="14"/>
      <c r="I34" s="14">
        <f>C34/2+G34/2</f>
        <v>24905.95</v>
      </c>
      <c r="J34" s="14"/>
      <c r="K34" s="16">
        <v>0.025</v>
      </c>
      <c r="L34" s="14"/>
      <c r="M34" s="14">
        <f>ROUND((+I34*K34),2)</f>
        <v>622.65</v>
      </c>
    </row>
    <row r="35" spans="1:13" ht="12.75">
      <c r="A35" s="14" t="s">
        <v>43</v>
      </c>
      <c r="B35" s="14"/>
      <c r="C35" s="14">
        <f>G34</f>
        <v>24905.95</v>
      </c>
      <c r="D35" s="14"/>
      <c r="E35" s="14">
        <v>4048.7</v>
      </c>
      <c r="F35" s="14"/>
      <c r="G35" s="14">
        <f>C35+E35</f>
        <v>28954.65</v>
      </c>
      <c r="H35" s="14"/>
      <c r="I35" s="14">
        <f>C35/2+G35/2</f>
        <v>26930.300000000003</v>
      </c>
      <c r="J35" s="14"/>
      <c r="K35" s="16">
        <v>0.0275</v>
      </c>
      <c r="L35" s="14"/>
      <c r="M35" s="14">
        <f>ROUND((+I35*K35),2)</f>
        <v>740.58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28954.65</v>
      </c>
      <c r="D37" s="14"/>
      <c r="E37" s="14">
        <v>22062.22</v>
      </c>
      <c r="F37" s="14"/>
      <c r="G37" s="14">
        <f>C37+E37</f>
        <v>51016.87</v>
      </c>
      <c r="H37" s="14"/>
      <c r="I37" s="14">
        <f>C37/2+G37/2</f>
        <v>39985.76</v>
      </c>
      <c r="J37" s="14"/>
      <c r="K37" s="16">
        <v>0.0275</v>
      </c>
      <c r="L37" s="14"/>
      <c r="M37" s="14">
        <f>ROUND((+I37*K37),2)</f>
        <v>1099.61</v>
      </c>
    </row>
    <row r="38" spans="1:13" ht="12.75">
      <c r="A38" s="14" t="s">
        <v>45</v>
      </c>
      <c r="B38" s="14"/>
      <c r="C38" s="14">
        <f>G37</f>
        <v>51016.87</v>
      </c>
      <c r="D38" s="14"/>
      <c r="E38" s="14">
        <v>17049.46</v>
      </c>
      <c r="F38" s="14"/>
      <c r="G38" s="14">
        <f>C38+E38</f>
        <v>68066.33</v>
      </c>
      <c r="H38" s="14"/>
      <c r="I38" s="14">
        <f>C38/2+G38/2</f>
        <v>59541.600000000006</v>
      </c>
      <c r="J38" s="14"/>
      <c r="K38" s="16">
        <v>0.024</v>
      </c>
      <c r="L38" s="14"/>
      <c r="M38" s="14">
        <f>ROUND((+I38*K38),2)</f>
        <v>1429</v>
      </c>
    </row>
    <row r="39" spans="1:13" ht="12.75">
      <c r="A39" s="14" t="s">
        <v>46</v>
      </c>
      <c r="B39" s="14"/>
      <c r="C39" s="14">
        <f>G38</f>
        <v>68066.33</v>
      </c>
      <c r="D39" s="14"/>
      <c r="E39" s="14"/>
      <c r="F39" s="14"/>
      <c r="G39" s="14">
        <f>C39+E39</f>
        <v>68066.33</v>
      </c>
      <c r="H39" s="14"/>
      <c r="I39" s="14">
        <f>C39/2+G39/2</f>
        <v>68066.33</v>
      </c>
      <c r="J39" s="14"/>
      <c r="K39" s="16">
        <v>0.024</v>
      </c>
      <c r="L39" s="14"/>
      <c r="M39" s="14">
        <f>ROUND((+I39*K39),2)</f>
        <v>1633.59</v>
      </c>
    </row>
    <row r="40" spans="1:13" ht="12.75">
      <c r="A40" s="14" t="s">
        <v>47</v>
      </c>
      <c r="B40" s="14"/>
      <c r="C40" s="14">
        <f>G39</f>
        <v>68066.33</v>
      </c>
      <c r="D40" s="14"/>
      <c r="E40" s="14">
        <v>15244.66</v>
      </c>
      <c r="F40" s="14"/>
      <c r="G40" s="14">
        <f>C40+E40</f>
        <v>83310.99</v>
      </c>
      <c r="H40" s="14"/>
      <c r="I40" s="14">
        <f>C40/2+G40/2</f>
        <v>75688.66</v>
      </c>
      <c r="J40" s="14"/>
      <c r="K40" s="16">
        <v>0.024</v>
      </c>
      <c r="L40" s="14"/>
      <c r="M40" s="14">
        <f>ROUND((+I40*K40),2)</f>
        <v>1816.53</v>
      </c>
    </row>
    <row r="41" spans="1:13" ht="12.75">
      <c r="A41" s="14" t="s">
        <v>48</v>
      </c>
      <c r="B41" s="14"/>
      <c r="C41" s="14">
        <f>G40</f>
        <v>83310.99</v>
      </c>
      <c r="D41" s="14"/>
      <c r="E41" s="14"/>
      <c r="F41" s="14"/>
      <c r="G41" s="14">
        <f>C41+E41</f>
        <v>83310.99</v>
      </c>
      <c r="H41" s="14"/>
      <c r="I41" s="14">
        <f>C41/2+G41/2</f>
        <v>83310.99</v>
      </c>
      <c r="J41" s="14"/>
      <c r="K41" s="16">
        <v>0.024</v>
      </c>
      <c r="L41" s="14"/>
      <c r="M41" s="14">
        <f>ROUND((+I41*K41),2)</f>
        <v>1999.46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83310.99</v>
      </c>
      <c r="D43" s="14"/>
      <c r="E43" s="14"/>
      <c r="F43" s="14"/>
      <c r="G43" s="14">
        <f aca="true" t="shared" si="8" ref="G43:G68">C43+E43</f>
        <v>83310.99</v>
      </c>
      <c r="H43" s="14"/>
      <c r="I43" s="14">
        <f aca="true" t="shared" si="9" ref="I43:I68">C43/2+G43/2</f>
        <v>83310.99</v>
      </c>
      <c r="J43" s="14"/>
      <c r="K43" s="16">
        <v>0.024</v>
      </c>
      <c r="L43" s="14"/>
      <c r="M43" s="14">
        <f aca="true" t="shared" si="10" ref="M43:M67">ROUND((+I43*K43),2)</f>
        <v>1999.46</v>
      </c>
    </row>
    <row r="44" spans="1:13" ht="12.75">
      <c r="A44" s="14" t="s">
        <v>50</v>
      </c>
      <c r="B44" s="14"/>
      <c r="C44" s="14">
        <f aca="true" t="shared" si="11" ref="C44:C68">G43</f>
        <v>83310.99</v>
      </c>
      <c r="D44" s="14"/>
      <c r="E44" s="14">
        <v>12208.71</v>
      </c>
      <c r="F44" s="14"/>
      <c r="G44" s="14">
        <f t="shared" si="8"/>
        <v>95519.70000000001</v>
      </c>
      <c r="H44" s="14"/>
      <c r="I44" s="14">
        <f t="shared" si="9"/>
        <v>89415.345</v>
      </c>
      <c r="J44" s="14"/>
      <c r="K44" s="16">
        <v>0.024</v>
      </c>
      <c r="L44" s="14"/>
      <c r="M44" s="14">
        <f t="shared" si="10"/>
        <v>2145.97</v>
      </c>
    </row>
    <row r="45" spans="1:13" ht="12.75">
      <c r="A45" s="14" t="s">
        <v>51</v>
      </c>
      <c r="B45" s="14"/>
      <c r="C45" s="14">
        <f t="shared" si="11"/>
        <v>95519.70000000001</v>
      </c>
      <c r="D45" s="14"/>
      <c r="E45" s="14"/>
      <c r="F45" s="14"/>
      <c r="G45" s="14">
        <f t="shared" si="8"/>
        <v>95519.70000000001</v>
      </c>
      <c r="H45" s="14"/>
      <c r="I45" s="14">
        <f t="shared" si="9"/>
        <v>95519.70000000001</v>
      </c>
      <c r="J45" s="14"/>
      <c r="K45" s="16">
        <v>0.024</v>
      </c>
      <c r="L45" s="14"/>
      <c r="M45" s="14">
        <f t="shared" si="10"/>
        <v>2292.47</v>
      </c>
    </row>
    <row r="46" spans="1:13" ht="12.75">
      <c r="A46" s="14" t="s">
        <v>52</v>
      </c>
      <c r="B46" s="14"/>
      <c r="C46" s="14">
        <f t="shared" si="11"/>
        <v>95519.70000000001</v>
      </c>
      <c r="D46" s="14"/>
      <c r="E46" s="14"/>
      <c r="F46" s="14"/>
      <c r="G46" s="14">
        <f t="shared" si="8"/>
        <v>95519.70000000001</v>
      </c>
      <c r="H46" s="14"/>
      <c r="I46" s="14">
        <f t="shared" si="9"/>
        <v>95519.70000000001</v>
      </c>
      <c r="J46" s="14" t="s">
        <v>2</v>
      </c>
      <c r="K46" s="16">
        <v>0.024</v>
      </c>
      <c r="L46" s="14"/>
      <c r="M46" s="14">
        <f t="shared" si="10"/>
        <v>2292.47</v>
      </c>
    </row>
    <row r="47" spans="1:13" ht="12.75">
      <c r="A47" s="14" t="s">
        <v>53</v>
      </c>
      <c r="B47" s="14"/>
      <c r="C47" s="14">
        <f t="shared" si="11"/>
        <v>95519.70000000001</v>
      </c>
      <c r="D47" s="14"/>
      <c r="E47" s="14"/>
      <c r="F47" s="14"/>
      <c r="G47" s="14">
        <f t="shared" si="8"/>
        <v>95519.70000000001</v>
      </c>
      <c r="H47" s="14"/>
      <c r="I47" s="14">
        <f t="shared" si="9"/>
        <v>95519.70000000001</v>
      </c>
      <c r="J47" s="14" t="s">
        <v>2</v>
      </c>
      <c r="K47" s="16">
        <v>0.029</v>
      </c>
      <c r="L47" s="14"/>
      <c r="M47" s="14">
        <f t="shared" si="10"/>
        <v>2770.07</v>
      </c>
    </row>
    <row r="48" spans="1:13" ht="12.75">
      <c r="A48" s="14" t="s">
        <v>54</v>
      </c>
      <c r="B48" s="14"/>
      <c r="C48" s="14">
        <f t="shared" si="11"/>
        <v>95519.70000000001</v>
      </c>
      <c r="D48" s="14"/>
      <c r="E48" s="14">
        <v>218584.67</v>
      </c>
      <c r="F48" s="14"/>
      <c r="G48" s="14">
        <f t="shared" si="8"/>
        <v>314104.37</v>
      </c>
      <c r="H48" s="14"/>
      <c r="I48" s="14">
        <f t="shared" si="9"/>
        <v>204812.035</v>
      </c>
      <c r="J48" s="14" t="s">
        <v>2</v>
      </c>
      <c r="K48" s="16">
        <v>0.029</v>
      </c>
      <c r="L48" s="14"/>
      <c r="M48" s="14">
        <f t="shared" si="10"/>
        <v>5939.55</v>
      </c>
    </row>
    <row r="49" spans="1:13" ht="12.75">
      <c r="A49" s="14" t="s">
        <v>55</v>
      </c>
      <c r="B49" s="14"/>
      <c r="C49" s="14">
        <f t="shared" si="11"/>
        <v>314104.37</v>
      </c>
      <c r="D49" s="14"/>
      <c r="E49" s="14">
        <v>2810.33</v>
      </c>
      <c r="F49" s="14"/>
      <c r="G49" s="14">
        <f t="shared" si="8"/>
        <v>316914.7</v>
      </c>
      <c r="H49" s="14"/>
      <c r="I49" s="14">
        <f t="shared" si="9"/>
        <v>315509.53500000003</v>
      </c>
      <c r="J49" s="14" t="s">
        <v>2</v>
      </c>
      <c r="K49" s="16">
        <v>0.029</v>
      </c>
      <c r="L49" s="14"/>
      <c r="M49" s="14">
        <f t="shared" si="10"/>
        <v>9149.78</v>
      </c>
    </row>
    <row r="50" spans="1:13" ht="12.75">
      <c r="A50" s="14" t="s">
        <v>56</v>
      </c>
      <c r="B50" s="14"/>
      <c r="C50" s="14">
        <f t="shared" si="11"/>
        <v>316914.7</v>
      </c>
      <c r="D50" s="14"/>
      <c r="E50" s="14">
        <v>6087.97</v>
      </c>
      <c r="F50" s="14"/>
      <c r="G50" s="14">
        <f t="shared" si="8"/>
        <v>323002.67</v>
      </c>
      <c r="H50" s="14"/>
      <c r="I50" s="14">
        <f t="shared" si="9"/>
        <v>319958.685</v>
      </c>
      <c r="J50" s="14"/>
      <c r="K50" s="16">
        <v>0.029</v>
      </c>
      <c r="L50" s="14"/>
      <c r="M50" s="14">
        <f t="shared" si="10"/>
        <v>9278.8</v>
      </c>
    </row>
    <row r="51" spans="1:13" ht="12.75">
      <c r="A51" s="14" t="s">
        <v>57</v>
      </c>
      <c r="B51" s="14"/>
      <c r="C51" s="14">
        <f t="shared" si="11"/>
        <v>323002.67</v>
      </c>
      <c r="D51" s="14"/>
      <c r="E51" s="14">
        <v>88727.77</v>
      </c>
      <c r="F51" s="14"/>
      <c r="G51" s="14">
        <f t="shared" si="8"/>
        <v>411730.44</v>
      </c>
      <c r="H51" s="14"/>
      <c r="I51" s="14">
        <f t="shared" si="9"/>
        <v>367366.555</v>
      </c>
      <c r="J51" s="14" t="s">
        <v>2</v>
      </c>
      <c r="K51" s="16">
        <v>0.026000000000000002</v>
      </c>
      <c r="L51" s="14"/>
      <c r="M51" s="14">
        <f t="shared" si="10"/>
        <v>9551.53</v>
      </c>
    </row>
    <row r="52" spans="1:13" ht="12.75">
      <c r="A52" s="14" t="s">
        <v>58</v>
      </c>
      <c r="B52" s="14"/>
      <c r="C52" s="14">
        <f t="shared" si="11"/>
        <v>411730.44</v>
      </c>
      <c r="D52" s="14"/>
      <c r="E52" s="14"/>
      <c r="F52" s="14"/>
      <c r="G52" s="14">
        <f t="shared" si="8"/>
        <v>411730.44</v>
      </c>
      <c r="H52" s="14"/>
      <c r="I52" s="14">
        <f t="shared" si="9"/>
        <v>411730.44</v>
      </c>
      <c r="J52" s="14" t="s">
        <v>2</v>
      </c>
      <c r="K52" s="16">
        <v>0.026000000000000002</v>
      </c>
      <c r="L52" s="14"/>
      <c r="M52" s="14">
        <f t="shared" si="10"/>
        <v>10704.99</v>
      </c>
    </row>
    <row r="53" spans="1:13" ht="12.75">
      <c r="A53" s="14" t="s">
        <v>59</v>
      </c>
      <c r="B53" s="14"/>
      <c r="C53" s="14">
        <f t="shared" si="11"/>
        <v>411730.44</v>
      </c>
      <c r="D53" s="14"/>
      <c r="E53" s="14"/>
      <c r="F53" s="14"/>
      <c r="G53" s="14">
        <f t="shared" si="8"/>
        <v>411730.44</v>
      </c>
      <c r="H53" s="14"/>
      <c r="I53" s="14">
        <f t="shared" si="9"/>
        <v>411730.44</v>
      </c>
      <c r="J53" s="14" t="s">
        <v>2</v>
      </c>
      <c r="K53" s="16">
        <v>0.026000000000000002</v>
      </c>
      <c r="L53" s="14"/>
      <c r="M53" s="14">
        <f t="shared" si="10"/>
        <v>10704.99</v>
      </c>
    </row>
    <row r="54" spans="1:13" ht="12.75">
      <c r="A54" s="14" t="s">
        <v>60</v>
      </c>
      <c r="B54" s="14"/>
      <c r="C54" s="14">
        <f t="shared" si="11"/>
        <v>411730.44</v>
      </c>
      <c r="D54" s="14"/>
      <c r="E54" s="14"/>
      <c r="F54" s="14"/>
      <c r="G54" s="14">
        <f t="shared" si="8"/>
        <v>411730.44</v>
      </c>
      <c r="H54" s="14"/>
      <c r="I54" s="14">
        <f t="shared" si="9"/>
        <v>411730.44</v>
      </c>
      <c r="J54" s="14"/>
      <c r="K54" s="16">
        <v>0.026000000000000002</v>
      </c>
      <c r="L54" s="14"/>
      <c r="M54" s="14">
        <f t="shared" si="10"/>
        <v>10704.99</v>
      </c>
    </row>
    <row r="55" spans="1:13" ht="12.75">
      <c r="A55" s="14" t="s">
        <v>61</v>
      </c>
      <c r="B55" s="14"/>
      <c r="C55" s="14">
        <f t="shared" si="11"/>
        <v>411730.44</v>
      </c>
      <c r="D55" s="14"/>
      <c r="E55" s="17"/>
      <c r="F55" s="14"/>
      <c r="G55" s="14">
        <f t="shared" si="8"/>
        <v>411730.44</v>
      </c>
      <c r="H55" s="14"/>
      <c r="I55" s="14">
        <f t="shared" si="9"/>
        <v>411730.44</v>
      </c>
      <c r="J55" s="14"/>
      <c r="K55" s="16">
        <v>0.026000000000000002</v>
      </c>
      <c r="L55" s="14"/>
      <c r="M55" s="14">
        <f t="shared" si="10"/>
        <v>10704.99</v>
      </c>
    </row>
    <row r="56" spans="1:13" ht="12.75">
      <c r="A56" s="14" t="s">
        <v>62</v>
      </c>
      <c r="B56" s="14"/>
      <c r="C56" s="14">
        <f t="shared" si="11"/>
        <v>411730.44</v>
      </c>
      <c r="D56" s="14"/>
      <c r="E56" s="14"/>
      <c r="F56" s="14"/>
      <c r="G56" s="14">
        <f t="shared" si="8"/>
        <v>411730.44</v>
      </c>
      <c r="H56" s="14"/>
      <c r="I56" s="14">
        <f t="shared" si="9"/>
        <v>411730.44</v>
      </c>
      <c r="J56" s="14" t="s">
        <v>2</v>
      </c>
      <c r="K56" s="16">
        <v>0.026000000000000002</v>
      </c>
      <c r="L56" s="14"/>
      <c r="M56" s="14">
        <f t="shared" si="10"/>
        <v>10704.99</v>
      </c>
    </row>
    <row r="57" spans="1:13" ht="12.75">
      <c r="A57" s="14" t="s">
        <v>63</v>
      </c>
      <c r="B57" s="14"/>
      <c r="C57" s="14">
        <f t="shared" si="11"/>
        <v>411730.44</v>
      </c>
      <c r="D57" s="14"/>
      <c r="E57" s="14"/>
      <c r="F57" s="14"/>
      <c r="G57" s="14">
        <f t="shared" si="8"/>
        <v>411730.44</v>
      </c>
      <c r="H57" s="14"/>
      <c r="I57" s="14">
        <f t="shared" si="9"/>
        <v>411730.44</v>
      </c>
      <c r="J57" s="14"/>
      <c r="K57" s="16">
        <v>0.023</v>
      </c>
      <c r="L57" s="14"/>
      <c r="M57" s="14">
        <f t="shared" si="10"/>
        <v>9469.8</v>
      </c>
    </row>
    <row r="58" spans="1:13" ht="12.75">
      <c r="A58" s="14" t="s">
        <v>64</v>
      </c>
      <c r="B58" s="14"/>
      <c r="C58" s="14">
        <f t="shared" si="11"/>
        <v>411730.44</v>
      </c>
      <c r="D58" s="14"/>
      <c r="E58" s="14"/>
      <c r="F58" s="14"/>
      <c r="G58" s="14">
        <f t="shared" si="8"/>
        <v>411730.44</v>
      </c>
      <c r="H58" s="14"/>
      <c r="I58" s="14">
        <f t="shared" si="9"/>
        <v>411730.44</v>
      </c>
      <c r="J58" s="14"/>
      <c r="K58" s="16">
        <v>0.023</v>
      </c>
      <c r="L58" s="14"/>
      <c r="M58" s="14">
        <f t="shared" si="10"/>
        <v>9469.8</v>
      </c>
    </row>
    <row r="59" spans="1:13" ht="12.75">
      <c r="A59" s="14" t="s">
        <v>65</v>
      </c>
      <c r="B59" s="14"/>
      <c r="C59" s="14">
        <f t="shared" si="11"/>
        <v>411730.44</v>
      </c>
      <c r="D59" s="14"/>
      <c r="E59" s="14"/>
      <c r="F59" s="14"/>
      <c r="G59" s="14">
        <f t="shared" si="8"/>
        <v>411730.44</v>
      </c>
      <c r="H59" s="14"/>
      <c r="I59" s="14">
        <f t="shared" si="9"/>
        <v>411730.44</v>
      </c>
      <c r="J59" s="14"/>
      <c r="K59" s="16">
        <v>0.023</v>
      </c>
      <c r="L59" s="14"/>
      <c r="M59" s="14">
        <f t="shared" si="10"/>
        <v>9469.8</v>
      </c>
    </row>
    <row r="60" spans="1:13" ht="12.75">
      <c r="A60" s="14" t="s">
        <v>66</v>
      </c>
      <c r="B60" s="14"/>
      <c r="C60" s="14">
        <f t="shared" si="11"/>
        <v>411730.44</v>
      </c>
      <c r="D60" s="14"/>
      <c r="E60" s="14"/>
      <c r="F60" s="14"/>
      <c r="G60" s="14">
        <f t="shared" si="8"/>
        <v>411730.44</v>
      </c>
      <c r="H60" s="14"/>
      <c r="I60" s="14">
        <f t="shared" si="9"/>
        <v>411730.44</v>
      </c>
      <c r="J60" s="14"/>
      <c r="K60" s="16">
        <v>0.023</v>
      </c>
      <c r="L60" s="14"/>
      <c r="M60" s="14">
        <f t="shared" si="10"/>
        <v>9469.8</v>
      </c>
    </row>
    <row r="61" spans="1:13" ht="12.75">
      <c r="A61" s="14" t="s">
        <v>67</v>
      </c>
      <c r="B61" s="14"/>
      <c r="C61" s="14">
        <f t="shared" si="11"/>
        <v>411730.44</v>
      </c>
      <c r="D61" s="14"/>
      <c r="E61" s="14"/>
      <c r="F61" s="14"/>
      <c r="G61" s="14">
        <f t="shared" si="8"/>
        <v>411730.44</v>
      </c>
      <c r="H61" s="14"/>
      <c r="I61" s="14">
        <f t="shared" si="9"/>
        <v>411730.44</v>
      </c>
      <c r="J61" s="14"/>
      <c r="K61" s="16">
        <v>0.024</v>
      </c>
      <c r="L61" s="14"/>
      <c r="M61" s="14">
        <f t="shared" si="10"/>
        <v>9881.53</v>
      </c>
    </row>
    <row r="62" spans="1:13" ht="12.75">
      <c r="A62" s="14" t="s">
        <v>68</v>
      </c>
      <c r="B62" s="14"/>
      <c r="C62" s="14">
        <f t="shared" si="11"/>
        <v>411730.44</v>
      </c>
      <c r="D62" s="14"/>
      <c r="E62" s="14"/>
      <c r="F62" s="14"/>
      <c r="G62" s="14">
        <f t="shared" si="8"/>
        <v>411730.44</v>
      </c>
      <c r="H62" s="14"/>
      <c r="I62" s="14">
        <f t="shared" si="9"/>
        <v>411730.44</v>
      </c>
      <c r="J62" s="14"/>
      <c r="K62" s="16">
        <v>0.024</v>
      </c>
      <c r="L62" s="14"/>
      <c r="M62" s="14">
        <f t="shared" si="10"/>
        <v>9881.53</v>
      </c>
    </row>
    <row r="63" spans="1:13" ht="12.75">
      <c r="A63" s="14" t="s">
        <v>69</v>
      </c>
      <c r="B63" s="14"/>
      <c r="C63" s="14">
        <f t="shared" si="11"/>
        <v>411730.44</v>
      </c>
      <c r="D63" s="14"/>
      <c r="E63" s="14">
        <v>8511.15</v>
      </c>
      <c r="F63" s="14"/>
      <c r="G63" s="14">
        <f t="shared" si="8"/>
        <v>420241.59</v>
      </c>
      <c r="H63" s="14"/>
      <c r="I63" s="14">
        <f t="shared" si="9"/>
        <v>415986.015</v>
      </c>
      <c r="J63" s="14"/>
      <c r="K63" s="16">
        <v>0.024</v>
      </c>
      <c r="L63" s="14"/>
      <c r="M63" s="14">
        <f t="shared" si="10"/>
        <v>9983.66</v>
      </c>
    </row>
    <row r="64" spans="1:13" ht="12.75">
      <c r="A64" s="14" t="s">
        <v>70</v>
      </c>
      <c r="B64" s="14"/>
      <c r="C64" s="14">
        <f t="shared" si="11"/>
        <v>420241.59</v>
      </c>
      <c r="D64" s="14"/>
      <c r="E64" s="14">
        <v>19897.11</v>
      </c>
      <c r="F64" s="14"/>
      <c r="G64" s="14">
        <f t="shared" si="8"/>
        <v>440138.7</v>
      </c>
      <c r="H64" s="14"/>
      <c r="I64" s="14">
        <f t="shared" si="9"/>
        <v>430190.145</v>
      </c>
      <c r="J64" s="14"/>
      <c r="K64" s="16">
        <v>0.024</v>
      </c>
      <c r="L64" s="14"/>
      <c r="M64" s="14">
        <f t="shared" si="10"/>
        <v>10324.56</v>
      </c>
    </row>
    <row r="65" spans="1:13" ht="12.75">
      <c r="A65" s="14" t="s">
        <v>71</v>
      </c>
      <c r="B65" s="14"/>
      <c r="C65" s="14">
        <f t="shared" si="11"/>
        <v>440138.7</v>
      </c>
      <c r="D65" s="14"/>
      <c r="E65" s="14">
        <v>122394.11</v>
      </c>
      <c r="F65" s="14"/>
      <c r="G65" s="14">
        <f t="shared" si="8"/>
        <v>562532.81</v>
      </c>
      <c r="H65" s="14"/>
      <c r="I65" s="14">
        <f t="shared" si="9"/>
        <v>501335.755</v>
      </c>
      <c r="J65" s="14"/>
      <c r="K65" s="16">
        <v>0.022</v>
      </c>
      <c r="L65" s="14"/>
      <c r="M65" s="14">
        <f t="shared" si="10"/>
        <v>11029.39</v>
      </c>
    </row>
    <row r="66" spans="1:13" ht="12.75">
      <c r="A66" s="14" t="s">
        <v>72</v>
      </c>
      <c r="B66" s="18"/>
      <c r="C66" s="14">
        <f t="shared" si="11"/>
        <v>562532.81</v>
      </c>
      <c r="D66" s="14"/>
      <c r="E66" s="14">
        <v>16992.6</v>
      </c>
      <c r="F66" s="14"/>
      <c r="G66" s="14">
        <f t="shared" si="8"/>
        <v>579525.41</v>
      </c>
      <c r="H66" s="14"/>
      <c r="I66" s="14">
        <f t="shared" si="9"/>
        <v>571029.1100000001</v>
      </c>
      <c r="K66" s="16">
        <v>0.022</v>
      </c>
      <c r="M66" s="14">
        <f t="shared" si="10"/>
        <v>12562.64</v>
      </c>
    </row>
    <row r="67" spans="1:13" ht="12.75">
      <c r="A67" s="14" t="s">
        <v>73</v>
      </c>
      <c r="B67" s="18"/>
      <c r="C67" s="14">
        <f t="shared" si="11"/>
        <v>579525.41</v>
      </c>
      <c r="D67" s="14"/>
      <c r="E67" s="14">
        <v>5752.59</v>
      </c>
      <c r="F67" s="14"/>
      <c r="G67" s="14">
        <f t="shared" si="8"/>
        <v>585278</v>
      </c>
      <c r="H67" s="14"/>
      <c r="I67" s="14">
        <f t="shared" si="9"/>
        <v>582401.7050000001</v>
      </c>
      <c r="K67" s="16">
        <v>0.022</v>
      </c>
      <c r="M67" s="14">
        <f t="shared" si="10"/>
        <v>12812.84</v>
      </c>
    </row>
    <row r="68" spans="1:13" ht="12.75">
      <c r="A68" s="14" t="s">
        <v>74</v>
      </c>
      <c r="B68" s="18"/>
      <c r="C68" s="14">
        <f t="shared" si="11"/>
        <v>585278</v>
      </c>
      <c r="D68" s="14"/>
      <c r="F68" s="14"/>
      <c r="G68" s="14">
        <f t="shared" si="8"/>
        <v>585278</v>
      </c>
      <c r="H68" s="14"/>
      <c r="I68" s="14">
        <f t="shared" si="9"/>
        <v>585278</v>
      </c>
      <c r="K68" s="16">
        <v>0.022</v>
      </c>
      <c r="M68" s="14">
        <f>ROUND((+I68*K68),2)/12*9</f>
        <v>9657.09</v>
      </c>
    </row>
    <row r="69" spans="1:13" ht="13.5" thickBot="1">
      <c r="A69" s="18"/>
      <c r="B69" s="18"/>
      <c r="C69" s="18"/>
      <c r="D69" s="14"/>
      <c r="F69" s="14"/>
      <c r="H69" s="14"/>
      <c r="I69" s="14"/>
      <c r="J69" s="14"/>
      <c r="K69" s="14"/>
      <c r="L69" s="14"/>
      <c r="M69" s="19">
        <f>SUM(M13:M68)</f>
        <v>234594.92000000004</v>
      </c>
    </row>
    <row r="70" ht="13.5" thickTop="1"/>
    <row r="71" spans="9:13" ht="12.75">
      <c r="I71" s="14" t="s">
        <v>75</v>
      </c>
      <c r="J71" s="14"/>
      <c r="L71" s="14"/>
      <c r="M71" s="18">
        <f>G68-M69</f>
        <v>350683.07999999996</v>
      </c>
    </row>
    <row r="72" spans="9:13" ht="12.75">
      <c r="I72" s="14" t="s">
        <v>76</v>
      </c>
      <c r="J72" s="14"/>
      <c r="K72" s="14"/>
      <c r="L72" s="14"/>
      <c r="M72" s="14">
        <v>25204.58</v>
      </c>
    </row>
    <row r="73" spans="9:13" ht="13.5" thickBot="1">
      <c r="I73" s="20" t="s">
        <v>82</v>
      </c>
      <c r="J73" s="14"/>
      <c r="K73" s="21" t="s">
        <v>78</v>
      </c>
      <c r="L73" s="14"/>
      <c r="M73" s="19">
        <f>SUM(M71:M72)</f>
        <v>375887.66</v>
      </c>
    </row>
    <row r="74" ht="13.5" thickTop="1">
      <c r="M74" s="27" t="s">
        <v>79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3" bestFit="1" customWidth="1"/>
    <col min="2" max="2" width="2.57421875" style="13" customWidth="1"/>
    <col min="3" max="3" width="12.28125" style="13" bestFit="1" customWidth="1"/>
    <col min="4" max="4" width="3.00390625" style="13" customWidth="1"/>
    <col min="5" max="5" width="16.57421875" style="13" customWidth="1"/>
    <col min="6" max="6" width="1.57421875" style="13" bestFit="1" customWidth="1"/>
    <col min="7" max="7" width="12.28125" style="13" bestFit="1" customWidth="1"/>
    <col min="8" max="8" width="2.28125" style="13" customWidth="1"/>
    <col min="9" max="9" width="18.421875" style="13" bestFit="1" customWidth="1"/>
    <col min="10" max="10" width="1.57421875" style="13" bestFit="1" customWidth="1"/>
    <col min="11" max="11" width="7.140625" style="13" bestFit="1" customWidth="1"/>
    <col min="12" max="12" width="1.57421875" style="13" bestFit="1" customWidth="1"/>
    <col min="13" max="13" width="12.28125" style="13" bestFit="1" customWidth="1"/>
    <col min="14" max="16384" width="9.140625" style="13" customWidth="1"/>
  </cols>
  <sheetData>
    <row r="1" spans="2:13" ht="12.75">
      <c r="B1" s="14"/>
      <c r="C1" s="14" t="s">
        <v>0</v>
      </c>
      <c r="D1" s="14"/>
      <c r="E1" s="14" t="s">
        <v>92</v>
      </c>
      <c r="F1" s="14"/>
      <c r="G1" s="14"/>
      <c r="H1" s="14"/>
      <c r="I1" s="14"/>
      <c r="J1" s="14"/>
      <c r="K1" s="14" t="s">
        <v>2</v>
      </c>
      <c r="L1" s="14" t="s">
        <v>2</v>
      </c>
      <c r="M1" s="14"/>
    </row>
    <row r="2" spans="2:13" ht="12.75">
      <c r="B2" s="14"/>
      <c r="C2" s="14" t="s">
        <v>93</v>
      </c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</row>
    <row r="3" spans="2:13" ht="12.75">
      <c r="B3" s="14"/>
      <c r="D3" s="14"/>
      <c r="E3" s="14"/>
      <c r="F3" s="14" t="s">
        <v>2</v>
      </c>
      <c r="G3" s="14" t="s">
        <v>2</v>
      </c>
      <c r="H3" s="14"/>
      <c r="I3" s="14"/>
      <c r="J3" s="14"/>
      <c r="K3" s="14"/>
      <c r="L3" s="14"/>
      <c r="M3" s="14"/>
    </row>
    <row r="4" spans="1:13" ht="12.75">
      <c r="A4" s="14" t="s">
        <v>5</v>
      </c>
      <c r="B4" s="14"/>
      <c r="C4" s="15" t="s">
        <v>6</v>
      </c>
      <c r="D4" s="14"/>
      <c r="E4" s="15" t="s">
        <v>7</v>
      </c>
      <c r="F4" s="14"/>
      <c r="G4" s="15" t="s">
        <v>8</v>
      </c>
      <c r="H4" s="14"/>
      <c r="I4" s="15" t="s">
        <v>9</v>
      </c>
      <c r="J4" s="14"/>
      <c r="K4" s="15" t="s">
        <v>10</v>
      </c>
      <c r="L4" s="14"/>
      <c r="M4" s="15" t="s">
        <v>11</v>
      </c>
    </row>
    <row r="5" spans="1:13" ht="12.75">
      <c r="A5" s="14" t="s">
        <v>12</v>
      </c>
      <c r="B5" s="14"/>
      <c r="C5" s="15" t="s">
        <v>13</v>
      </c>
      <c r="D5" s="14"/>
      <c r="E5" s="15" t="s">
        <v>14</v>
      </c>
      <c r="F5" s="14"/>
      <c r="G5" s="15" t="s">
        <v>13</v>
      </c>
      <c r="H5" s="14"/>
      <c r="I5" s="15" t="s">
        <v>15</v>
      </c>
      <c r="J5" s="14"/>
      <c r="K5" s="15" t="s">
        <v>16</v>
      </c>
      <c r="L5" s="14"/>
      <c r="M5" s="15" t="s">
        <v>10</v>
      </c>
    </row>
    <row r="6" spans="1:13" ht="12.75">
      <c r="A6" s="22" t="s">
        <v>17</v>
      </c>
      <c r="B6" s="14"/>
      <c r="C6" s="22" t="s">
        <v>17</v>
      </c>
      <c r="D6" s="14"/>
      <c r="E6" s="22" t="s">
        <v>17</v>
      </c>
      <c r="F6" s="14"/>
      <c r="G6" s="22" t="s">
        <v>17</v>
      </c>
      <c r="H6" s="14"/>
      <c r="I6" s="22" t="s">
        <v>17</v>
      </c>
      <c r="J6" s="14"/>
      <c r="K6" s="22" t="s">
        <v>17</v>
      </c>
      <c r="L6" s="14"/>
      <c r="M6" s="22" t="s">
        <v>17</v>
      </c>
    </row>
    <row r="7" spans="1:13" ht="12.75">
      <c r="A7" s="14"/>
      <c r="B7" s="14"/>
      <c r="C7" s="14"/>
      <c r="D7" s="14"/>
      <c r="E7" s="14" t="s">
        <v>2</v>
      </c>
      <c r="F7" s="14"/>
      <c r="G7" s="14"/>
      <c r="H7" s="14"/>
      <c r="I7" s="14"/>
      <c r="J7" s="14"/>
      <c r="K7" s="14"/>
      <c r="L7" s="14"/>
      <c r="M7" s="14"/>
    </row>
    <row r="8" spans="1:13" ht="12.75">
      <c r="A8" s="14" t="s">
        <v>18</v>
      </c>
      <c r="B8" s="14"/>
      <c r="C8" s="14">
        <v>0</v>
      </c>
      <c r="D8" s="14"/>
      <c r="E8" s="15"/>
      <c r="F8" s="14"/>
      <c r="G8" s="14">
        <f aca="true" t="shared" si="0" ref="G8:G18">C8+E8</f>
        <v>0</v>
      </c>
      <c r="H8" s="14"/>
      <c r="I8" s="14">
        <f aca="true" t="shared" si="1" ref="I8:I18">C8/2+G8/2</f>
        <v>0</v>
      </c>
      <c r="J8" s="14"/>
      <c r="K8" s="16">
        <v>0.0323</v>
      </c>
      <c r="L8" s="14"/>
      <c r="M8" s="14">
        <f aca="true" t="shared" si="2" ref="M8:M18">ROUND((+I8*K8),2)</f>
        <v>0</v>
      </c>
    </row>
    <row r="9" spans="1:13" ht="12.75">
      <c r="A9" s="14" t="s">
        <v>19</v>
      </c>
      <c r="B9" s="14"/>
      <c r="C9" s="14">
        <f aca="true" t="shared" si="3" ref="C9:C18">G8</f>
        <v>0</v>
      </c>
      <c r="D9" s="14"/>
      <c r="E9" s="15"/>
      <c r="F9" s="14"/>
      <c r="G9" s="14">
        <f t="shared" si="0"/>
        <v>0</v>
      </c>
      <c r="H9" s="14"/>
      <c r="I9" s="14">
        <f t="shared" si="1"/>
        <v>0</v>
      </c>
      <c r="J9" s="14"/>
      <c r="K9" s="16">
        <v>0.0323</v>
      </c>
      <c r="L9" s="14"/>
      <c r="M9" s="14">
        <f t="shared" si="2"/>
        <v>0</v>
      </c>
    </row>
    <row r="10" spans="1:13" ht="12.75">
      <c r="A10" s="14" t="s">
        <v>20</v>
      </c>
      <c r="B10" s="14"/>
      <c r="C10" s="14">
        <f t="shared" si="3"/>
        <v>0</v>
      </c>
      <c r="D10" s="14"/>
      <c r="E10" s="15"/>
      <c r="F10" s="14"/>
      <c r="G10" s="14">
        <f t="shared" si="0"/>
        <v>0</v>
      </c>
      <c r="H10" s="14"/>
      <c r="I10" s="14">
        <f t="shared" si="1"/>
        <v>0</v>
      </c>
      <c r="J10" s="14"/>
      <c r="K10" s="16">
        <v>0.0323</v>
      </c>
      <c r="L10" s="14"/>
      <c r="M10" s="14">
        <f t="shared" si="2"/>
        <v>0</v>
      </c>
    </row>
    <row r="11" spans="1:13" ht="12.75">
      <c r="A11" s="14" t="s">
        <v>21</v>
      </c>
      <c r="B11" s="14"/>
      <c r="C11" s="14">
        <f t="shared" si="3"/>
        <v>0</v>
      </c>
      <c r="D11" s="14"/>
      <c r="E11" s="14"/>
      <c r="F11" s="14"/>
      <c r="G11" s="14">
        <f t="shared" si="0"/>
        <v>0</v>
      </c>
      <c r="H11" s="14"/>
      <c r="I11" s="14">
        <f t="shared" si="1"/>
        <v>0</v>
      </c>
      <c r="J11" s="14"/>
      <c r="K11" s="16">
        <v>0.0346</v>
      </c>
      <c r="L11" s="14"/>
      <c r="M11" s="14">
        <f t="shared" si="2"/>
        <v>0</v>
      </c>
    </row>
    <row r="12" spans="1:13" ht="12.75">
      <c r="A12" s="14" t="s">
        <v>22</v>
      </c>
      <c r="B12" s="14"/>
      <c r="C12" s="14">
        <f t="shared" si="3"/>
        <v>0</v>
      </c>
      <c r="D12" s="14"/>
      <c r="E12" s="14"/>
      <c r="F12" s="14"/>
      <c r="G12" s="14">
        <f t="shared" si="0"/>
        <v>0</v>
      </c>
      <c r="H12" s="14"/>
      <c r="I12" s="14">
        <f t="shared" si="1"/>
        <v>0</v>
      </c>
      <c r="J12" s="14"/>
      <c r="K12" s="16">
        <v>0.0342</v>
      </c>
      <c r="L12" s="14"/>
      <c r="M12" s="14">
        <f t="shared" si="2"/>
        <v>0</v>
      </c>
    </row>
    <row r="13" spans="1:13" ht="12.75">
      <c r="A13" s="14" t="s">
        <v>23</v>
      </c>
      <c r="B13" s="14"/>
      <c r="C13" s="14">
        <f t="shared" si="3"/>
        <v>0</v>
      </c>
      <c r="D13" s="14"/>
      <c r="E13" s="14"/>
      <c r="F13" s="14"/>
      <c r="G13" s="14">
        <f t="shared" si="0"/>
        <v>0</v>
      </c>
      <c r="H13" s="14"/>
      <c r="I13" s="14">
        <f t="shared" si="1"/>
        <v>0</v>
      </c>
      <c r="J13" s="14"/>
      <c r="K13" s="16">
        <v>0.034300000000000004</v>
      </c>
      <c r="L13" s="14"/>
      <c r="M13" s="14">
        <f t="shared" si="2"/>
        <v>0</v>
      </c>
    </row>
    <row r="14" spans="1:13" ht="12.75">
      <c r="A14" s="14" t="s">
        <v>24</v>
      </c>
      <c r="B14" s="14"/>
      <c r="C14" s="14">
        <f t="shared" si="3"/>
        <v>0</v>
      </c>
      <c r="D14" s="14"/>
      <c r="E14" s="14"/>
      <c r="F14" s="14"/>
      <c r="G14" s="14">
        <f t="shared" si="0"/>
        <v>0</v>
      </c>
      <c r="H14" s="14"/>
      <c r="I14" s="14">
        <f t="shared" si="1"/>
        <v>0</v>
      </c>
      <c r="J14" s="14"/>
      <c r="K14" s="16">
        <v>0.035500000000000004</v>
      </c>
      <c r="L14" s="14"/>
      <c r="M14" s="14">
        <f t="shared" si="2"/>
        <v>0</v>
      </c>
    </row>
    <row r="15" spans="1:13" ht="12.75">
      <c r="A15" s="14" t="s">
        <v>25</v>
      </c>
      <c r="B15" s="14"/>
      <c r="C15" s="14">
        <f t="shared" si="3"/>
        <v>0</v>
      </c>
      <c r="D15" s="14"/>
      <c r="E15" s="14"/>
      <c r="F15" s="14"/>
      <c r="G15" s="14">
        <f t="shared" si="0"/>
        <v>0</v>
      </c>
      <c r="H15" s="14"/>
      <c r="I15" s="14">
        <f t="shared" si="1"/>
        <v>0</v>
      </c>
      <c r="J15" s="14"/>
      <c r="K15" s="16">
        <v>0.035500000000000004</v>
      </c>
      <c r="L15" s="14"/>
      <c r="M15" s="14">
        <f t="shared" si="2"/>
        <v>0</v>
      </c>
    </row>
    <row r="16" spans="1:13" ht="12.75">
      <c r="A16" s="14" t="s">
        <v>26</v>
      </c>
      <c r="B16" s="14"/>
      <c r="C16" s="14">
        <f t="shared" si="3"/>
        <v>0</v>
      </c>
      <c r="D16" s="14"/>
      <c r="E16" s="14"/>
      <c r="F16" s="14"/>
      <c r="G16" s="14">
        <f t="shared" si="0"/>
        <v>0</v>
      </c>
      <c r="H16" s="14"/>
      <c r="I16" s="14">
        <f t="shared" si="1"/>
        <v>0</v>
      </c>
      <c r="J16" s="14"/>
      <c r="K16" s="16">
        <v>0.035500000000000004</v>
      </c>
      <c r="L16" s="14"/>
      <c r="M16" s="14">
        <f t="shared" si="2"/>
        <v>0</v>
      </c>
    </row>
    <row r="17" spans="1:13" ht="12.75">
      <c r="A17" s="14" t="s">
        <v>27</v>
      </c>
      <c r="B17" s="14"/>
      <c r="C17" s="14">
        <f t="shared" si="3"/>
        <v>0</v>
      </c>
      <c r="D17" s="14"/>
      <c r="E17" s="14"/>
      <c r="F17" s="14"/>
      <c r="G17" s="14">
        <f t="shared" si="0"/>
        <v>0</v>
      </c>
      <c r="H17" s="14"/>
      <c r="I17" s="14">
        <f t="shared" si="1"/>
        <v>0</v>
      </c>
      <c r="J17" s="14"/>
      <c r="K17" s="16">
        <v>0.032100000000000004</v>
      </c>
      <c r="L17" s="14"/>
      <c r="M17" s="14">
        <f t="shared" si="2"/>
        <v>0</v>
      </c>
    </row>
    <row r="18" spans="1:13" ht="12.75">
      <c r="A18" s="14" t="s">
        <v>28</v>
      </c>
      <c r="B18" s="14"/>
      <c r="C18" s="14">
        <f t="shared" si="3"/>
        <v>0</v>
      </c>
      <c r="D18" s="14"/>
      <c r="E18" s="14"/>
      <c r="F18" s="14"/>
      <c r="G18" s="14">
        <f t="shared" si="0"/>
        <v>0</v>
      </c>
      <c r="H18" s="14"/>
      <c r="I18" s="14">
        <f t="shared" si="1"/>
        <v>0</v>
      </c>
      <c r="J18" s="14"/>
      <c r="K18" s="16">
        <v>0.0304</v>
      </c>
      <c r="L18" s="14"/>
      <c r="M18" s="14">
        <f t="shared" si="2"/>
        <v>0</v>
      </c>
    </row>
    <row r="19" spans="1:13" ht="12.75">
      <c r="A19" s="14"/>
      <c r="B19" s="14"/>
      <c r="C19" s="14" t="s">
        <v>2</v>
      </c>
      <c r="D19" s="14"/>
      <c r="E19" s="14"/>
      <c r="F19" s="14"/>
      <c r="G19" s="14" t="s">
        <v>2</v>
      </c>
      <c r="H19" s="14"/>
      <c r="I19" s="14" t="s">
        <v>2</v>
      </c>
      <c r="J19" s="14"/>
      <c r="K19" s="16" t="s">
        <v>2</v>
      </c>
      <c r="L19" s="14"/>
      <c r="M19" s="14" t="s">
        <v>2</v>
      </c>
    </row>
    <row r="20" spans="1:13" ht="12.75">
      <c r="A20" s="14" t="s">
        <v>29</v>
      </c>
      <c r="B20" s="14"/>
      <c r="C20" s="14">
        <f>G18</f>
        <v>0</v>
      </c>
      <c r="D20" s="14"/>
      <c r="E20" s="14"/>
      <c r="F20" s="14"/>
      <c r="G20" s="14">
        <f aca="true" t="shared" si="4" ref="G20:G29">C20+E20</f>
        <v>0</v>
      </c>
      <c r="H20" s="14"/>
      <c r="I20" s="14">
        <f aca="true" t="shared" si="5" ref="I20:I29">C20/2+G20/2</f>
        <v>0</v>
      </c>
      <c r="J20" s="14"/>
      <c r="K20" s="16">
        <v>0.0304</v>
      </c>
      <c r="L20" s="14"/>
      <c r="M20" s="14">
        <f aca="true" t="shared" si="6" ref="M20:M29">ROUND((+I20*K20),2)</f>
        <v>0</v>
      </c>
    </row>
    <row r="21" spans="1:13" ht="12.75">
      <c r="A21" s="14" t="s">
        <v>30</v>
      </c>
      <c r="B21" s="14"/>
      <c r="C21" s="14">
        <f aca="true" t="shared" si="7" ref="C21:C29">G20</f>
        <v>0</v>
      </c>
      <c r="D21" s="14"/>
      <c r="E21" s="14"/>
      <c r="F21" s="14"/>
      <c r="G21" s="14">
        <f t="shared" si="4"/>
        <v>0</v>
      </c>
      <c r="H21" s="14"/>
      <c r="I21" s="14">
        <f t="shared" si="5"/>
        <v>0</v>
      </c>
      <c r="J21" s="14"/>
      <c r="K21" s="16">
        <v>0.0304</v>
      </c>
      <c r="L21" s="14"/>
      <c r="M21" s="14">
        <f t="shared" si="6"/>
        <v>0</v>
      </c>
    </row>
    <row r="22" spans="1:13" ht="12.75">
      <c r="A22" s="14" t="s">
        <v>31</v>
      </c>
      <c r="B22" s="14"/>
      <c r="C22" s="14">
        <f t="shared" si="7"/>
        <v>0</v>
      </c>
      <c r="D22" s="14"/>
      <c r="E22" s="14"/>
      <c r="F22" s="14"/>
      <c r="G22" s="14">
        <f t="shared" si="4"/>
        <v>0</v>
      </c>
      <c r="H22" s="14"/>
      <c r="I22" s="14">
        <f t="shared" si="5"/>
        <v>0</v>
      </c>
      <c r="J22" s="14"/>
      <c r="K22" s="16">
        <v>0.0308</v>
      </c>
      <c r="L22" s="14"/>
      <c r="M22" s="14">
        <f t="shared" si="6"/>
        <v>0</v>
      </c>
    </row>
    <row r="23" spans="1:13" ht="12.75">
      <c r="A23" s="14" t="s">
        <v>32</v>
      </c>
      <c r="B23" s="14"/>
      <c r="C23" s="14">
        <f t="shared" si="7"/>
        <v>0</v>
      </c>
      <c r="D23" s="14"/>
      <c r="E23" s="14"/>
      <c r="F23" s="14"/>
      <c r="G23" s="14">
        <f t="shared" si="4"/>
        <v>0</v>
      </c>
      <c r="H23" s="14"/>
      <c r="I23" s="14">
        <f t="shared" si="5"/>
        <v>0</v>
      </c>
      <c r="J23" s="14"/>
      <c r="K23" s="16">
        <v>0.03</v>
      </c>
      <c r="L23" s="14"/>
      <c r="M23" s="14">
        <f t="shared" si="6"/>
        <v>0</v>
      </c>
    </row>
    <row r="24" spans="1:13" ht="12.75">
      <c r="A24" s="14" t="s">
        <v>33</v>
      </c>
      <c r="B24" s="14"/>
      <c r="C24" s="14">
        <f t="shared" si="7"/>
        <v>0</v>
      </c>
      <c r="D24" s="14"/>
      <c r="E24" s="14"/>
      <c r="F24" s="14"/>
      <c r="G24" s="14">
        <f t="shared" si="4"/>
        <v>0</v>
      </c>
      <c r="H24" s="14"/>
      <c r="I24" s="14">
        <f t="shared" si="5"/>
        <v>0</v>
      </c>
      <c r="J24" s="14"/>
      <c r="K24" s="16">
        <v>0.03</v>
      </c>
      <c r="L24" s="14"/>
      <c r="M24" s="14">
        <f t="shared" si="6"/>
        <v>0</v>
      </c>
    </row>
    <row r="25" spans="1:13" ht="12.75">
      <c r="A25" s="14" t="s">
        <v>34</v>
      </c>
      <c r="B25" s="14"/>
      <c r="C25" s="14">
        <f t="shared" si="7"/>
        <v>0</v>
      </c>
      <c r="D25" s="14"/>
      <c r="E25" s="14"/>
      <c r="F25" s="14"/>
      <c r="G25" s="14">
        <f t="shared" si="4"/>
        <v>0</v>
      </c>
      <c r="H25" s="14"/>
      <c r="I25" s="14">
        <f t="shared" si="5"/>
        <v>0</v>
      </c>
      <c r="J25" s="14"/>
      <c r="K25" s="16">
        <v>0.03</v>
      </c>
      <c r="L25" s="14"/>
      <c r="M25" s="14">
        <f t="shared" si="6"/>
        <v>0</v>
      </c>
    </row>
    <row r="26" spans="1:13" ht="12.75">
      <c r="A26" s="14" t="s">
        <v>35</v>
      </c>
      <c r="B26" s="14"/>
      <c r="C26" s="14">
        <f t="shared" si="7"/>
        <v>0</v>
      </c>
      <c r="D26" s="14"/>
      <c r="E26" s="14"/>
      <c r="F26" s="14"/>
      <c r="G26" s="14">
        <f t="shared" si="4"/>
        <v>0</v>
      </c>
      <c r="H26" s="14"/>
      <c r="I26" s="14">
        <f t="shared" si="5"/>
        <v>0</v>
      </c>
      <c r="J26" s="14"/>
      <c r="K26" s="16">
        <v>0.03</v>
      </c>
      <c r="L26" s="14"/>
      <c r="M26" s="14">
        <f t="shared" si="6"/>
        <v>0</v>
      </c>
    </row>
    <row r="27" spans="1:13" ht="12.75">
      <c r="A27" s="14" t="s">
        <v>36</v>
      </c>
      <c r="B27" s="14"/>
      <c r="C27" s="14">
        <f t="shared" si="7"/>
        <v>0</v>
      </c>
      <c r="D27" s="14"/>
      <c r="E27" s="14"/>
      <c r="F27" s="14"/>
      <c r="G27" s="14">
        <f t="shared" si="4"/>
        <v>0</v>
      </c>
      <c r="H27" s="14"/>
      <c r="I27" s="14">
        <f t="shared" si="5"/>
        <v>0</v>
      </c>
      <c r="J27" s="14"/>
      <c r="K27" s="16">
        <v>0.03</v>
      </c>
      <c r="L27" s="14"/>
      <c r="M27" s="14">
        <f t="shared" si="6"/>
        <v>0</v>
      </c>
    </row>
    <row r="28" spans="1:13" ht="12.75">
      <c r="A28" s="14" t="s">
        <v>37</v>
      </c>
      <c r="B28" s="14"/>
      <c r="C28" s="14">
        <f t="shared" si="7"/>
        <v>0</v>
      </c>
      <c r="D28" s="14"/>
      <c r="E28" s="14"/>
      <c r="F28" s="14"/>
      <c r="G28" s="14">
        <f t="shared" si="4"/>
        <v>0</v>
      </c>
      <c r="H28" s="14"/>
      <c r="I28" s="14">
        <f t="shared" si="5"/>
        <v>0</v>
      </c>
      <c r="J28" s="14"/>
      <c r="K28" s="16">
        <v>0.030500000000000003</v>
      </c>
      <c r="L28" s="14"/>
      <c r="M28" s="14">
        <f t="shared" si="6"/>
        <v>0</v>
      </c>
    </row>
    <row r="29" spans="1:13" ht="12.75">
      <c r="A29" s="14" t="s">
        <v>38</v>
      </c>
      <c r="B29" s="14"/>
      <c r="C29" s="14">
        <f t="shared" si="7"/>
        <v>0</v>
      </c>
      <c r="D29" s="14"/>
      <c r="E29" s="14"/>
      <c r="F29" s="14"/>
      <c r="G29" s="14">
        <f t="shared" si="4"/>
        <v>0</v>
      </c>
      <c r="H29" s="14"/>
      <c r="I29" s="14">
        <f t="shared" si="5"/>
        <v>0</v>
      </c>
      <c r="J29" s="14"/>
      <c r="K29" s="16">
        <v>0.030600000000000002</v>
      </c>
      <c r="L29" s="14"/>
      <c r="M29" s="14">
        <f t="shared" si="6"/>
        <v>0</v>
      </c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4"/>
    </row>
    <row r="31" spans="1:13" ht="12.75">
      <c r="A31" s="14" t="s">
        <v>39</v>
      </c>
      <c r="B31" s="14"/>
      <c r="C31" s="14">
        <f>G29</f>
        <v>0</v>
      </c>
      <c r="D31" s="14"/>
      <c r="E31" s="14"/>
      <c r="F31" s="14"/>
      <c r="G31" s="14">
        <f>C31+E31</f>
        <v>0</v>
      </c>
      <c r="H31" s="14"/>
      <c r="I31" s="14">
        <f>C31/2+G31/2</f>
        <v>0</v>
      </c>
      <c r="J31" s="14"/>
      <c r="K31" s="16">
        <v>0.031</v>
      </c>
      <c r="L31" s="14"/>
      <c r="M31" s="14">
        <f>ROUND((+I31*K31),2)</f>
        <v>0</v>
      </c>
    </row>
    <row r="32" spans="1:13" ht="12.75">
      <c r="A32" s="14" t="s">
        <v>40</v>
      </c>
      <c r="B32" s="14"/>
      <c r="C32" s="14">
        <f>G31</f>
        <v>0</v>
      </c>
      <c r="D32" s="14"/>
      <c r="E32" s="14"/>
      <c r="F32" s="14"/>
      <c r="G32" s="14">
        <f>C32+E32</f>
        <v>0</v>
      </c>
      <c r="H32" s="14"/>
      <c r="I32" s="14">
        <f>C32/2+G32/2</f>
        <v>0</v>
      </c>
      <c r="J32" s="14"/>
      <c r="K32" s="16">
        <v>0.025</v>
      </c>
      <c r="L32" s="14"/>
      <c r="M32" s="14">
        <f>ROUND((+I32*K32),2)</f>
        <v>0</v>
      </c>
    </row>
    <row r="33" spans="1:13" ht="12.75">
      <c r="A33" s="14" t="s">
        <v>41</v>
      </c>
      <c r="B33" s="14"/>
      <c r="C33" s="14">
        <f>G32</f>
        <v>0</v>
      </c>
      <c r="D33" s="14"/>
      <c r="E33" s="14"/>
      <c r="F33" s="14"/>
      <c r="G33" s="14">
        <f>C33+E33</f>
        <v>0</v>
      </c>
      <c r="H33" s="14"/>
      <c r="I33" s="14">
        <f>C33/2+G33/2</f>
        <v>0</v>
      </c>
      <c r="J33" s="14"/>
      <c r="K33" s="16">
        <v>0.025</v>
      </c>
      <c r="L33" s="14"/>
      <c r="M33" s="14">
        <f>ROUND((+I33*K33),2)</f>
        <v>0</v>
      </c>
    </row>
    <row r="34" spans="1:13" ht="12.75">
      <c r="A34" s="14" t="s">
        <v>42</v>
      </c>
      <c r="B34" s="14"/>
      <c r="C34" s="14">
        <f>G33</f>
        <v>0</v>
      </c>
      <c r="D34" s="14"/>
      <c r="E34" s="14">
        <v>444606.07</v>
      </c>
      <c r="F34" s="14"/>
      <c r="G34" s="14">
        <f>C34+E34</f>
        <v>444606.07</v>
      </c>
      <c r="H34" s="14"/>
      <c r="I34" s="14">
        <f>C34/2+G34/2</f>
        <v>222303.035</v>
      </c>
      <c r="J34" s="14"/>
      <c r="K34" s="16">
        <v>0.025</v>
      </c>
      <c r="L34" s="14"/>
      <c r="M34" s="14">
        <f>ROUND((+I34*K34),2)</f>
        <v>5557.58</v>
      </c>
    </row>
    <row r="35" spans="1:13" ht="12.75">
      <c r="A35" s="14" t="s">
        <v>43</v>
      </c>
      <c r="B35" s="14"/>
      <c r="C35" s="14">
        <f>G34</f>
        <v>444606.07</v>
      </c>
      <c r="D35" s="14"/>
      <c r="E35" s="14">
        <v>10105.61</v>
      </c>
      <c r="F35" s="14"/>
      <c r="G35" s="14">
        <f>C35+E35</f>
        <v>454711.68</v>
      </c>
      <c r="H35" s="14"/>
      <c r="I35" s="14">
        <f>C35/2+G35/2</f>
        <v>449658.875</v>
      </c>
      <c r="J35" s="14"/>
      <c r="K35" s="16">
        <v>0.0275</v>
      </c>
      <c r="L35" s="14"/>
      <c r="M35" s="14">
        <f>ROUND((+I35*K35),2)</f>
        <v>12365.62</v>
      </c>
    </row>
    <row r="36" spans="1:13" ht="12.75">
      <c r="A36" s="14"/>
      <c r="B36" s="14"/>
      <c r="C36" s="14" t="s">
        <v>2</v>
      </c>
      <c r="D36" s="14"/>
      <c r="E36" s="14"/>
      <c r="F36" s="14"/>
      <c r="G36" s="14" t="s">
        <v>2</v>
      </c>
      <c r="H36" s="14"/>
      <c r="I36" s="14" t="s">
        <v>2</v>
      </c>
      <c r="J36" s="14"/>
      <c r="K36" s="16" t="s">
        <v>2</v>
      </c>
      <c r="L36" s="14"/>
      <c r="M36" s="14" t="s">
        <v>2</v>
      </c>
    </row>
    <row r="37" spans="1:13" ht="12.75">
      <c r="A37" s="14" t="s">
        <v>44</v>
      </c>
      <c r="B37" s="14"/>
      <c r="C37" s="14">
        <f>G35</f>
        <v>454711.68</v>
      </c>
      <c r="D37" s="14"/>
      <c r="E37" s="14"/>
      <c r="F37" s="14"/>
      <c r="G37" s="14">
        <f>C37+E37</f>
        <v>454711.68</v>
      </c>
      <c r="H37" s="14"/>
      <c r="I37" s="14">
        <f>C37/2+G37/2</f>
        <v>454711.68</v>
      </c>
      <c r="J37" s="14"/>
      <c r="K37" s="16">
        <v>0.0275</v>
      </c>
      <c r="L37" s="14"/>
      <c r="M37" s="14">
        <f>ROUND((+I37*K37),2)</f>
        <v>12504.57</v>
      </c>
    </row>
    <row r="38" spans="1:13" ht="12.75">
      <c r="A38" s="14" t="s">
        <v>45</v>
      </c>
      <c r="B38" s="14"/>
      <c r="C38" s="14">
        <f>G37</f>
        <v>454711.68</v>
      </c>
      <c r="D38" s="14"/>
      <c r="E38" s="14">
        <v>119.66</v>
      </c>
      <c r="F38" s="14"/>
      <c r="G38" s="14">
        <f>C38+E38</f>
        <v>454831.33999999997</v>
      </c>
      <c r="H38" s="14"/>
      <c r="I38" s="14">
        <f>C38/2+G38/2</f>
        <v>454771.51</v>
      </c>
      <c r="J38" s="14"/>
      <c r="K38" s="16">
        <v>0.024</v>
      </c>
      <c r="L38" s="14"/>
      <c r="M38" s="14">
        <f>ROUND((+I38*K38),2)</f>
        <v>10914.52</v>
      </c>
    </row>
    <row r="39" spans="1:13" ht="12.75">
      <c r="A39" s="14" t="s">
        <v>46</v>
      </c>
      <c r="B39" s="14"/>
      <c r="C39" s="14">
        <f>G38</f>
        <v>454831.33999999997</v>
      </c>
      <c r="D39" s="14"/>
      <c r="E39" s="14">
        <v>3729.32</v>
      </c>
      <c r="F39" s="14"/>
      <c r="G39" s="14">
        <f>C39+E39</f>
        <v>458560.66</v>
      </c>
      <c r="H39" s="14"/>
      <c r="I39" s="14">
        <f>C39/2+G39/2</f>
        <v>456696</v>
      </c>
      <c r="J39" s="14"/>
      <c r="K39" s="16">
        <v>0.024</v>
      </c>
      <c r="L39" s="14"/>
      <c r="M39" s="14">
        <f>ROUND((+I39*K39),2)</f>
        <v>10960.7</v>
      </c>
    </row>
    <row r="40" spans="1:13" ht="12.75">
      <c r="A40" s="14" t="s">
        <v>47</v>
      </c>
      <c r="B40" s="14"/>
      <c r="C40" s="14">
        <f>G39</f>
        <v>458560.66</v>
      </c>
      <c r="D40" s="14"/>
      <c r="E40" s="14"/>
      <c r="F40" s="14"/>
      <c r="G40" s="14">
        <f>C40+E40</f>
        <v>458560.66</v>
      </c>
      <c r="H40" s="14"/>
      <c r="I40" s="14">
        <f>C40/2+G40/2</f>
        <v>458560.66</v>
      </c>
      <c r="J40" s="14"/>
      <c r="K40" s="16">
        <v>0.024</v>
      </c>
      <c r="L40" s="14"/>
      <c r="M40" s="14">
        <f>ROUND((+I40*K40),2)</f>
        <v>11005.46</v>
      </c>
    </row>
    <row r="41" spans="1:13" ht="12.75">
      <c r="A41" s="14" t="s">
        <v>48</v>
      </c>
      <c r="B41" s="14"/>
      <c r="C41" s="14">
        <f>G40</f>
        <v>458560.66</v>
      </c>
      <c r="D41" s="14"/>
      <c r="E41" s="14"/>
      <c r="F41" s="14"/>
      <c r="G41" s="14">
        <f>C41+E41</f>
        <v>458560.66</v>
      </c>
      <c r="H41" s="14"/>
      <c r="I41" s="14">
        <f>C41/2+G41/2</f>
        <v>458560.66</v>
      </c>
      <c r="J41" s="14"/>
      <c r="K41" s="16">
        <v>0.024</v>
      </c>
      <c r="L41" s="14"/>
      <c r="M41" s="14">
        <f>ROUND((+I41*K41),2)</f>
        <v>11005.46</v>
      </c>
    </row>
    <row r="42" spans="1:13" ht="12.75">
      <c r="A42" s="14"/>
      <c r="B42" s="14"/>
      <c r="C42" s="14" t="s">
        <v>2</v>
      </c>
      <c r="D42" s="14"/>
      <c r="E42" s="14"/>
      <c r="F42" s="14"/>
      <c r="G42" s="14" t="s">
        <v>2</v>
      </c>
      <c r="H42" s="14"/>
      <c r="I42" s="14" t="s">
        <v>2</v>
      </c>
      <c r="J42" s="14"/>
      <c r="K42" s="16" t="s">
        <v>2</v>
      </c>
      <c r="L42" s="14"/>
      <c r="M42" s="14" t="s">
        <v>2</v>
      </c>
    </row>
    <row r="43" spans="1:13" ht="12.75">
      <c r="A43" s="14" t="s">
        <v>49</v>
      </c>
      <c r="B43" s="14"/>
      <c r="C43" s="14">
        <f>G41</f>
        <v>458560.66</v>
      </c>
      <c r="D43" s="14"/>
      <c r="E43" s="14">
        <v>786.12</v>
      </c>
      <c r="F43" s="14"/>
      <c r="G43" s="14">
        <f aca="true" t="shared" si="8" ref="G43:G68">C43+E43</f>
        <v>459346.77999999997</v>
      </c>
      <c r="H43" s="14"/>
      <c r="I43" s="14">
        <f aca="true" t="shared" si="9" ref="I43:I68">C43/2+G43/2</f>
        <v>458953.72</v>
      </c>
      <c r="J43" s="14"/>
      <c r="K43" s="16">
        <v>0.024</v>
      </c>
      <c r="L43" s="14"/>
      <c r="M43" s="14">
        <f aca="true" t="shared" si="10" ref="M43:M67">ROUND((+I43*K43),2)</f>
        <v>11014.89</v>
      </c>
    </row>
    <row r="44" spans="1:13" ht="12.75">
      <c r="A44" s="14" t="s">
        <v>50</v>
      </c>
      <c r="B44" s="14"/>
      <c r="C44" s="14">
        <f aca="true" t="shared" si="11" ref="C44:C68">G43</f>
        <v>459346.77999999997</v>
      </c>
      <c r="D44" s="14"/>
      <c r="E44" s="14"/>
      <c r="F44" s="14"/>
      <c r="G44" s="14">
        <f t="shared" si="8"/>
        <v>459346.77999999997</v>
      </c>
      <c r="H44" s="14"/>
      <c r="I44" s="14">
        <f t="shared" si="9"/>
        <v>459346.77999999997</v>
      </c>
      <c r="J44" s="14"/>
      <c r="K44" s="16">
        <v>0.024</v>
      </c>
      <c r="L44" s="14"/>
      <c r="M44" s="14">
        <f t="shared" si="10"/>
        <v>11024.32</v>
      </c>
    </row>
    <row r="45" spans="1:13" ht="12.75">
      <c r="A45" s="14" t="s">
        <v>51</v>
      </c>
      <c r="B45" s="14"/>
      <c r="C45" s="14">
        <f t="shared" si="11"/>
        <v>459346.77999999997</v>
      </c>
      <c r="D45" s="14"/>
      <c r="E45" s="14"/>
      <c r="F45" s="14"/>
      <c r="G45" s="14">
        <f t="shared" si="8"/>
        <v>459346.77999999997</v>
      </c>
      <c r="H45" s="14"/>
      <c r="I45" s="14">
        <f t="shared" si="9"/>
        <v>459346.77999999997</v>
      </c>
      <c r="J45" s="14"/>
      <c r="K45" s="16">
        <v>0.024</v>
      </c>
      <c r="L45" s="14"/>
      <c r="M45" s="14">
        <f t="shared" si="10"/>
        <v>11024.32</v>
      </c>
    </row>
    <row r="46" spans="1:13" ht="12.75">
      <c r="A46" s="14" t="s">
        <v>52</v>
      </c>
      <c r="B46" s="14"/>
      <c r="C46" s="14">
        <f t="shared" si="11"/>
        <v>459346.77999999997</v>
      </c>
      <c r="D46" s="14"/>
      <c r="E46" s="14"/>
      <c r="F46" s="14"/>
      <c r="G46" s="14">
        <f t="shared" si="8"/>
        <v>459346.77999999997</v>
      </c>
      <c r="H46" s="14"/>
      <c r="I46" s="14">
        <f t="shared" si="9"/>
        <v>459346.77999999997</v>
      </c>
      <c r="J46" s="14" t="s">
        <v>2</v>
      </c>
      <c r="K46" s="16">
        <v>0.024</v>
      </c>
      <c r="L46" s="14"/>
      <c r="M46" s="14">
        <f t="shared" si="10"/>
        <v>11024.32</v>
      </c>
    </row>
    <row r="47" spans="1:13" ht="12.75">
      <c r="A47" s="14" t="s">
        <v>53</v>
      </c>
      <c r="B47" s="14"/>
      <c r="C47" s="14">
        <f t="shared" si="11"/>
        <v>459346.77999999997</v>
      </c>
      <c r="D47" s="14"/>
      <c r="E47" s="14"/>
      <c r="F47" s="14"/>
      <c r="G47" s="14">
        <f t="shared" si="8"/>
        <v>459346.77999999997</v>
      </c>
      <c r="H47" s="14"/>
      <c r="I47" s="14">
        <f t="shared" si="9"/>
        <v>459346.77999999997</v>
      </c>
      <c r="J47" s="14" t="s">
        <v>2</v>
      </c>
      <c r="K47" s="16">
        <v>0.029</v>
      </c>
      <c r="L47" s="14"/>
      <c r="M47" s="14">
        <f t="shared" si="10"/>
        <v>13321.06</v>
      </c>
    </row>
    <row r="48" spans="1:13" ht="12.75">
      <c r="A48" s="14" t="s">
        <v>54</v>
      </c>
      <c r="B48" s="14"/>
      <c r="C48" s="14">
        <f t="shared" si="11"/>
        <v>459346.77999999997</v>
      </c>
      <c r="D48" s="14"/>
      <c r="E48" s="14"/>
      <c r="F48" s="14"/>
      <c r="G48" s="14">
        <f t="shared" si="8"/>
        <v>459346.77999999997</v>
      </c>
      <c r="H48" s="14"/>
      <c r="I48" s="14">
        <f t="shared" si="9"/>
        <v>459346.77999999997</v>
      </c>
      <c r="J48" s="14" t="s">
        <v>2</v>
      </c>
      <c r="K48" s="16">
        <v>0.029</v>
      </c>
      <c r="L48" s="14"/>
      <c r="M48" s="14">
        <f t="shared" si="10"/>
        <v>13321.06</v>
      </c>
    </row>
    <row r="49" spans="1:13" ht="12.75">
      <c r="A49" s="14" t="s">
        <v>55</v>
      </c>
      <c r="B49" s="14"/>
      <c r="C49" s="14">
        <f t="shared" si="11"/>
        <v>459346.77999999997</v>
      </c>
      <c r="D49" s="14"/>
      <c r="E49" s="14">
        <v>498521.81</v>
      </c>
      <c r="F49" s="14"/>
      <c r="G49" s="14">
        <f t="shared" si="8"/>
        <v>957868.59</v>
      </c>
      <c r="H49" s="14"/>
      <c r="I49" s="14">
        <f t="shared" si="9"/>
        <v>708607.6849999999</v>
      </c>
      <c r="J49" s="14" t="s">
        <v>2</v>
      </c>
      <c r="K49" s="16">
        <v>0.029</v>
      </c>
      <c r="L49" s="14"/>
      <c r="M49" s="14">
        <f t="shared" si="10"/>
        <v>20549.62</v>
      </c>
    </row>
    <row r="50" spans="1:13" ht="12.75">
      <c r="A50" s="14" t="s">
        <v>56</v>
      </c>
      <c r="B50" s="14"/>
      <c r="C50" s="14">
        <f t="shared" si="11"/>
        <v>957868.59</v>
      </c>
      <c r="D50" s="14"/>
      <c r="E50" s="14"/>
      <c r="F50" s="14"/>
      <c r="G50" s="14">
        <f t="shared" si="8"/>
        <v>957868.59</v>
      </c>
      <c r="H50" s="14"/>
      <c r="I50" s="14">
        <f t="shared" si="9"/>
        <v>957868.59</v>
      </c>
      <c r="J50" s="14"/>
      <c r="K50" s="16">
        <v>0.029</v>
      </c>
      <c r="L50" s="14"/>
      <c r="M50" s="14">
        <f t="shared" si="10"/>
        <v>27778.19</v>
      </c>
    </row>
    <row r="51" spans="1:13" ht="12.75">
      <c r="A51" s="14" t="s">
        <v>57</v>
      </c>
      <c r="B51" s="14"/>
      <c r="C51" s="14">
        <f t="shared" si="11"/>
        <v>957868.59</v>
      </c>
      <c r="D51" s="14"/>
      <c r="E51" s="14"/>
      <c r="F51" s="14"/>
      <c r="G51" s="14">
        <f t="shared" si="8"/>
        <v>957868.59</v>
      </c>
      <c r="H51" s="14"/>
      <c r="I51" s="14">
        <f t="shared" si="9"/>
        <v>957868.59</v>
      </c>
      <c r="J51" s="14" t="s">
        <v>2</v>
      </c>
      <c r="K51" s="16">
        <v>0.026000000000000002</v>
      </c>
      <c r="L51" s="14"/>
      <c r="M51" s="14">
        <f t="shared" si="10"/>
        <v>24904.58</v>
      </c>
    </row>
    <row r="52" spans="1:13" ht="12.75">
      <c r="A52" s="14" t="s">
        <v>58</v>
      </c>
      <c r="B52" s="14"/>
      <c r="C52" s="14">
        <f t="shared" si="11"/>
        <v>957868.59</v>
      </c>
      <c r="D52" s="14"/>
      <c r="E52" s="14"/>
      <c r="F52" s="14"/>
      <c r="G52" s="14">
        <f t="shared" si="8"/>
        <v>957868.59</v>
      </c>
      <c r="H52" s="14"/>
      <c r="I52" s="14">
        <f t="shared" si="9"/>
        <v>957868.59</v>
      </c>
      <c r="J52" s="14" t="s">
        <v>2</v>
      </c>
      <c r="K52" s="16">
        <v>0.026000000000000002</v>
      </c>
      <c r="L52" s="14"/>
      <c r="M52" s="14">
        <f t="shared" si="10"/>
        <v>24904.58</v>
      </c>
    </row>
    <row r="53" spans="1:13" ht="12.75">
      <c r="A53" s="14" t="s">
        <v>59</v>
      </c>
      <c r="B53" s="14"/>
      <c r="C53" s="14">
        <f t="shared" si="11"/>
        <v>957868.59</v>
      </c>
      <c r="D53" s="14"/>
      <c r="E53" s="14"/>
      <c r="F53" s="14"/>
      <c r="G53" s="14">
        <f t="shared" si="8"/>
        <v>957868.59</v>
      </c>
      <c r="H53" s="14"/>
      <c r="I53" s="14">
        <f t="shared" si="9"/>
        <v>957868.59</v>
      </c>
      <c r="J53" s="14" t="s">
        <v>2</v>
      </c>
      <c r="K53" s="16">
        <v>0.026000000000000002</v>
      </c>
      <c r="L53" s="14"/>
      <c r="M53" s="14">
        <f t="shared" si="10"/>
        <v>24904.58</v>
      </c>
    </row>
    <row r="54" spans="1:13" ht="12.75">
      <c r="A54" s="14" t="s">
        <v>60</v>
      </c>
      <c r="B54" s="14"/>
      <c r="C54" s="14">
        <f t="shared" si="11"/>
        <v>957868.59</v>
      </c>
      <c r="D54" s="14"/>
      <c r="E54" s="14">
        <v>46532.77</v>
      </c>
      <c r="F54" s="14"/>
      <c r="G54" s="14">
        <f t="shared" si="8"/>
        <v>1004401.36</v>
      </c>
      <c r="H54" s="14"/>
      <c r="I54" s="14">
        <f t="shared" si="9"/>
        <v>981134.975</v>
      </c>
      <c r="J54" s="14"/>
      <c r="K54" s="16">
        <v>0.026000000000000002</v>
      </c>
      <c r="L54" s="14"/>
      <c r="M54" s="14">
        <f t="shared" si="10"/>
        <v>25509.51</v>
      </c>
    </row>
    <row r="55" spans="1:13" ht="12.75">
      <c r="A55" s="14" t="s">
        <v>61</v>
      </c>
      <c r="B55" s="14"/>
      <c r="C55" s="14">
        <f t="shared" si="11"/>
        <v>1004401.36</v>
      </c>
      <c r="D55" s="14"/>
      <c r="E55" s="17"/>
      <c r="F55" s="14"/>
      <c r="G55" s="14">
        <f t="shared" si="8"/>
        <v>1004401.36</v>
      </c>
      <c r="H55" s="14"/>
      <c r="I55" s="14">
        <f t="shared" si="9"/>
        <v>1004401.36</v>
      </c>
      <c r="J55" s="14"/>
      <c r="K55" s="16">
        <v>0.026000000000000002</v>
      </c>
      <c r="L55" s="14"/>
      <c r="M55" s="14">
        <f t="shared" si="10"/>
        <v>26114.44</v>
      </c>
    </row>
    <row r="56" spans="1:13" ht="12.75">
      <c r="A56" s="14" t="s">
        <v>62</v>
      </c>
      <c r="B56" s="14"/>
      <c r="C56" s="14">
        <f t="shared" si="11"/>
        <v>1004401.36</v>
      </c>
      <c r="D56" s="14"/>
      <c r="E56" s="14"/>
      <c r="F56" s="14"/>
      <c r="G56" s="14">
        <f t="shared" si="8"/>
        <v>1004401.36</v>
      </c>
      <c r="H56" s="14"/>
      <c r="I56" s="14">
        <f t="shared" si="9"/>
        <v>1004401.36</v>
      </c>
      <c r="J56" s="14" t="s">
        <v>2</v>
      </c>
      <c r="K56" s="16">
        <v>0.026000000000000002</v>
      </c>
      <c r="L56" s="14"/>
      <c r="M56" s="14">
        <f t="shared" si="10"/>
        <v>26114.44</v>
      </c>
    </row>
    <row r="57" spans="1:13" ht="12.75">
      <c r="A57" s="14" t="s">
        <v>63</v>
      </c>
      <c r="B57" s="14"/>
      <c r="C57" s="14">
        <f t="shared" si="11"/>
        <v>1004401.36</v>
      </c>
      <c r="D57" s="14"/>
      <c r="E57" s="14">
        <v>69541.37</v>
      </c>
      <c r="F57" s="14"/>
      <c r="G57" s="14">
        <f t="shared" si="8"/>
        <v>1073942.73</v>
      </c>
      <c r="H57" s="14"/>
      <c r="I57" s="14">
        <f t="shared" si="9"/>
        <v>1039172.0449999999</v>
      </c>
      <c r="J57" s="14"/>
      <c r="K57" s="16">
        <v>0.023</v>
      </c>
      <c r="L57" s="14"/>
      <c r="M57" s="14">
        <f t="shared" si="10"/>
        <v>23900.96</v>
      </c>
    </row>
    <row r="58" spans="1:13" ht="12.75">
      <c r="A58" s="14" t="s">
        <v>64</v>
      </c>
      <c r="B58" s="14"/>
      <c r="C58" s="14">
        <f t="shared" si="11"/>
        <v>1073942.73</v>
      </c>
      <c r="D58" s="14"/>
      <c r="E58" s="14"/>
      <c r="F58" s="14"/>
      <c r="G58" s="14">
        <f t="shared" si="8"/>
        <v>1073942.73</v>
      </c>
      <c r="H58" s="14"/>
      <c r="I58" s="14">
        <f t="shared" si="9"/>
        <v>1073942.73</v>
      </c>
      <c r="J58" s="14"/>
      <c r="K58" s="16">
        <v>0.023</v>
      </c>
      <c r="L58" s="14"/>
      <c r="M58" s="14">
        <f t="shared" si="10"/>
        <v>24700.68</v>
      </c>
    </row>
    <row r="59" spans="1:13" ht="12.75">
      <c r="A59" s="14" t="s">
        <v>65</v>
      </c>
      <c r="B59" s="14"/>
      <c r="C59" s="14">
        <f t="shared" si="11"/>
        <v>1073942.73</v>
      </c>
      <c r="D59" s="14"/>
      <c r="E59" s="14">
        <v>5964.44</v>
      </c>
      <c r="F59" s="14"/>
      <c r="G59" s="14">
        <f t="shared" si="8"/>
        <v>1079907.17</v>
      </c>
      <c r="H59" s="14"/>
      <c r="I59" s="14">
        <f t="shared" si="9"/>
        <v>1076924.95</v>
      </c>
      <c r="J59" s="14"/>
      <c r="K59" s="16">
        <v>0.023</v>
      </c>
      <c r="L59" s="14"/>
      <c r="M59" s="14">
        <f t="shared" si="10"/>
        <v>24769.27</v>
      </c>
    </row>
    <row r="60" spans="1:13" ht="12.75">
      <c r="A60" s="14" t="s">
        <v>66</v>
      </c>
      <c r="B60" s="14"/>
      <c r="C60" s="14">
        <f t="shared" si="11"/>
        <v>1079907.17</v>
      </c>
      <c r="D60" s="14"/>
      <c r="E60" s="14"/>
      <c r="F60" s="14"/>
      <c r="G60" s="14">
        <f t="shared" si="8"/>
        <v>1079907.17</v>
      </c>
      <c r="H60" s="14"/>
      <c r="I60" s="14">
        <f t="shared" si="9"/>
        <v>1079907.17</v>
      </c>
      <c r="J60" s="14"/>
      <c r="K60" s="16">
        <v>0.023</v>
      </c>
      <c r="L60" s="14"/>
      <c r="M60" s="14">
        <f t="shared" si="10"/>
        <v>24837.86</v>
      </c>
    </row>
    <row r="61" spans="1:13" ht="12.75">
      <c r="A61" s="14" t="s">
        <v>67</v>
      </c>
      <c r="B61" s="14"/>
      <c r="C61" s="14">
        <f t="shared" si="11"/>
        <v>1079907.17</v>
      </c>
      <c r="D61" s="14"/>
      <c r="E61" s="14"/>
      <c r="F61" s="14"/>
      <c r="G61" s="14">
        <f t="shared" si="8"/>
        <v>1079907.17</v>
      </c>
      <c r="H61" s="14"/>
      <c r="I61" s="14">
        <f t="shared" si="9"/>
        <v>1079907.17</v>
      </c>
      <c r="J61" s="14"/>
      <c r="K61" s="16">
        <v>0.024</v>
      </c>
      <c r="L61" s="14"/>
      <c r="M61" s="14">
        <f t="shared" si="10"/>
        <v>25917.77</v>
      </c>
    </row>
    <row r="62" spans="1:13" ht="12.75">
      <c r="A62" s="14" t="s">
        <v>68</v>
      </c>
      <c r="B62" s="14"/>
      <c r="C62" s="14">
        <f t="shared" si="11"/>
        <v>1079907.17</v>
      </c>
      <c r="D62" s="14"/>
      <c r="E62" s="14">
        <v>152795.32</v>
      </c>
      <c r="F62" s="14"/>
      <c r="G62" s="14">
        <f t="shared" si="8"/>
        <v>1232702.49</v>
      </c>
      <c r="H62" s="14"/>
      <c r="I62" s="14">
        <f t="shared" si="9"/>
        <v>1156304.83</v>
      </c>
      <c r="J62" s="14"/>
      <c r="K62" s="16">
        <v>0.024</v>
      </c>
      <c r="L62" s="14"/>
      <c r="M62" s="14">
        <f t="shared" si="10"/>
        <v>27751.32</v>
      </c>
    </row>
    <row r="63" spans="1:13" ht="12.75">
      <c r="A63" s="14" t="s">
        <v>69</v>
      </c>
      <c r="B63" s="14"/>
      <c r="C63" s="14">
        <f t="shared" si="11"/>
        <v>1232702.49</v>
      </c>
      <c r="D63" s="14"/>
      <c r="E63" s="14"/>
      <c r="F63" s="14"/>
      <c r="G63" s="14">
        <f t="shared" si="8"/>
        <v>1232702.49</v>
      </c>
      <c r="H63" s="14"/>
      <c r="I63" s="14">
        <f t="shared" si="9"/>
        <v>1232702.49</v>
      </c>
      <c r="J63" s="14"/>
      <c r="K63" s="16">
        <v>0.024</v>
      </c>
      <c r="L63" s="14"/>
      <c r="M63" s="14">
        <f t="shared" si="10"/>
        <v>29584.86</v>
      </c>
    </row>
    <row r="64" spans="1:13" ht="12.75">
      <c r="A64" s="14" t="s">
        <v>70</v>
      </c>
      <c r="B64" s="14"/>
      <c r="C64" s="14">
        <f t="shared" si="11"/>
        <v>1232702.49</v>
      </c>
      <c r="D64" s="14"/>
      <c r="E64" s="14">
        <v>8359.53</v>
      </c>
      <c r="F64" s="14"/>
      <c r="G64" s="14">
        <f t="shared" si="8"/>
        <v>1241062.02</v>
      </c>
      <c r="H64" s="14"/>
      <c r="I64" s="14">
        <f t="shared" si="9"/>
        <v>1236882.255</v>
      </c>
      <c r="J64" s="14"/>
      <c r="K64" s="16">
        <v>0.024</v>
      </c>
      <c r="L64" s="14"/>
      <c r="M64" s="14">
        <f t="shared" si="10"/>
        <v>29685.17</v>
      </c>
    </row>
    <row r="65" spans="1:13" ht="12.75">
      <c r="A65" s="14" t="s">
        <v>71</v>
      </c>
      <c r="B65" s="18"/>
      <c r="C65" s="14">
        <f t="shared" si="11"/>
        <v>1241062.02</v>
      </c>
      <c r="D65" s="14"/>
      <c r="E65" s="14"/>
      <c r="F65" s="14"/>
      <c r="G65" s="14">
        <f t="shared" si="8"/>
        <v>1241062.02</v>
      </c>
      <c r="H65" s="14"/>
      <c r="I65" s="14">
        <f t="shared" si="9"/>
        <v>1241062.02</v>
      </c>
      <c r="K65" s="16">
        <v>0.022</v>
      </c>
      <c r="M65" s="14">
        <f t="shared" si="10"/>
        <v>27303.36</v>
      </c>
    </row>
    <row r="66" spans="1:13" ht="12.75">
      <c r="A66" s="14" t="s">
        <v>72</v>
      </c>
      <c r="B66" s="18"/>
      <c r="C66" s="14">
        <f t="shared" si="11"/>
        <v>1241062.02</v>
      </c>
      <c r="D66" s="14"/>
      <c r="F66" s="14"/>
      <c r="G66" s="14">
        <f t="shared" si="8"/>
        <v>1241062.02</v>
      </c>
      <c r="H66" s="14"/>
      <c r="I66" s="14">
        <f t="shared" si="9"/>
        <v>1241062.02</v>
      </c>
      <c r="K66" s="16">
        <v>0.022</v>
      </c>
      <c r="M66" s="14">
        <f t="shared" si="10"/>
        <v>27303.36</v>
      </c>
    </row>
    <row r="67" spans="1:13" ht="12.75">
      <c r="A67" s="14" t="s">
        <v>73</v>
      </c>
      <c r="B67" s="18"/>
      <c r="C67" s="14">
        <f t="shared" si="11"/>
        <v>1241062.02</v>
      </c>
      <c r="D67" s="14"/>
      <c r="E67" s="14">
        <v>4659.86</v>
      </c>
      <c r="F67" s="14"/>
      <c r="G67" s="14">
        <f t="shared" si="8"/>
        <v>1245721.8800000001</v>
      </c>
      <c r="H67" s="14"/>
      <c r="I67" s="14">
        <f t="shared" si="9"/>
        <v>1243391.9500000002</v>
      </c>
      <c r="K67" s="16">
        <v>0.022</v>
      </c>
      <c r="M67" s="14">
        <f t="shared" si="10"/>
        <v>27354.62</v>
      </c>
    </row>
    <row r="68" spans="1:13" ht="12.75">
      <c r="A68" s="14" t="s">
        <v>74</v>
      </c>
      <c r="B68" s="18"/>
      <c r="C68" s="14">
        <f t="shared" si="11"/>
        <v>1245721.8800000001</v>
      </c>
      <c r="D68" s="14"/>
      <c r="F68" s="14"/>
      <c r="G68" s="14">
        <f t="shared" si="8"/>
        <v>1245721.8800000001</v>
      </c>
      <c r="H68" s="14"/>
      <c r="I68" s="14">
        <f t="shared" si="9"/>
        <v>1245721.8800000001</v>
      </c>
      <c r="K68" s="16">
        <v>0.022</v>
      </c>
      <c r="M68" s="14">
        <f>ROUND((+I68*K68),2)/12*9</f>
        <v>20554.41</v>
      </c>
    </row>
    <row r="69" spans="9:13" ht="13.5" thickBot="1">
      <c r="I69" s="14"/>
      <c r="J69" s="14"/>
      <c r="K69" s="14"/>
      <c r="L69" s="14"/>
      <c r="M69" s="19">
        <f>SUM(M13:M68)</f>
        <v>659487.4600000002</v>
      </c>
    </row>
    <row r="70" ht="13.5" thickTop="1"/>
    <row r="71" spans="9:13" ht="12.75">
      <c r="I71" s="14" t="s">
        <v>75</v>
      </c>
      <c r="J71" s="14"/>
      <c r="L71" s="14"/>
      <c r="M71" s="18">
        <f>G68-M69</f>
        <v>586234.4199999999</v>
      </c>
    </row>
    <row r="72" spans="9:13" ht="12.75">
      <c r="I72" s="14" t="s">
        <v>76</v>
      </c>
      <c r="J72" s="14"/>
      <c r="K72" s="14"/>
      <c r="L72" s="14"/>
      <c r="M72" s="14">
        <v>133530.25</v>
      </c>
    </row>
    <row r="73" spans="9:13" ht="13.5" thickBot="1">
      <c r="I73" s="20" t="s">
        <v>82</v>
      </c>
      <c r="J73" s="14"/>
      <c r="K73" s="21" t="s">
        <v>78</v>
      </c>
      <c r="L73" s="14"/>
      <c r="M73" s="19">
        <f>SUM(M71:M72)</f>
        <v>719764.6699999999</v>
      </c>
    </row>
    <row r="74" ht="13.5" thickTop="1">
      <c r="M74" s="25" t="s">
        <v>79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EPspatch</dc:creator>
  <cp:keywords/>
  <dc:description/>
  <cp:lastModifiedBy>Epperson, April</cp:lastModifiedBy>
  <cp:lastPrinted>2016-12-12T18:35:21Z</cp:lastPrinted>
  <dcterms:created xsi:type="dcterms:W3CDTF">2005-10-17T16:22:23Z</dcterms:created>
  <dcterms:modified xsi:type="dcterms:W3CDTF">2016-12-13T15:21:23Z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840475861</vt:i4>
  </property>
  <property fmtid="{D5CDD505-2E9C-101B-9397-08002B2CF9AE}" pid="3" name="_NewReviewCycle">
    <vt:lpwstr/>
  </property>
  <property fmtid="{D5CDD505-2E9C-101B-9397-08002B2CF9AE}" pid="4" name="_EmailSubject">
    <vt:lpwstr>Jackie:  OPC 6th POD 118</vt:lpwstr>
  </property>
  <property fmtid="{D5CDD505-2E9C-101B-9397-08002B2CF9AE}" pid="5" name="_AuthorEmail">
    <vt:lpwstr>TADAIR@southernco.com</vt:lpwstr>
  </property>
  <property fmtid="{D5CDD505-2E9C-101B-9397-08002B2CF9AE}" pid="6" name="_AuthorEmailDisplayName">
    <vt:lpwstr>Adair, Traci</vt:lpwstr>
  </property>
  <property fmtid="{D5CDD505-2E9C-101B-9397-08002B2CF9AE}" pid="7" name="_PreviousAdHocReviewCycleID">
    <vt:i4>1506895050</vt:i4>
  </property>
</Properties>
</file>