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435" windowWidth="14625" windowHeight="7440" firstSheet="1" activeTab="1"/>
  </bookViews>
  <sheets>
    <sheet name="SCH-E5(TS)" sheetId="1" r:id="rId1"/>
    <sheet name="SCH-E5" sheetId="2" r:id="rId2"/>
    <sheet name="COG" sheetId="3" r:id="rId3"/>
  </sheets>
  <externalReferences>
    <externalReference r:id="rId6"/>
    <externalReference r:id="rId7"/>
    <externalReference r:id="rId8"/>
    <externalReference r:id="rId9"/>
  </externalReferences>
  <definedNames>
    <definedName name="\p" localSheetId="0">'SCH-E5(TS)'!$A$213:$A$219</definedName>
    <definedName name="\p">'SCH-E5'!$A$989:$A$995</definedName>
    <definedName name="_Regression_Int" localSheetId="1" hidden="1">1</definedName>
    <definedName name="_Regression_Int" localSheetId="0" hidden="1">1</definedName>
    <definedName name="adaytum_col_1" localSheetId="2">'COG'!$B$4:$N$4</definedName>
    <definedName name="adaytum_col_2" localSheetId="2">'COG'!$B$19:$N$19</definedName>
    <definedName name="adaytum_data_1" localSheetId="2">'COG'!$B$5:$N$8</definedName>
    <definedName name="adaytum_data_2" localSheetId="2">'COG'!$B$20:$N$23</definedName>
    <definedName name="adaytum_page_1" localSheetId="2">'COG'!$A$2:$C$2</definedName>
    <definedName name="adaytum_page_2" localSheetId="2">'COG'!$A$17:$C$17</definedName>
    <definedName name="adaytum_row_1" localSheetId="2">'COG'!$A$5:$A$8</definedName>
    <definedName name="adaytum_row_2" localSheetId="2">'COG'!$A$20:$A$23</definedName>
    <definedName name="adaytum_view_1" localSheetId="2">'COG'!$A$1</definedName>
    <definedName name="adaytum_view_2" localSheetId="2">'COG'!$A$16</definedName>
    <definedName name="PAGE_1" localSheetId="0">'SCH-E5(TS)'!$1:$7975</definedName>
    <definedName name="PAGE_1">'SCH-E5'!$1:$7906</definedName>
    <definedName name="PAGE_2" localSheetId="0">'SCH-E5(TS)'!#REF!</definedName>
    <definedName name="PAGE_2">'SCH-E5'!$A$62:$M$488</definedName>
    <definedName name="PAGE_3" localSheetId="0">'SCH-E5(TS)'!#REF!</definedName>
    <definedName name="PAGE_3">'SCH-E5'!$A$489:$M$792</definedName>
    <definedName name="PAGE_4" localSheetId="0">'SCH-E5(TS)'!$N$1:$IV$7975</definedName>
    <definedName name="PAGE_4">'SCH-E5'!$M$640:$IV$7906</definedName>
    <definedName name="PAGE_5" localSheetId="0">'SCH-E5(TS)'!$A$2:$N$58</definedName>
    <definedName name="PAGE_5">'SCH-E5'!$A$254:$M$314</definedName>
    <definedName name="PAGE_6" localSheetId="0">'SCH-E5(TS)'!$A$59:$N$119</definedName>
    <definedName name="PAGE_6">'SCH-E5'!$A$315:$M$569</definedName>
    <definedName name="PAGE_7" localSheetId="0">'SCH-E5(TS)'!$A$120:$N$180</definedName>
    <definedName name="PAGE_7">'SCH-E5'!$A$570:$M$890</definedName>
    <definedName name="_xlnm.Print_Area" localSheetId="1">'SCH-E5'!$A$1:$M$1093</definedName>
    <definedName name="_xlnm.Print_Area" localSheetId="0">'SCH-E5(TS)'!#REF!</definedName>
    <definedName name="Print_Area_MI" localSheetId="1">'SCH-E5'!$A$1:$M$62</definedName>
    <definedName name="Print_Area_MI" localSheetId="0">'SCH-E5(TS)'!#REF!</definedName>
  </definedNames>
  <calcPr fullCalcOnLoad="1"/>
</workbook>
</file>

<file path=xl/comments2.xml><?xml version="1.0" encoding="utf-8"?>
<comments xmlns="http://schemas.openxmlformats.org/spreadsheetml/2006/main">
  <authors>
    <author>Paul Higgins</author>
  </authors>
  <commentList>
    <comment ref="P229" authorId="0">
      <text>
        <r>
          <rPr>
            <b/>
            <sz val="8"/>
            <rFont val="Tahoma"/>
            <family val="2"/>
          </rPr>
          <t>Paul Higgins:</t>
        </r>
        <r>
          <rPr>
            <sz val="8"/>
            <rFont val="Tahoma"/>
            <family val="2"/>
          </rPr>
          <t xml:space="preserve">
Based on 221 therms per customer per SCR testimony (avg RS)…revised to 20 therms on 7/27/08 per LMB and KMF</t>
        </r>
      </text>
    </comment>
    <comment ref="O229" authorId="0">
      <text>
        <r>
          <rPr>
            <b/>
            <sz val="8"/>
            <rFont val="Tahoma"/>
            <family val="2"/>
          </rPr>
          <t>Paul Higgins:</t>
        </r>
        <r>
          <rPr>
            <sz val="8"/>
            <rFont val="Tahoma"/>
            <family val="2"/>
          </rPr>
          <t xml:space="preserve">
Per tariff sheet 7.402-1</t>
        </r>
      </text>
    </comment>
    <comment ref="O357" authorId="0">
      <text>
        <r>
          <rPr>
            <b/>
            <sz val="8"/>
            <rFont val="Tahoma"/>
            <family val="2"/>
          </rPr>
          <t>Paul Higgins:</t>
        </r>
        <r>
          <rPr>
            <sz val="8"/>
            <rFont val="Tahoma"/>
            <family val="2"/>
          </rPr>
          <t xml:space="preserve">
Per tariff sheet 7.403</t>
        </r>
      </text>
    </comment>
    <comment ref="P357" authorId="0">
      <text>
        <r>
          <rPr>
            <b/>
            <sz val="8"/>
            <rFont val="Tahoma"/>
            <family val="2"/>
          </rPr>
          <t>Paul Higgins:</t>
        </r>
        <r>
          <rPr>
            <sz val="8"/>
            <rFont val="Tahoma"/>
            <family val="2"/>
          </rPr>
          <t xml:space="preserve">
Based on E-1 for SGS class…revised to 40 therms on 7/27/08 per LMB and KMF</t>
        </r>
      </text>
    </comment>
  </commentList>
</comments>
</file>

<file path=xl/comments3.xml><?xml version="1.0" encoding="utf-8"?>
<comments xmlns="http://schemas.openxmlformats.org/spreadsheetml/2006/main">
  <authors>
    <author>Sue Richards</author>
  </authors>
  <commentList>
    <comment ref="A2" authorId="0">
      <text>
        <r>
          <rPr>
            <sz val="8"/>
            <rFont val="Tahoma"/>
            <family val="2"/>
          </rPr>
          <t>5 yr Scenarios</t>
        </r>
      </text>
    </comment>
    <comment ref="B2" authorId="0">
      <text>
        <r>
          <rPr>
            <sz val="8"/>
            <rFont val="Tahoma"/>
            <family val="2"/>
          </rPr>
          <t>5 Year Plan</t>
        </r>
      </text>
    </comment>
    <comment ref="C2" authorId="0">
      <text>
        <r>
          <rPr>
            <sz val="8"/>
            <rFont val="Tahoma"/>
            <family val="2"/>
          </rPr>
          <t>Div to Reg - CO 01 (WF)</t>
        </r>
      </text>
    </comment>
    <comment ref="A5" authorId="0">
      <text>
        <r>
          <rPr>
            <sz val="8"/>
            <rFont val="Tahoma"/>
            <family val="2"/>
          </rPr>
          <t>Net Rev Calc</t>
        </r>
      </text>
    </comment>
    <comment ref="A6" authorId="0">
      <text>
        <r>
          <rPr>
            <sz val="8"/>
            <rFont val="Tahoma"/>
            <family val="2"/>
          </rPr>
          <t>Net Rev Calc</t>
        </r>
      </text>
    </comment>
    <comment ref="A7" authorId="0">
      <text>
        <r>
          <rPr>
            <sz val="8"/>
            <rFont val="Tahoma"/>
            <family val="2"/>
          </rPr>
          <t>Net Rev Calc</t>
        </r>
      </text>
    </comment>
    <comment ref="A8" authorId="0">
      <text>
        <r>
          <rPr>
            <sz val="8"/>
            <rFont val="Tahoma"/>
            <family val="2"/>
          </rPr>
          <t>Net Rev Calc</t>
        </r>
      </text>
    </comment>
    <comment ref="B4" authorId="0">
      <text>
        <r>
          <rPr>
            <sz val="8"/>
            <rFont val="Tahoma"/>
            <family val="2"/>
          </rPr>
          <t>Periods</t>
        </r>
      </text>
    </comment>
    <comment ref="C4" authorId="0">
      <text>
        <r>
          <rPr>
            <sz val="8"/>
            <rFont val="Tahoma"/>
            <family val="2"/>
          </rPr>
          <t>Periods</t>
        </r>
      </text>
    </comment>
    <comment ref="D4" authorId="0">
      <text>
        <r>
          <rPr>
            <sz val="8"/>
            <rFont val="Tahoma"/>
            <family val="2"/>
          </rPr>
          <t>Periods</t>
        </r>
      </text>
    </comment>
    <comment ref="E4" authorId="0">
      <text>
        <r>
          <rPr>
            <sz val="8"/>
            <rFont val="Tahoma"/>
            <family val="2"/>
          </rPr>
          <t>Periods</t>
        </r>
      </text>
    </comment>
    <comment ref="F4" authorId="0">
      <text>
        <r>
          <rPr>
            <sz val="8"/>
            <rFont val="Tahoma"/>
            <family val="2"/>
          </rPr>
          <t>Periods</t>
        </r>
      </text>
    </comment>
    <comment ref="G4" authorId="0">
      <text>
        <r>
          <rPr>
            <sz val="8"/>
            <rFont val="Tahoma"/>
            <family val="2"/>
          </rPr>
          <t>Periods</t>
        </r>
      </text>
    </comment>
    <comment ref="H4" authorId="0">
      <text>
        <r>
          <rPr>
            <sz val="8"/>
            <rFont val="Tahoma"/>
            <family val="2"/>
          </rPr>
          <t>Periods</t>
        </r>
      </text>
    </comment>
    <comment ref="I4" authorId="0">
      <text>
        <r>
          <rPr>
            <sz val="8"/>
            <rFont val="Tahoma"/>
            <family val="2"/>
          </rPr>
          <t>Periods</t>
        </r>
      </text>
    </comment>
    <comment ref="J4" authorId="0">
      <text>
        <r>
          <rPr>
            <sz val="8"/>
            <rFont val="Tahoma"/>
            <family val="2"/>
          </rPr>
          <t>Periods</t>
        </r>
      </text>
    </comment>
    <comment ref="K4" authorId="0">
      <text>
        <r>
          <rPr>
            <sz val="8"/>
            <rFont val="Tahoma"/>
            <family val="2"/>
          </rPr>
          <t>Periods</t>
        </r>
      </text>
    </comment>
    <comment ref="L4" authorId="0">
      <text>
        <r>
          <rPr>
            <sz val="8"/>
            <rFont val="Tahoma"/>
            <family val="2"/>
          </rPr>
          <t>Periods</t>
        </r>
      </text>
    </comment>
    <comment ref="M4" authorId="0">
      <text>
        <r>
          <rPr>
            <sz val="8"/>
            <rFont val="Tahoma"/>
            <family val="2"/>
          </rPr>
          <t>Periods</t>
        </r>
      </text>
    </comment>
    <comment ref="N4" authorId="0">
      <text>
        <r>
          <rPr>
            <sz val="8"/>
            <rFont val="Tahoma"/>
            <family val="2"/>
          </rPr>
          <t>Periods</t>
        </r>
      </text>
    </comment>
    <comment ref="A1" authorId="0">
      <text>
        <r>
          <rPr>
            <sz val="8"/>
            <rFont val="Tahoma"/>
            <family val="2"/>
          </rPr>
          <t xml:space="preserve">Adaytum2
TYP=V
SVR=
LIB=Five Yr Plan
CBE=5 Yr Op Rev Calc
FGD=Y
BGD=Y
FGL=Y
BGL=N
SUP=N
BBF=N
NTS=Y
VAL=Y
RHD=N
LCK=N
RFH=N
BBK=Y
OVF=N
IAB=N
BAZ=N
EAZ=N
P01=5 yr Scenarios
P02=5 Year Plan
P03=Div to Reg - CO 01 (WF)
R01=Net Rev Calc
C01=Periods
SLO=D
SLD=NNNNN
RGP=adaytum_page_1
RGR=adaytum_row_1
RGC=adaytum_col_1
RGD=adaytum_data_1
VID=5C9FE4A851D863C0
CHK=-1369468068
</t>
        </r>
      </text>
    </comment>
    <comment ref="A17" authorId="0">
      <text>
        <r>
          <rPr>
            <sz val="8"/>
            <rFont val="Tahoma"/>
            <family val="2"/>
          </rPr>
          <t>5 yr Scenarios</t>
        </r>
      </text>
    </comment>
    <comment ref="B17" authorId="0">
      <text>
        <r>
          <rPr>
            <sz val="8"/>
            <rFont val="Tahoma"/>
            <family val="2"/>
          </rPr>
          <t>5 Year Plan</t>
        </r>
      </text>
    </comment>
    <comment ref="C17" authorId="0">
      <text>
        <r>
          <rPr>
            <sz val="8"/>
            <rFont val="Tahoma"/>
            <family val="2"/>
          </rPr>
          <t>Div to Reg - CO 01 (WF)</t>
        </r>
      </text>
    </comment>
    <comment ref="A20" authorId="0">
      <text>
        <r>
          <rPr>
            <sz val="8"/>
            <rFont val="Tahoma"/>
            <family val="2"/>
          </rPr>
          <t>Net Rev Calc</t>
        </r>
      </text>
    </comment>
    <comment ref="A21" authorId="0">
      <text>
        <r>
          <rPr>
            <sz val="8"/>
            <rFont val="Tahoma"/>
            <family val="2"/>
          </rPr>
          <t>Net Rev Calc</t>
        </r>
      </text>
    </comment>
    <comment ref="B19" authorId="0">
      <text>
        <r>
          <rPr>
            <sz val="8"/>
            <rFont val="Tahoma"/>
            <family val="2"/>
          </rPr>
          <t>Periods</t>
        </r>
      </text>
    </comment>
    <comment ref="C19" authorId="0">
      <text>
        <r>
          <rPr>
            <sz val="8"/>
            <rFont val="Tahoma"/>
            <family val="2"/>
          </rPr>
          <t>Periods</t>
        </r>
      </text>
    </comment>
    <comment ref="D19" authorId="0">
      <text>
        <r>
          <rPr>
            <sz val="8"/>
            <rFont val="Tahoma"/>
            <family val="2"/>
          </rPr>
          <t>Periods</t>
        </r>
      </text>
    </comment>
    <comment ref="E19" authorId="0">
      <text>
        <r>
          <rPr>
            <sz val="8"/>
            <rFont val="Tahoma"/>
            <family val="2"/>
          </rPr>
          <t>Periods</t>
        </r>
      </text>
    </comment>
    <comment ref="F19" authorId="0">
      <text>
        <r>
          <rPr>
            <sz val="8"/>
            <rFont val="Tahoma"/>
            <family val="2"/>
          </rPr>
          <t>Periods</t>
        </r>
      </text>
    </comment>
    <comment ref="G19" authorId="0">
      <text>
        <r>
          <rPr>
            <sz val="8"/>
            <rFont val="Tahoma"/>
            <family val="2"/>
          </rPr>
          <t>Periods</t>
        </r>
      </text>
    </comment>
    <comment ref="H19" authorId="0">
      <text>
        <r>
          <rPr>
            <sz val="8"/>
            <rFont val="Tahoma"/>
            <family val="2"/>
          </rPr>
          <t>Periods</t>
        </r>
      </text>
    </comment>
    <comment ref="I19" authorId="0">
      <text>
        <r>
          <rPr>
            <sz val="8"/>
            <rFont val="Tahoma"/>
            <family val="2"/>
          </rPr>
          <t>Periods</t>
        </r>
      </text>
    </comment>
    <comment ref="J19" authorId="0">
      <text>
        <r>
          <rPr>
            <sz val="8"/>
            <rFont val="Tahoma"/>
            <family val="2"/>
          </rPr>
          <t>Periods</t>
        </r>
      </text>
    </comment>
    <comment ref="K19" authorId="0">
      <text>
        <r>
          <rPr>
            <sz val="8"/>
            <rFont val="Tahoma"/>
            <family val="2"/>
          </rPr>
          <t>Periods</t>
        </r>
      </text>
    </comment>
    <comment ref="L19" authorId="0">
      <text>
        <r>
          <rPr>
            <sz val="8"/>
            <rFont val="Tahoma"/>
            <family val="2"/>
          </rPr>
          <t>Periods</t>
        </r>
      </text>
    </comment>
    <comment ref="M19" authorId="0">
      <text>
        <r>
          <rPr>
            <sz val="8"/>
            <rFont val="Tahoma"/>
            <family val="2"/>
          </rPr>
          <t>Periods</t>
        </r>
      </text>
    </comment>
    <comment ref="N19" authorId="0">
      <text>
        <r>
          <rPr>
            <sz val="8"/>
            <rFont val="Tahoma"/>
            <family val="2"/>
          </rPr>
          <t>Periods</t>
        </r>
      </text>
    </comment>
    <comment ref="A22" authorId="0">
      <text>
        <r>
          <rPr>
            <sz val="8"/>
            <rFont val="Tahoma"/>
            <family val="2"/>
          </rPr>
          <t>Net Rev Calc</t>
        </r>
      </text>
    </comment>
    <comment ref="A23" authorId="0">
      <text>
        <r>
          <rPr>
            <sz val="8"/>
            <rFont val="Tahoma"/>
            <family val="2"/>
          </rPr>
          <t>Net Rev Calc</t>
        </r>
      </text>
    </comment>
    <comment ref="A16" authorId="0">
      <text>
        <r>
          <rPr>
            <sz val="8"/>
            <rFont val="Tahoma"/>
            <family val="2"/>
          </rPr>
          <t xml:space="preserve">Adaytum2
TYP=V
SVR=
LIB=Five Yr Plan
CBE=5 Yr Op Rev Calc
FGD=Y
BGD=Y
FGL=Y
BGL=N
SUP=N
BBF=N
NTS=Y
VAL=Y
RHD=N
LCK=N
RFH=N
BBK=Y
OVF=N
IAB=N
BAZ=N
EAZ=N
P01=5 yr Scenarios
P02=5 Year Plan
P03=Div to Reg - CO 01 (WF)
R01=Net Rev Calc
C01=Periods
SLO=D
SLD=NNNNN
RGP=adaytum_page_2
RGR=adaytum_row_2
RGC=adaytum_col_2
RGD=adaytum_data_2
VID=A9E7D0A451DA63C0
CHK=-1363901359
</t>
        </r>
      </text>
    </comment>
  </commentList>
</comments>
</file>

<file path=xl/sharedStrings.xml><?xml version="1.0" encoding="utf-8"?>
<sst xmlns="http://schemas.openxmlformats.org/spreadsheetml/2006/main" count="2369" uniqueCount="175">
  <si>
    <t>SCHEDULE E-5</t>
  </si>
  <si>
    <t xml:space="preserve">            COST OF SERVICE</t>
  </si>
  <si>
    <t>-</t>
  </si>
  <si>
    <t>FLORIDA PUBLIC SERVICE COMMISSION</t>
  </si>
  <si>
    <t xml:space="preserve">     EXPLANATION:  PROVIDE MONTHLY BILL COMPARISONS UNDER PRESENT</t>
  </si>
  <si>
    <t>TYPE OF DATA SHOWN:</t>
  </si>
  <si>
    <t xml:space="preserve">          AND PROPOSED RATES FOR THE RESIDENTIAL RATE CLASS.</t>
  </si>
  <si>
    <t xml:space="preserve">          PRESENT RATES</t>
  </si>
  <si>
    <t xml:space="preserve">         PROPOSED RATES</t>
  </si>
  <si>
    <t xml:space="preserve">   ------------</t>
  </si>
  <si>
    <t>CUSTOMER CHARGE</t>
  </si>
  <si>
    <t>ENERGY CHARGE</t>
  </si>
  <si>
    <t xml:space="preserve"> PER THERM</t>
  </si>
  <si>
    <t>GAS COST</t>
  </si>
  <si>
    <t>PER THERM</t>
  </si>
  <si>
    <t xml:space="preserve">  THERM USAGE INCREMENT</t>
  </si>
  <si>
    <t>THERMS</t>
  </si>
  <si>
    <t xml:space="preserve">            AVERAGE USAGE PER CUSTOMER</t>
  </si>
  <si>
    <t>THERMS/MONTH</t>
  </si>
  <si>
    <t>PRESENT</t>
  </si>
  <si>
    <t>PROPOSED</t>
  </si>
  <si>
    <t>MONTHLY</t>
  </si>
  <si>
    <t>PERCENT</t>
  </si>
  <si>
    <t>THERM</t>
  </si>
  <si>
    <t>BILL</t>
  </si>
  <si>
    <t>INCREASE</t>
  </si>
  <si>
    <t>USAGE</t>
  </si>
  <si>
    <t>W/O FUEL</t>
  </si>
  <si>
    <t>WITH FUEL</t>
  </si>
  <si>
    <t>----------</t>
  </si>
  <si>
    <t>SUPPORTING SCHEDULES:  E-2 p.1, H-1 p.1</t>
  </si>
  <si>
    <t xml:space="preserve">RECAP SCHEDULES:  </t>
  </si>
  <si>
    <t>RECAP SCHEDULES:</t>
  </si>
  <si>
    <t xml:space="preserve">         AND PROPOSED RATES FOR THE INTERRUPTIBLE RATE CLASS.</t>
  </si>
  <si>
    <t>COMPANY:   FLORIDA DIVISION OF CHESAPEAKE UTILITIES CORP.</t>
  </si>
  <si>
    <t>DOCKET NO.: 000108-GU</t>
  </si>
  <si>
    <t>WITNESS: HOUSEHOLDER</t>
  </si>
  <si>
    <t>HISTORIC BASE YEAR DATA:  12/31/99</t>
  </si>
  <si>
    <t>PROJECTED TEST YEAR:      12/31/01</t>
  </si>
  <si>
    <t>PRESENT RATE SCHEDULE:  GENERAL SERVICE COMMERCIAL</t>
  </si>
  <si>
    <t>PRESENT RATE SCHEDULE:  GENERAL SERVICE COMMERCIAL LARGE VOLUME</t>
  </si>
  <si>
    <t>PRESENT RATE SCHEDULE:  GENERAL SERVICE INDUSTRIAL</t>
  </si>
  <si>
    <t>PRESENT RATE SCHEDULE:  INDUSTRIAL INTERRUPTIBLE</t>
  </si>
  <si>
    <t>PRESENT RATE SCHEDULE:   INDUSTRIAL INTERRUPTIBLE</t>
  </si>
  <si>
    <t>N/A</t>
  </si>
  <si>
    <t>PROPOSED RATE SCHEDULE:  TS-1 (COMMERCIAL/INDUSTRIAL SALES 0-300 ANNUAL THERMS)</t>
  </si>
  <si>
    <t>PROPOSED RATE SCHEDULE:  TS-2 (COMMERCIAL/INDUSTRIAL SALES 301-3,000 ANNUAL THERMS)</t>
  </si>
  <si>
    <t>PROPOSED RATE SCHEDULE:  TS-3 (COMMERCIAL/INDUSTRIAL SALES 3,001-10,000 ANNUAL THERMS)</t>
  </si>
  <si>
    <t>PROPOSED RATE SCHEDULE:  TS-4 (COMMERCIAL/INDUSTRIAL SALES 10,001-25,000 ANNUAL THERMS)</t>
  </si>
  <si>
    <t>PROPOSED RATE SCHEDULE:  TS-5 (COMMERCIAL/INDUSTRIAL SALES 25,001-50,000 ANNUAL THERMS)</t>
  </si>
  <si>
    <t>PROPOSED RATE SCHEDULE:  TS-6 (COMMERCIAL/INDUSTRIAL SALES 50,001-100,000 ANNUAL THERMS)</t>
  </si>
  <si>
    <t>PROPOSED RATE SCHEDULE:  TS-7 (COMMERCIAL/INDUSTRIAL SALES 100,001-500,000 ANNUAL THERMS)</t>
  </si>
  <si>
    <t>PROPOSED RATE SCHEDULE:  TS-8 (COMMERCIAL/INDUSTRIAL SALES 500,001-1,000,000 ANNUAL THERMS)</t>
  </si>
  <si>
    <t>PROPOSED RATE SCHEDULE:  TS-9 (COMMERCIAL/INDUSTRIAL SALES 1,000,000+ ANNUAL THERMS)</t>
  </si>
  <si>
    <t>PAGE 1 OF 12</t>
  </si>
  <si>
    <t>PAGE 2 OF 12</t>
  </si>
  <si>
    <t>PAGE 3 OF 12</t>
  </si>
  <si>
    <t>PAGE 4 OF 12</t>
  </si>
  <si>
    <t>PAGE 5 OF 12</t>
  </si>
  <si>
    <t>PAGE 6 OF 12</t>
  </si>
  <si>
    <t>PAGE 7 OF 12</t>
  </si>
  <si>
    <t>PAGE 8 OF 12</t>
  </si>
  <si>
    <t>PAGE 9 OF 12</t>
  </si>
  <si>
    <t>PAGE 10 OF 12</t>
  </si>
  <si>
    <t>PAGE 11 OF 12</t>
  </si>
  <si>
    <t>PAGE 12 OF 12</t>
  </si>
  <si>
    <t xml:space="preserve">         AND PROPOSED RATES FOR THE COMMERCIAL RATE CLASS.</t>
  </si>
  <si>
    <t xml:space="preserve">         AND PROPOSED RATES FOR THE PRESENT INDUSTRIAL RATE CLASS.</t>
  </si>
  <si>
    <t xml:space="preserve">         AND PROPOSED RATES FOR THE PRESENT COMMERCIAL RATE CLASS.</t>
  </si>
  <si>
    <t>COMPANY:   PEOPLES GAS SYSTEM</t>
  </si>
  <si>
    <t>PRESENT RATE SCHEDULE:  RESIDENTIAL SALES SERVICE (RS)</t>
  </si>
  <si>
    <t>Dec</t>
  </si>
  <si>
    <t>PRESENT RATE SCHEDULE: COMMERCIAL STREET LIGHTING (CSLS)</t>
  </si>
  <si>
    <t>PROPOSED RATE SCHEDULE:  COMMERCIAL STREET LIGHTING (CSLS)</t>
  </si>
  <si>
    <t>PRESENT RATE SCHEDULE:   SMALL GENERAL SERVICE (SGS)</t>
  </si>
  <si>
    <t>PROPOSED RATE SCHEDULE:  SMALL GENERAL SERVICE (SGS)</t>
  </si>
  <si>
    <t>PROPOSED RATE SCHEDULE:  WHOLESALE (WHS)</t>
  </si>
  <si>
    <t>PRESENT RATE SCHEDULE:  WHOLESALE (WHS)</t>
  </si>
  <si>
    <t>PRESENT RATE SCHEDULE:   NATURAL GAS VEHICLE SERVICE  (NGVS)</t>
  </si>
  <si>
    <t>PROPOSED RATE SCHEDULE:  NATURAL GAS VEHICLE SERVICE (NGVS)</t>
  </si>
  <si>
    <t>PROPOSED RATE SCHEDULE:  GENERAL SERVICE (GS 1)</t>
  </si>
  <si>
    <t>PROPOSED RATE SCHEDULE:  GENERAL SERVICE  (GS 2)</t>
  </si>
  <si>
    <t>PROPOSED RATE SCHEDULE:   GENERAL SERVICE (GS 3)</t>
  </si>
  <si>
    <t>PROPOSED RATE SCHEDULE:   GENERAL SERVICE (GS 4)</t>
  </si>
  <si>
    <t>PROPOSED RATE SCHEDULE:   GENERAL SERVICE (GS 5)</t>
  </si>
  <si>
    <t>EST. GAS COST</t>
  </si>
  <si>
    <t xml:space="preserve">         AND PROPOSED RATES FOR THE COMMERCIAL TRANSPORTATION RATE CLASS.</t>
  </si>
  <si>
    <t xml:space="preserve">          AND PROPOSED RATES FOR THE COMMERCIAL RATE CLASS.</t>
  </si>
  <si>
    <t>PRESENT RATE SCHEDULE:   INDUSTRIAL SERVICE (IS)</t>
  </si>
  <si>
    <t>PROPOSED RATE SCHEDULE:  INDUSTRIAL SERVICE (IS)</t>
  </si>
  <si>
    <t>PRESENT RATE SCHEDULE:  INDUSTRIAL LARGE VOLUME SERVICE (ISLV)</t>
  </si>
  <si>
    <t>PROPOSED RATE SCHEDULE:   INDUSTRIAL LARGE VOLUME SERVICE  (ISLV)</t>
  </si>
  <si>
    <t xml:space="preserve">         AND PROPOSED RATES FOR THE INDUSTRIAL RATE CLASS.</t>
  </si>
  <si>
    <t>PRESENT RATE SCHEDULE:    SMALL INDUSTRIAL SERVICE (SIS)</t>
  </si>
  <si>
    <t>PROPOSED RATE SCHEDULE:  SMALL INDUSTRIAL SERVICE (SIS)</t>
  </si>
  <si>
    <t>HISTORIC BASE YEAR DATA:  12/31/07</t>
  </si>
  <si>
    <t>PROJECTED TEST YEAR:      12/31/09</t>
  </si>
  <si>
    <t xml:space="preserve">PROPOSED RATES </t>
  </si>
  <si>
    <t xml:space="preserve">PRESENT RATES </t>
  </si>
  <si>
    <t xml:space="preserve">WITNESS:  </t>
  </si>
  <si>
    <t>PRESENT RATE SCHEDULE:   GENERAL SERVICE (GS 1)</t>
  </si>
  <si>
    <t>PRESENT RATE SCHEDULE:   GENERAL SERVICE  GS 2</t>
  </si>
  <si>
    <t>PRESENT RATE SCHEDULE:   GENERAL SERVICE (GS 3)</t>
  </si>
  <si>
    <t>PRESENT RATE SCHEDULE:   GENERAL SERVICE (GS 4)</t>
  </si>
  <si>
    <t>PRESENT RATE SCHEDULE:   GENERAL SERVICE (GS 5)</t>
  </si>
  <si>
    <t>DOCKET NO.:   080318-GU</t>
  </si>
  <si>
    <t>5 Yr Op Rev Calc</t>
  </si>
  <si>
    <t>R1 - Base January 2008</t>
  </si>
  <si>
    <t>Plan 2009</t>
  </si>
  <si>
    <t xml:space="preserve"> 90</t>
  </si>
  <si>
    <t>RES PGA RATE</t>
  </si>
  <si>
    <t>COM PGA RATE</t>
  </si>
  <si>
    <t>WHS PGA RATE</t>
  </si>
  <si>
    <t>OSS PGA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</si>
  <si>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</si>
  <si>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</si>
  <si>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</si>
  <si>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</si>
  <si>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</si>
  <si>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</si>
  <si>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</si>
  <si>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</si>
  <si>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</si>
  <si>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</si>
  <si>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</si>
  <si>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</si>
  <si>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PROPOSED RATE SCHEDULE:  RESIDENTIAL SALES SERVICE 1 (RS1)</t>
  </si>
  <si>
    <t>PROPOSED RATE SCHEDULE:  RESIDENTIAL SALES SERVICE 2 (RS2)</t>
  </si>
  <si>
    <t>PROPOSED RATE SCHEDULE:  RESIDENTIAL SALES SERVICE 3 (RS3)</t>
  </si>
  <si>
    <t>PRESENT RATE SCHEDULE:   COMMERCIAL STANDBY GENERATOR SERVICE (CSG)</t>
  </si>
  <si>
    <t>PROPOSED RATE SCHEDULE:  COMMERCIAL STANDBY GENERATOR SERVICE (CSG)</t>
  </si>
  <si>
    <t>PRESENT RATE SCHEDULE:  RESIDENTIAL STANDBY GENERATOR SERVICE (RSG)</t>
  </si>
  <si>
    <t>PROPOSED RATE SCHEDULE:  RESIDENTIAL STANDBY GENERATOR SERVICE (RSG)</t>
  </si>
  <si>
    <t>S. RICHARDS</t>
  </si>
  <si>
    <t>PAGE 17 OF 17</t>
  </si>
  <si>
    <t>PAGE 16 OF 17</t>
  </si>
  <si>
    <t>PAGE 15 OF 17</t>
  </si>
  <si>
    <t>PAGE 14 OF 17</t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</si>
  <si>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</si>
  <si>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</si>
  <si>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</si>
  <si>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</si>
  <si>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</si>
  <si>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</si>
  <si>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</si>
  <si>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</si>
  <si>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</si>
  <si>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</si>
  <si>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</si>
  <si>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</si>
  <si>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</si>
  <si>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Total Company 01</t>
  </si>
  <si>
    <t>RS 1   THERMS</t>
  </si>
  <si>
    <t>RS 1   PGA</t>
  </si>
  <si>
    <t>WHSE   THERMS</t>
  </si>
  <si>
    <t>WHSE   PGA</t>
  </si>
  <si>
    <t xml:space="preserve">FIRM THERMS </t>
  </si>
  <si>
    <t>PGA</t>
  </si>
  <si>
    <t>Calc Comm</t>
  </si>
  <si>
    <t>Average Rate</t>
  </si>
  <si>
    <t>DISTRIB. CHARGE</t>
  </si>
  <si>
    <t xml:space="preserve"> PER THERM UP TO 20.8 THERMS</t>
  </si>
  <si>
    <t xml:space="preserve"> PER THERM &gt;20.8 THERMS</t>
  </si>
  <si>
    <t>Therm threshold - RS Generator</t>
  </si>
  <si>
    <t>Old</t>
  </si>
  <si>
    <t>New</t>
  </si>
  <si>
    <t>Therm threshold - Comm'l Generator</t>
  </si>
  <si>
    <t xml:space="preserve"> PER THERM UP TO 28.6 THERMS</t>
  </si>
  <si>
    <t xml:space="preserve"> PER THERM &gt;28.6 THERMS</t>
  </si>
  <si>
    <t xml:space="preserve"> PER THERM UP TO 20 THERMS</t>
  </si>
  <si>
    <t xml:space="preserve"> PER THERM &gt;20 THERMS</t>
  </si>
  <si>
    <t>SUPPORTING SCHEDULES:  E-2 p.1, H-1 p.11-12</t>
  </si>
  <si>
    <t xml:space="preserve"> PER THERM UP TO 40 THERMS</t>
  </si>
  <si>
    <t xml:space="preserve"> PER THERM &gt;40 THERMS</t>
  </si>
  <si>
    <t>SCHEDULE E-5 (Revised - 5/06/09)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</si>
</sst>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00_);\(&quot;$&quot;#,##0.00000\)"/>
    <numFmt numFmtId="166" formatCode="&quot;$&quot;#,##0.000_);\(&quot;$&quot;#,##0.000\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&quot;$&quot;#,##0.00000;[Red]&quot;$&quot;#,##0.00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0.0%"/>
    <numFmt numFmtId="181" formatCode="#,##0.00000;\(#,##0.00000\)"/>
    <numFmt numFmtId="182" formatCode="#,##0;\(#,##0\)"/>
    <numFmt numFmtId="183" formatCode="#,##0.0_);\(#,##0.0\)"/>
  </numFmts>
  <fonts count="45">
    <font>
      <sz val="10"/>
      <name val="Courier"/>
      <family val="0"/>
    </font>
    <font>
      <sz val="10"/>
      <name val="Arial"/>
      <family val="0"/>
    </font>
    <font>
      <b/>
      <sz val="10"/>
      <color indexed="10"/>
      <name val="Courier"/>
      <family val="3"/>
    </font>
    <font>
      <sz val="8"/>
      <name val="Tahoma"/>
      <family val="2"/>
    </font>
    <font>
      <sz val="10"/>
      <color indexed="12"/>
      <name val="Courier"/>
      <family val="3"/>
    </font>
    <font>
      <sz val="10"/>
      <color indexed="8"/>
      <name val="Courier"/>
      <family val="3"/>
    </font>
    <font>
      <b/>
      <sz val="8"/>
      <name val="Tahoma"/>
      <family val="2"/>
    </font>
    <font>
      <sz val="10"/>
      <color indexed="48"/>
      <name val="Courier"/>
      <family val="3"/>
    </font>
    <font>
      <u val="single"/>
      <sz val="10"/>
      <name val="Courier"/>
      <family val="3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quotePrefix="1">
      <alignment horizontal="left"/>
    </xf>
    <xf numFmtId="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0" fontId="1" fillId="0" borderId="0" xfId="0" applyNumberFormat="1" applyFont="1" applyAlignment="1" applyProtection="1">
      <alignment/>
      <protection/>
    </xf>
    <xf numFmtId="173" fontId="1" fillId="0" borderId="0" xfId="42" applyNumberFormat="1" applyFont="1" applyAlignment="1">
      <alignment/>
    </xf>
    <xf numFmtId="174" fontId="1" fillId="0" borderId="0" xfId="42" applyNumberFormat="1" applyFont="1" applyAlignment="1">
      <alignment/>
    </xf>
    <xf numFmtId="7" fontId="1" fillId="0" borderId="0" xfId="0" applyNumberFormat="1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 applyProtection="1">
      <alignment horizontal="fill"/>
      <protection/>
    </xf>
    <xf numFmtId="49" fontId="2" fillId="0" borderId="0" xfId="0" applyNumberFormat="1" applyFont="1" applyAlignment="1">
      <alignment horizontal="left"/>
    </xf>
    <xf numFmtId="0" fontId="4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5" fillId="0" borderId="0" xfId="0" applyFont="1" applyAlignment="1" quotePrefix="1">
      <alignment/>
    </xf>
    <xf numFmtId="181" fontId="4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0" fontId="0" fillId="0" borderId="0" xfId="0" applyAlignment="1" quotePrefix="1">
      <alignment/>
    </xf>
    <xf numFmtId="181" fontId="0" fillId="0" borderId="0" xfId="0" applyNumberForma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Alignment="1">
      <alignment horizontal="centerContinuous"/>
    </xf>
    <xf numFmtId="182" fontId="5" fillId="0" borderId="0" xfId="0" applyNumberFormat="1" applyFont="1" applyFill="1" applyAlignment="1">
      <alignment/>
    </xf>
    <xf numFmtId="174" fontId="5" fillId="0" borderId="0" xfId="42" applyNumberFormat="1" applyFont="1" applyFill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37" fontId="0" fillId="0" borderId="0" xfId="0" applyNumberFormat="1" applyBorder="1" applyAlignment="1" applyProtection="1">
      <alignment horizontal="left"/>
      <protection/>
    </xf>
    <xf numFmtId="174" fontId="0" fillId="0" borderId="0" xfId="42" applyNumberFormat="1" applyFont="1" applyBorder="1" applyAlignment="1">
      <alignment/>
    </xf>
    <xf numFmtId="5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3" fontId="7" fillId="0" borderId="14" xfId="0" applyNumberFormat="1" applyFont="1" applyBorder="1" applyAlignment="1">
      <alignment horizontal="center"/>
    </xf>
    <xf numFmtId="7" fontId="1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65" fontId="1" fillId="0" borderId="1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37" fontId="1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174" fontId="1" fillId="0" borderId="10" xfId="42" applyNumberFormat="1" applyFont="1" applyBorder="1" applyAlignment="1">
      <alignment/>
    </xf>
    <xf numFmtId="4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t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SCH-E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SCH-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SCH-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ytum"/>
      <sheetName val="DialogBase"/>
    </sheetNames>
    <definedNames>
      <definedName name="AdaytumDropDow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-E2"/>
    </sheetNames>
    <sheetDataSet>
      <sheetData sheetId="0">
        <row r="16">
          <cell r="H16">
            <v>9.750508601657785</v>
          </cell>
        </row>
        <row r="17">
          <cell r="H17">
            <v>0.37667</v>
          </cell>
        </row>
        <row r="37">
          <cell r="H37">
            <v>17.82</v>
          </cell>
        </row>
        <row r="38">
          <cell r="H38">
            <v>0</v>
          </cell>
          <cell r="L38">
            <v>0</v>
          </cell>
        </row>
        <row r="45">
          <cell r="H45">
            <v>0</v>
          </cell>
        </row>
        <row r="46">
          <cell r="H46">
            <v>0.12829000000000004</v>
          </cell>
        </row>
        <row r="54">
          <cell r="H54">
            <v>27.669999999999998</v>
          </cell>
        </row>
        <row r="55">
          <cell r="H55">
            <v>0</v>
          </cell>
          <cell r="L55">
            <v>0</v>
          </cell>
        </row>
        <row r="61">
          <cell r="H61">
            <v>19.75</v>
          </cell>
        </row>
        <row r="62">
          <cell r="H62">
            <v>0.26954999999999996</v>
          </cell>
        </row>
        <row r="69">
          <cell r="H69">
            <v>29.000000000000007</v>
          </cell>
        </row>
        <row r="70">
          <cell r="H70">
            <v>0.23045000000000002</v>
          </cell>
        </row>
        <row r="77">
          <cell r="H77">
            <v>33.99999999998354</v>
          </cell>
        </row>
        <row r="78">
          <cell r="H78">
            <v>0.22267</v>
          </cell>
        </row>
        <row r="85">
          <cell r="H85">
            <v>45</v>
          </cell>
        </row>
        <row r="86">
          <cell r="H86">
            <v>0.19533000000000003</v>
          </cell>
        </row>
        <row r="93">
          <cell r="H93">
            <v>85</v>
          </cell>
        </row>
        <row r="94">
          <cell r="H94">
            <v>0.17828000000000008</v>
          </cell>
        </row>
        <row r="102">
          <cell r="H102">
            <v>150</v>
          </cell>
        </row>
        <row r="103">
          <cell r="H103">
            <v>0.10041000000000001</v>
          </cell>
        </row>
        <row r="110">
          <cell r="H110">
            <v>35</v>
          </cell>
        </row>
        <row r="111">
          <cell r="H111">
            <v>0.14013</v>
          </cell>
        </row>
        <row r="119">
          <cell r="H119">
            <v>150</v>
          </cell>
        </row>
        <row r="120">
          <cell r="H120">
            <v>0.07227000000000001</v>
          </cell>
        </row>
        <row r="128">
          <cell r="H128">
            <v>225</v>
          </cell>
        </row>
        <row r="129">
          <cell r="H129">
            <v>0.03522</v>
          </cell>
        </row>
        <row r="136">
          <cell r="H136">
            <v>225</v>
          </cell>
        </row>
        <row r="137">
          <cell r="H137">
            <v>0.010020000000000005</v>
          </cell>
        </row>
        <row r="144">
          <cell r="H144">
            <v>100</v>
          </cell>
        </row>
        <row r="145">
          <cell r="H145">
            <v>0.13621999999999995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-1"/>
      <sheetName val="SCNew"/>
      <sheetName val="Fuel Rev"/>
      <sheetName val="Unbilled Fuel"/>
      <sheetName val="Actual 2007"/>
      <sheetName val="Plan 2009"/>
      <sheetName val="Plan 2009 New"/>
      <sheetName val="SO Hist"/>
      <sheetName val="SC"/>
    </sheetNames>
    <sheetDataSet>
      <sheetData sheetId="0">
        <row r="140">
          <cell r="I140">
            <v>125113</v>
          </cell>
        </row>
        <row r="142">
          <cell r="I142">
            <v>8296450.228259446</v>
          </cell>
        </row>
        <row r="210">
          <cell r="C210">
            <v>4.8</v>
          </cell>
          <cell r="D210">
            <v>14.3</v>
          </cell>
          <cell r="E210">
            <v>35.7</v>
          </cell>
          <cell r="F210">
            <v>0</v>
          </cell>
          <cell r="G210">
            <v>1193</v>
          </cell>
          <cell r="H210">
            <v>0</v>
          </cell>
          <cell r="I210">
            <v>66</v>
          </cell>
          <cell r="J210">
            <v>409</v>
          </cell>
          <cell r="K210">
            <v>1710</v>
          </cell>
          <cell r="L210">
            <v>7527</v>
          </cell>
          <cell r="M210">
            <v>29315</v>
          </cell>
          <cell r="N210">
            <v>52167</v>
          </cell>
          <cell r="O210">
            <v>156182</v>
          </cell>
          <cell r="P210">
            <v>800384</v>
          </cell>
          <cell r="Q210">
            <v>4222287</v>
          </cell>
          <cell r="R210">
            <v>2381</v>
          </cell>
          <cell r="S210">
            <v>11988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H-1"/>
    </sheetNames>
    <sheetDataSet>
      <sheetData sheetId="0">
        <row r="285">
          <cell r="I285">
            <v>0</v>
          </cell>
          <cell r="K285">
            <v>35</v>
          </cell>
          <cell r="M285">
            <v>25</v>
          </cell>
          <cell r="O285">
            <v>35</v>
          </cell>
          <cell r="Q285">
            <v>50</v>
          </cell>
          <cell r="S285">
            <v>150</v>
          </cell>
          <cell r="U285">
            <v>250</v>
          </cell>
          <cell r="W285">
            <v>300</v>
          </cell>
          <cell r="Y285">
            <v>300</v>
          </cell>
          <cell r="AA285">
            <v>475</v>
          </cell>
          <cell r="AC285">
            <v>475</v>
          </cell>
          <cell r="AE285">
            <v>45</v>
          </cell>
          <cell r="AG285">
            <v>150</v>
          </cell>
        </row>
        <row r="308">
          <cell r="E308">
            <v>0.26782</v>
          </cell>
          <cell r="I308">
            <v>0.18859</v>
          </cell>
          <cell r="M308">
            <v>0.33894</v>
          </cell>
          <cell r="O308">
            <v>0.268</v>
          </cell>
          <cell r="Q308">
            <v>0.22746</v>
          </cell>
          <cell r="S308">
            <v>0.1967</v>
          </cell>
          <cell r="U308">
            <v>0.15215</v>
          </cell>
          <cell r="W308">
            <v>0.11321</v>
          </cell>
          <cell r="Y308">
            <v>0.07131</v>
          </cell>
          <cell r="AA308">
            <v>0.03491</v>
          </cell>
          <cell r="AC308">
            <v>0.00996</v>
          </cell>
          <cell r="AE308">
            <v>0.18392</v>
          </cell>
          <cell r="AG308">
            <v>0.14934</v>
          </cell>
        </row>
        <row r="315">
          <cell r="G315">
            <v>20</v>
          </cell>
        </row>
        <row r="398">
          <cell r="G398">
            <v>12</v>
          </cell>
        </row>
        <row r="399">
          <cell r="G399">
            <v>15</v>
          </cell>
        </row>
        <row r="400">
          <cell r="G40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809"/>
  <sheetViews>
    <sheetView zoomScalePageLayoutView="0" workbookViewId="0" topLeftCell="H1">
      <selection activeCell="A1" sqref="A1"/>
    </sheetView>
  </sheetViews>
  <sheetFormatPr defaultColWidth="15.625" defaultRowHeight="12.75"/>
  <cols>
    <col min="1" max="1" width="15.625" style="0" customWidth="1"/>
    <col min="2" max="2" width="17.375" style="0" customWidth="1"/>
    <col min="3" max="7" width="15.625" style="0" customWidth="1"/>
    <col min="8" max="8" width="17.5039062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1" t="s">
        <v>1</v>
      </c>
      <c r="H1" s="2"/>
      <c r="I1" s="2"/>
      <c r="J1" s="2"/>
      <c r="K1" s="2"/>
      <c r="L1" s="2"/>
      <c r="M1" s="4" t="s">
        <v>54</v>
      </c>
      <c r="N1" s="2"/>
      <c r="O1" s="2"/>
    </row>
    <row r="2" spans="1:15" ht="12.75">
      <c r="A2" s="3" t="s">
        <v>2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1"/>
    </row>
    <row r="3" spans="1:15" ht="12.75">
      <c r="A3" s="1" t="s">
        <v>3</v>
      </c>
      <c r="B3" s="2"/>
      <c r="C3" s="2"/>
      <c r="D3" s="2"/>
      <c r="E3" s="2"/>
      <c r="F3" s="1" t="s">
        <v>4</v>
      </c>
      <c r="G3" s="2"/>
      <c r="H3" s="2"/>
      <c r="I3" s="2"/>
      <c r="J3" s="2"/>
      <c r="K3" s="2"/>
      <c r="L3" s="2"/>
      <c r="M3" s="1" t="s">
        <v>5</v>
      </c>
      <c r="N3" s="2"/>
      <c r="O3" s="2"/>
    </row>
    <row r="4" spans="1:15" ht="12.75">
      <c r="A4" s="2"/>
      <c r="B4" s="2"/>
      <c r="C4" s="2"/>
      <c r="D4" s="2"/>
      <c r="E4" s="2"/>
      <c r="F4" s="1" t="s">
        <v>33</v>
      </c>
      <c r="G4" s="2"/>
      <c r="H4" s="2"/>
      <c r="I4" s="2"/>
      <c r="J4" s="2"/>
      <c r="K4" s="2"/>
      <c r="L4" s="2"/>
      <c r="M4" s="4" t="s">
        <v>37</v>
      </c>
      <c r="N4" s="2"/>
      <c r="O4" s="2"/>
    </row>
    <row r="5" spans="1:15" ht="12.75">
      <c r="A5" s="4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 t="s">
        <v>38</v>
      </c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 t="s">
        <v>36</v>
      </c>
      <c r="N6" s="2"/>
      <c r="O6" s="2"/>
    </row>
    <row r="7" spans="1:15" ht="12.75">
      <c r="A7" s="4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 t="s">
        <v>2</v>
      </c>
      <c r="B9" s="3" t="s">
        <v>2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1"/>
    </row>
    <row r="10" spans="1:15" ht="12.75">
      <c r="A10" s="2"/>
      <c r="B10" s="2"/>
      <c r="C10" s="2"/>
      <c r="D10" s="2"/>
      <c r="E10" s="2"/>
      <c r="F10" s="5" t="s">
        <v>39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5" t="s">
        <v>45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5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1" t="s">
        <v>7</v>
      </c>
      <c r="D13" s="2"/>
      <c r="E13" s="2"/>
      <c r="F13" s="2"/>
      <c r="G13" s="2"/>
      <c r="H13" s="2"/>
      <c r="I13" s="1" t="s">
        <v>8</v>
      </c>
      <c r="J13" s="2"/>
      <c r="K13" s="2"/>
      <c r="L13" s="2"/>
      <c r="M13" s="2"/>
      <c r="N13" s="2"/>
      <c r="O13" s="2"/>
    </row>
    <row r="14" spans="1:15" ht="12.75">
      <c r="A14" s="2"/>
      <c r="B14" s="2"/>
      <c r="C14" s="1" t="s">
        <v>9</v>
      </c>
      <c r="D14" s="3" t="s">
        <v>2</v>
      </c>
      <c r="E14" s="2"/>
      <c r="F14" s="2"/>
      <c r="G14" s="2"/>
      <c r="H14" s="2"/>
      <c r="I14" s="1" t="s">
        <v>9</v>
      </c>
      <c r="J14" s="3" t="s">
        <v>2</v>
      </c>
      <c r="K14" s="2"/>
      <c r="L14" s="2"/>
      <c r="M14" s="2"/>
      <c r="N14" s="2"/>
      <c r="O14" s="2"/>
    </row>
    <row r="15" spans="1:15" ht="12.75">
      <c r="A15" s="2"/>
      <c r="B15" s="1" t="s">
        <v>10</v>
      </c>
      <c r="C15" s="6">
        <v>15</v>
      </c>
      <c r="D15" s="2"/>
      <c r="E15" s="2"/>
      <c r="F15" s="2"/>
      <c r="G15" s="2"/>
      <c r="H15" s="1" t="s">
        <v>10</v>
      </c>
      <c r="I15" s="6"/>
      <c r="J15" s="2"/>
      <c r="K15" s="2"/>
      <c r="L15" s="2"/>
      <c r="M15" s="2"/>
      <c r="N15" s="2"/>
      <c r="O15" s="2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1" t="s">
        <v>11</v>
      </c>
      <c r="C17" s="7">
        <v>0.22115</v>
      </c>
      <c r="D17" s="1" t="s">
        <v>12</v>
      </c>
      <c r="E17" s="2"/>
      <c r="F17" s="2"/>
      <c r="G17" s="2"/>
      <c r="H17" s="1" t="s">
        <v>11</v>
      </c>
      <c r="I17" s="8"/>
      <c r="J17" s="1" t="s">
        <v>12</v>
      </c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1" t="s">
        <v>13</v>
      </c>
      <c r="F22" s="7">
        <v>0.39642</v>
      </c>
      <c r="G22" s="1" t="s">
        <v>14</v>
      </c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3" t="s">
        <v>2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9" t="s">
        <v>15</v>
      </c>
      <c r="E24" s="2"/>
      <c r="F24" s="10">
        <v>5</v>
      </c>
      <c r="G24" s="1" t="s">
        <v>16</v>
      </c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3" t="s">
        <v>2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1" t="s">
        <v>17</v>
      </c>
      <c r="D26" s="2"/>
      <c r="E26" s="2"/>
      <c r="F26" s="2">
        <v>24</v>
      </c>
      <c r="G26" s="1" t="s">
        <v>18</v>
      </c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3" t="s">
        <v>2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11" t="s">
        <v>19</v>
      </c>
      <c r="E29" s="11" t="s">
        <v>19</v>
      </c>
      <c r="F29" s="11" t="s">
        <v>20</v>
      </c>
      <c r="G29" s="11" t="s">
        <v>20</v>
      </c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11" t="s">
        <v>21</v>
      </c>
      <c r="E30" s="11" t="s">
        <v>21</v>
      </c>
      <c r="F30" s="11" t="s">
        <v>21</v>
      </c>
      <c r="G30" s="11" t="s">
        <v>21</v>
      </c>
      <c r="H30" s="11" t="s">
        <v>22</v>
      </c>
      <c r="I30" s="11" t="s">
        <v>22</v>
      </c>
      <c r="J30" s="2"/>
      <c r="K30" s="2"/>
      <c r="L30" s="2"/>
      <c r="M30" s="2"/>
      <c r="N30" s="2"/>
      <c r="O30" s="2"/>
    </row>
    <row r="31" spans="1:15" ht="12.75">
      <c r="A31" s="2"/>
      <c r="B31" s="2"/>
      <c r="C31" s="11" t="s">
        <v>23</v>
      </c>
      <c r="D31" s="11" t="s">
        <v>24</v>
      </c>
      <c r="E31" s="11" t="s">
        <v>24</v>
      </c>
      <c r="F31" s="11" t="s">
        <v>24</v>
      </c>
      <c r="G31" s="11" t="s">
        <v>24</v>
      </c>
      <c r="H31" s="11" t="s">
        <v>25</v>
      </c>
      <c r="I31" s="11" t="s">
        <v>25</v>
      </c>
      <c r="J31" s="2"/>
      <c r="K31" s="2"/>
      <c r="L31" s="2"/>
      <c r="M31" s="2"/>
      <c r="N31" s="2"/>
      <c r="O31" s="2"/>
    </row>
    <row r="32" spans="1:15" ht="12.75">
      <c r="A32" s="2"/>
      <c r="B32" s="2"/>
      <c r="C32" s="11" t="s">
        <v>26</v>
      </c>
      <c r="D32" s="11" t="s">
        <v>27</v>
      </c>
      <c r="E32" s="11" t="s">
        <v>28</v>
      </c>
      <c r="F32" s="11" t="s">
        <v>27</v>
      </c>
      <c r="G32" s="11" t="s">
        <v>28</v>
      </c>
      <c r="H32" s="11" t="s">
        <v>27</v>
      </c>
      <c r="I32" s="11" t="s">
        <v>28</v>
      </c>
      <c r="J32" s="2"/>
      <c r="K32" s="2"/>
      <c r="L32" s="2"/>
      <c r="M32" s="2"/>
      <c r="N32" s="2"/>
      <c r="O32" s="2"/>
    </row>
    <row r="33" spans="1:15" ht="12.75">
      <c r="A33" s="2"/>
      <c r="B33" s="2"/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29</v>
      </c>
      <c r="J33" s="2"/>
      <c r="K33" s="2"/>
      <c r="L33" s="2"/>
      <c r="M33" s="2"/>
      <c r="N33" s="2"/>
      <c r="O33" s="2"/>
    </row>
    <row r="34" spans="1:15" ht="12.75">
      <c r="A34" s="2"/>
      <c r="B34" s="2"/>
      <c r="C34" s="10">
        <v>0</v>
      </c>
      <c r="D34" s="6">
        <f>(C34*C17)+C15</f>
        <v>15</v>
      </c>
      <c r="E34" s="6">
        <f>((C17+F21)*C34)+C15</f>
        <v>15</v>
      </c>
      <c r="F34" s="6">
        <f>(C34*I17)+I15</f>
        <v>0</v>
      </c>
      <c r="G34" s="15" t="s">
        <v>44</v>
      </c>
      <c r="H34" s="12">
        <f>(F34-D34)/D34</f>
        <v>-1</v>
      </c>
      <c r="I34" s="12">
        <f>(G34-E34)/E34</f>
        <v>-1</v>
      </c>
      <c r="J34" s="2"/>
      <c r="K34" s="2"/>
      <c r="L34" s="2"/>
      <c r="M34" s="2"/>
      <c r="N34" s="2"/>
      <c r="O34" s="2"/>
    </row>
    <row r="35" spans="1:15" ht="12.75">
      <c r="A35" s="2"/>
      <c r="B35" s="2"/>
      <c r="C35" s="10"/>
      <c r="D35" s="6"/>
      <c r="E35" s="6"/>
      <c r="F35" s="6"/>
      <c r="G35" s="15"/>
      <c r="H35" s="12"/>
      <c r="I35" s="12"/>
      <c r="J35" s="2"/>
      <c r="K35" s="2"/>
      <c r="L35" s="2"/>
      <c r="M35" s="2"/>
      <c r="N35" s="2"/>
      <c r="O35" s="2"/>
    </row>
    <row r="36" spans="1:15" ht="12.75">
      <c r="A36" s="2"/>
      <c r="B36" s="2"/>
      <c r="C36" s="10">
        <f>F24</f>
        <v>5</v>
      </c>
      <c r="D36" s="6">
        <f>(C36*C17)+C15</f>
        <v>16.10575</v>
      </c>
      <c r="E36" s="6">
        <f>((C17+F21)*C36)+C15</f>
        <v>16.10575</v>
      </c>
      <c r="F36" s="6">
        <f>(C36*I17)+I15</f>
        <v>0</v>
      </c>
      <c r="G36" s="15" t="s">
        <v>44</v>
      </c>
      <c r="H36" s="12">
        <f>(F36-D36)/D36</f>
        <v>-1</v>
      </c>
      <c r="I36" s="12">
        <f>(G36-E36)/E36</f>
        <v>-1</v>
      </c>
      <c r="J36" s="2"/>
      <c r="K36" s="2"/>
      <c r="L36" s="2"/>
      <c r="M36" s="2"/>
      <c r="N36" s="2"/>
      <c r="O36" s="2"/>
    </row>
    <row r="37" spans="1:15" ht="12.75">
      <c r="A37" s="2"/>
      <c r="B37" s="2"/>
      <c r="C37" s="10"/>
      <c r="D37" s="6"/>
      <c r="E37" s="6"/>
      <c r="F37" s="6"/>
      <c r="G37" s="15"/>
      <c r="H37" s="12"/>
      <c r="I37" s="12"/>
      <c r="J37" s="2"/>
      <c r="K37" s="2"/>
      <c r="L37" s="2"/>
      <c r="M37" s="2"/>
      <c r="N37" s="2"/>
      <c r="O37" s="2"/>
    </row>
    <row r="38" spans="1:15" ht="12.75">
      <c r="A38" s="2"/>
      <c r="B38" s="2"/>
      <c r="C38" s="10">
        <f>C36+$F$24</f>
        <v>10</v>
      </c>
      <c r="D38" s="6">
        <f>(C38*C17)+C15</f>
        <v>17.2115</v>
      </c>
      <c r="E38" s="6">
        <f>((C17+F21)*C38)+C15</f>
        <v>17.2115</v>
      </c>
      <c r="F38" s="6">
        <f>(C38*I17)+I15</f>
        <v>0</v>
      </c>
      <c r="G38" s="15" t="s">
        <v>44</v>
      </c>
      <c r="H38" s="12">
        <f>(F38-D38)/D38</f>
        <v>-1</v>
      </c>
      <c r="I38" s="12">
        <f>(G38-E38)/E38</f>
        <v>-1</v>
      </c>
      <c r="J38" s="2"/>
      <c r="K38" s="2"/>
      <c r="L38" s="2"/>
      <c r="M38" s="2"/>
      <c r="N38" s="2"/>
      <c r="O38" s="2"/>
    </row>
    <row r="39" spans="1:15" ht="12.75">
      <c r="A39" s="2"/>
      <c r="B39" s="2"/>
      <c r="C39" s="10"/>
      <c r="D39" s="6"/>
      <c r="E39" s="6"/>
      <c r="F39" s="6"/>
      <c r="G39" s="15"/>
      <c r="H39" s="12"/>
      <c r="I39" s="12"/>
      <c r="J39" s="2"/>
      <c r="K39" s="2"/>
      <c r="L39" s="2"/>
      <c r="M39" s="2"/>
      <c r="N39" s="2"/>
      <c r="O39" s="2"/>
    </row>
    <row r="40" spans="1:15" ht="12.75">
      <c r="A40" s="2"/>
      <c r="B40" s="2"/>
      <c r="C40" s="10">
        <f>C38+$F$24</f>
        <v>15</v>
      </c>
      <c r="D40" s="6">
        <f>(C40*C17)+C15</f>
        <v>18.31725</v>
      </c>
      <c r="E40" s="6">
        <f>((C17+F21)*C40)+C15</f>
        <v>18.31725</v>
      </c>
      <c r="F40" s="6">
        <f>(C40*I17)+I15</f>
        <v>0</v>
      </c>
      <c r="G40" s="15" t="s">
        <v>44</v>
      </c>
      <c r="H40" s="12">
        <f>(F40-D40)/D40</f>
        <v>-1</v>
      </c>
      <c r="I40" s="12">
        <f>(G40-E40)/E40</f>
        <v>-1</v>
      </c>
      <c r="J40" s="2"/>
      <c r="K40" s="2"/>
      <c r="L40" s="2"/>
      <c r="M40" s="2"/>
      <c r="N40" s="2"/>
      <c r="O40" s="2"/>
    </row>
    <row r="41" spans="1:15" ht="12.75">
      <c r="A41" s="2"/>
      <c r="B41" s="2"/>
      <c r="C41" s="10"/>
      <c r="D41" s="6"/>
      <c r="E41" s="6"/>
      <c r="F41" s="6"/>
      <c r="G41" s="15"/>
      <c r="H41" s="12"/>
      <c r="I41" s="12"/>
      <c r="J41" s="2"/>
      <c r="K41" s="2"/>
      <c r="L41" s="2"/>
      <c r="M41" s="2"/>
      <c r="N41" s="2"/>
      <c r="O41" s="2"/>
    </row>
    <row r="42" spans="1:15" ht="12.75">
      <c r="A42" s="2"/>
      <c r="B42" s="2"/>
      <c r="C42" s="10">
        <f>C40+$F$24</f>
        <v>20</v>
      </c>
      <c r="D42" s="6">
        <f>(C42*C17)+C15</f>
        <v>19.423000000000002</v>
      </c>
      <c r="E42" s="6">
        <f>((C17+F21)*C42)+C15</f>
        <v>19.423000000000002</v>
      </c>
      <c r="F42" s="6">
        <f>(C42*I17)+I15</f>
        <v>0</v>
      </c>
      <c r="G42" s="15" t="s">
        <v>44</v>
      </c>
      <c r="H42" s="12">
        <f>(F42-D42)/D42</f>
        <v>-1</v>
      </c>
      <c r="I42" s="12">
        <f>(G42-E42)/E42</f>
        <v>-1</v>
      </c>
      <c r="J42" s="2"/>
      <c r="K42" s="2"/>
      <c r="L42" s="2"/>
      <c r="M42" s="2"/>
      <c r="N42" s="2"/>
      <c r="O42" s="2"/>
    </row>
    <row r="43" spans="1:15" ht="12.75">
      <c r="A43" s="2"/>
      <c r="B43" s="2"/>
      <c r="C43" s="10"/>
      <c r="D43" s="6"/>
      <c r="E43" s="6"/>
      <c r="F43" s="6"/>
      <c r="G43" s="15"/>
      <c r="H43" s="12"/>
      <c r="I43" s="12"/>
      <c r="J43" s="2"/>
      <c r="K43" s="2"/>
      <c r="L43" s="2"/>
      <c r="M43" s="2"/>
      <c r="N43" s="2"/>
      <c r="O43" s="2"/>
    </row>
    <row r="44" spans="1:15" ht="12.75">
      <c r="A44" s="2"/>
      <c r="B44" s="2"/>
      <c r="C44" s="10">
        <f>C42+$F$24</f>
        <v>25</v>
      </c>
      <c r="D44" s="6">
        <f>(C44*C17)+C15</f>
        <v>20.528750000000002</v>
      </c>
      <c r="E44" s="6">
        <f>((C17+F21)*C44)+C15</f>
        <v>20.528750000000002</v>
      </c>
      <c r="F44" s="6">
        <f>(C44*I17)+I15</f>
        <v>0</v>
      </c>
      <c r="G44" s="15" t="s">
        <v>44</v>
      </c>
      <c r="H44" s="12">
        <f>(F44-D44)/D44</f>
        <v>-1</v>
      </c>
      <c r="I44" s="12">
        <f>(G44-E44)/E44</f>
        <v>-1</v>
      </c>
      <c r="J44" s="2"/>
      <c r="K44" s="2"/>
      <c r="L44" s="2"/>
      <c r="M44" s="2"/>
      <c r="N44" s="2"/>
      <c r="O44" s="2"/>
    </row>
    <row r="45" spans="1:15" ht="12.75">
      <c r="A45" s="2"/>
      <c r="B45" s="2"/>
      <c r="C45" s="10"/>
      <c r="D45" s="6"/>
      <c r="E45" s="6"/>
      <c r="F45" s="6"/>
      <c r="G45" s="15"/>
      <c r="H45" s="12"/>
      <c r="I45" s="12"/>
      <c r="J45" s="2"/>
      <c r="K45" s="2"/>
      <c r="L45" s="2"/>
      <c r="M45" s="2"/>
      <c r="N45" s="2"/>
      <c r="O45" s="2"/>
    </row>
    <row r="46" spans="1:15" ht="12.75">
      <c r="A46" s="2"/>
      <c r="B46" s="2"/>
      <c r="C46" s="10">
        <f>C44+$F$24</f>
        <v>30</v>
      </c>
      <c r="D46" s="6">
        <f>(C46*C17)+C15</f>
        <v>21.6345</v>
      </c>
      <c r="E46" s="6">
        <f>((C17+F21)*C46)+C15</f>
        <v>21.6345</v>
      </c>
      <c r="F46" s="6">
        <f>(C46*I17)+I15</f>
        <v>0</v>
      </c>
      <c r="G46" s="15" t="s">
        <v>44</v>
      </c>
      <c r="H46" s="12">
        <f>(F46-D46)/D46</f>
        <v>-1</v>
      </c>
      <c r="I46" s="12">
        <f>(G46-E46)/E46</f>
        <v>-1</v>
      </c>
      <c r="J46" s="2"/>
      <c r="K46" s="2"/>
      <c r="L46" s="2"/>
      <c r="M46" s="2"/>
      <c r="N46" s="2"/>
      <c r="O46" s="2"/>
    </row>
    <row r="47" spans="1:15" ht="12.75">
      <c r="A47" s="2"/>
      <c r="B47" s="2"/>
      <c r="C47" s="10"/>
      <c r="D47" s="6"/>
      <c r="E47" s="6"/>
      <c r="F47" s="6"/>
      <c r="G47" s="15"/>
      <c r="H47" s="12"/>
      <c r="I47" s="12"/>
      <c r="J47" s="2"/>
      <c r="K47" s="2"/>
      <c r="L47" s="2"/>
      <c r="M47" s="2"/>
      <c r="N47" s="2"/>
      <c r="O47" s="2"/>
    </row>
    <row r="48" spans="1:15" ht="12.75">
      <c r="A48" s="2"/>
      <c r="B48" s="2"/>
      <c r="C48" s="10">
        <f>C46+$F$24</f>
        <v>35</v>
      </c>
      <c r="D48" s="6">
        <f>(C48*C17)+C15</f>
        <v>22.74025</v>
      </c>
      <c r="E48" s="6">
        <f>((C17+F21)*C48)+C15</f>
        <v>22.74025</v>
      </c>
      <c r="F48" s="6">
        <f>(C48*I17)+I15</f>
        <v>0</v>
      </c>
      <c r="G48" s="15" t="s">
        <v>44</v>
      </c>
      <c r="H48" s="12">
        <f>(F48-D48)/D48</f>
        <v>-1</v>
      </c>
      <c r="I48" s="12">
        <f>(G48-E48)/E48</f>
        <v>-1</v>
      </c>
      <c r="J48" s="2"/>
      <c r="K48" s="2"/>
      <c r="L48" s="2"/>
      <c r="M48" s="2"/>
      <c r="N48" s="2"/>
      <c r="O48" s="2"/>
    </row>
    <row r="49" spans="1:15" ht="12.75">
      <c r="A49" s="2"/>
      <c r="B49" s="2"/>
      <c r="C49" s="10"/>
      <c r="D49" s="6"/>
      <c r="E49" s="6"/>
      <c r="F49" s="6"/>
      <c r="G49" s="15"/>
      <c r="H49" s="12"/>
      <c r="I49" s="12"/>
      <c r="J49" s="2"/>
      <c r="K49" s="2"/>
      <c r="L49" s="2"/>
      <c r="M49" s="2"/>
      <c r="N49" s="2"/>
      <c r="O49" s="2"/>
    </row>
    <row r="50" spans="1:15" ht="12.75">
      <c r="A50" s="2"/>
      <c r="B50" s="2"/>
      <c r="C50" s="10">
        <f>C48+$F$24</f>
        <v>40</v>
      </c>
      <c r="D50" s="6">
        <f>(C50*C17)+C15</f>
        <v>23.846</v>
      </c>
      <c r="E50" s="6">
        <f>((C17+F21)*C50)+C15</f>
        <v>23.846</v>
      </c>
      <c r="F50" s="6">
        <f>(C50*I17)+I15</f>
        <v>0</v>
      </c>
      <c r="G50" s="15" t="s">
        <v>44</v>
      </c>
      <c r="H50" s="12">
        <f>(F50-D50)/D50</f>
        <v>-1</v>
      </c>
      <c r="I50" s="12">
        <f>(G50-E50)/E50</f>
        <v>-1</v>
      </c>
      <c r="J50" s="2"/>
      <c r="K50" s="2"/>
      <c r="L50" s="2"/>
      <c r="M50" s="2"/>
      <c r="N50" s="2"/>
      <c r="O50" s="2"/>
    </row>
    <row r="51" spans="1:15" ht="12.75">
      <c r="A51" s="2"/>
      <c r="B51" s="2"/>
      <c r="C51" s="10"/>
      <c r="D51" s="6"/>
      <c r="E51" s="6"/>
      <c r="F51" s="6"/>
      <c r="G51" s="15"/>
      <c r="H51" s="12"/>
      <c r="I51" s="12"/>
      <c r="J51" s="2"/>
      <c r="K51" s="2"/>
      <c r="L51" s="2"/>
      <c r="M51" s="2"/>
      <c r="N51" s="2"/>
      <c r="O51" s="2"/>
    </row>
    <row r="52" spans="1:15" ht="12.75">
      <c r="A52" s="2"/>
      <c r="B52" s="2"/>
      <c r="C52" s="10">
        <f>C50+$F$24</f>
        <v>45</v>
      </c>
      <c r="D52" s="6">
        <f>(C52*C17)+C15</f>
        <v>24.95175</v>
      </c>
      <c r="E52" s="6">
        <f>((C17+F21)*C52)+C15</f>
        <v>24.95175</v>
      </c>
      <c r="F52" s="6">
        <f>(C52*I17)+I15</f>
        <v>0</v>
      </c>
      <c r="G52" s="15" t="s">
        <v>44</v>
      </c>
      <c r="H52" s="12">
        <f>(F52-D52)/D52</f>
        <v>-1</v>
      </c>
      <c r="I52" s="12">
        <f>(G52-E52)/E52</f>
        <v>-1</v>
      </c>
      <c r="J52" s="2"/>
      <c r="K52" s="2"/>
      <c r="L52" s="2"/>
      <c r="M52" s="2"/>
      <c r="N52" s="2"/>
      <c r="O52" s="2"/>
    </row>
    <row r="53" spans="1:15" ht="12.75">
      <c r="A53" s="2"/>
      <c r="B53" s="2"/>
      <c r="C53" s="10"/>
      <c r="D53" s="6"/>
      <c r="E53" s="6"/>
      <c r="F53" s="6"/>
      <c r="G53" s="15"/>
      <c r="H53" s="12"/>
      <c r="I53" s="12"/>
      <c r="J53" s="2"/>
      <c r="K53" s="2"/>
      <c r="L53" s="2"/>
      <c r="M53" s="2"/>
      <c r="N53" s="2"/>
      <c r="O53" s="2"/>
    </row>
    <row r="54" spans="1:15" ht="12.75">
      <c r="A54" s="2"/>
      <c r="B54" s="2"/>
      <c r="C54" s="10">
        <f>C52+$F$24</f>
        <v>50</v>
      </c>
      <c r="D54" s="6">
        <f>(C54*C17)+C15</f>
        <v>26.0575</v>
      </c>
      <c r="E54" s="6">
        <f>((C17+F21)*C54)+C15</f>
        <v>26.0575</v>
      </c>
      <c r="F54" s="6">
        <f>(C54*I17)+I15</f>
        <v>0</v>
      </c>
      <c r="G54" s="15" t="s">
        <v>44</v>
      </c>
      <c r="H54" s="12">
        <f>(F54-D54)/D54</f>
        <v>-1</v>
      </c>
      <c r="I54" s="12">
        <f>(G54-E54)/E54</f>
        <v>-1</v>
      </c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6"/>
      <c r="E55" s="6"/>
      <c r="F55" s="6"/>
      <c r="G55" s="6"/>
      <c r="H55" s="12"/>
      <c r="I55" s="1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</row>
    <row r="57" spans="1:15" ht="12.75">
      <c r="A57" s="3" t="s">
        <v>2</v>
      </c>
      <c r="B57" s="3" t="s">
        <v>2</v>
      </c>
      <c r="C57" s="3" t="s">
        <v>2</v>
      </c>
      <c r="D57" s="3" t="s">
        <v>2</v>
      </c>
      <c r="E57" s="3" t="s">
        <v>2</v>
      </c>
      <c r="F57" s="3" t="s">
        <v>2</v>
      </c>
      <c r="G57" s="3" t="s">
        <v>2</v>
      </c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1"/>
    </row>
    <row r="58" spans="1:15" ht="12.75">
      <c r="A58" s="1" t="s">
        <v>30</v>
      </c>
      <c r="B58" s="2"/>
      <c r="C58" s="2"/>
      <c r="D58" s="6"/>
      <c r="E58" s="6"/>
      <c r="F58" s="6"/>
      <c r="G58" s="6"/>
      <c r="H58" s="2"/>
      <c r="I58" s="2"/>
      <c r="J58" s="2"/>
      <c r="K58" s="2"/>
      <c r="L58" s="2"/>
      <c r="M58" s="1" t="s">
        <v>32</v>
      </c>
      <c r="N58" s="2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1" t="s">
        <v>0</v>
      </c>
      <c r="B65" s="2"/>
      <c r="C65" s="2"/>
      <c r="D65" s="2"/>
      <c r="E65" s="2"/>
      <c r="F65" s="2"/>
      <c r="G65" s="1" t="s">
        <v>1</v>
      </c>
      <c r="H65" s="2"/>
      <c r="I65" s="2"/>
      <c r="J65" s="2"/>
      <c r="K65" s="2"/>
      <c r="L65" s="2"/>
      <c r="M65" s="4" t="s">
        <v>55</v>
      </c>
      <c r="N65" s="2"/>
      <c r="O65" s="2"/>
    </row>
    <row r="66" spans="1:15" ht="12.75">
      <c r="A66" s="3" t="s">
        <v>2</v>
      </c>
      <c r="B66" s="3" t="s">
        <v>2</v>
      </c>
      <c r="C66" s="3" t="s">
        <v>2</v>
      </c>
      <c r="D66" s="3" t="s">
        <v>2</v>
      </c>
      <c r="E66" s="3" t="s">
        <v>2</v>
      </c>
      <c r="F66" s="3" t="s">
        <v>2</v>
      </c>
      <c r="G66" s="3" t="s">
        <v>2</v>
      </c>
      <c r="H66" s="3" t="s">
        <v>2</v>
      </c>
      <c r="I66" s="3" t="s">
        <v>2</v>
      </c>
      <c r="J66" s="3" t="s">
        <v>2</v>
      </c>
      <c r="K66" s="3" t="s">
        <v>2</v>
      </c>
      <c r="L66" s="3" t="s">
        <v>2</v>
      </c>
      <c r="M66" s="3" t="s">
        <v>2</v>
      </c>
      <c r="N66" s="3" t="s">
        <v>2</v>
      </c>
      <c r="O66" s="1"/>
    </row>
    <row r="67" spans="1:15" ht="12.75">
      <c r="A67" s="1" t="s">
        <v>3</v>
      </c>
      <c r="B67" s="2"/>
      <c r="C67" s="2"/>
      <c r="D67" s="2"/>
      <c r="E67" s="2"/>
      <c r="F67" s="1" t="s">
        <v>4</v>
      </c>
      <c r="G67" s="2"/>
      <c r="H67" s="2"/>
      <c r="I67" s="2"/>
      <c r="J67" s="2"/>
      <c r="K67" s="2"/>
      <c r="L67" s="2"/>
      <c r="M67" s="1" t="s">
        <v>5</v>
      </c>
      <c r="N67" s="2"/>
      <c r="O67" s="2"/>
    </row>
    <row r="68" spans="1:15" ht="12.75">
      <c r="A68" s="2"/>
      <c r="B68" s="2"/>
      <c r="C68" s="2"/>
      <c r="D68" s="2"/>
      <c r="E68" s="2"/>
      <c r="F68" s="1" t="s">
        <v>33</v>
      </c>
      <c r="G68" s="2"/>
      <c r="H68" s="2"/>
      <c r="I68" s="2"/>
      <c r="J68" s="2"/>
      <c r="K68" s="2"/>
      <c r="L68" s="2"/>
      <c r="M68" s="4" t="s">
        <v>37</v>
      </c>
      <c r="N68" s="2"/>
      <c r="O68" s="2"/>
    </row>
    <row r="69" spans="1:15" ht="12.75">
      <c r="A69" s="4" t="s">
        <v>34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4" t="s">
        <v>38</v>
      </c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4" t="s">
        <v>36</v>
      </c>
      <c r="N70" s="2"/>
      <c r="O70" s="2"/>
    </row>
    <row r="71" spans="1:15" ht="12.75">
      <c r="A71" s="4" t="s">
        <v>35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3" t="s">
        <v>2</v>
      </c>
      <c r="B73" s="3" t="s">
        <v>2</v>
      </c>
      <c r="C73" s="3" t="s">
        <v>2</v>
      </c>
      <c r="D73" s="3" t="s">
        <v>2</v>
      </c>
      <c r="E73" s="3" t="s">
        <v>2</v>
      </c>
      <c r="F73" s="3" t="s">
        <v>2</v>
      </c>
      <c r="G73" s="3" t="s">
        <v>2</v>
      </c>
      <c r="H73" s="3" t="s">
        <v>2</v>
      </c>
      <c r="I73" s="3" t="s">
        <v>2</v>
      </c>
      <c r="J73" s="3" t="s">
        <v>2</v>
      </c>
      <c r="K73" s="3" t="s">
        <v>2</v>
      </c>
      <c r="L73" s="3" t="s">
        <v>2</v>
      </c>
      <c r="M73" s="3" t="s">
        <v>2</v>
      </c>
      <c r="N73" s="3" t="s">
        <v>2</v>
      </c>
      <c r="O73" s="1"/>
    </row>
    <row r="74" spans="1:15" ht="12.75">
      <c r="A74" s="2"/>
      <c r="B74" s="2"/>
      <c r="C74" s="2"/>
      <c r="D74" s="2"/>
      <c r="E74" s="2"/>
      <c r="F74" s="5" t="s">
        <v>39</v>
      </c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5" t="s">
        <v>46</v>
      </c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5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1" t="s">
        <v>7</v>
      </c>
      <c r="D77" s="2"/>
      <c r="E77" s="2"/>
      <c r="F77" s="2"/>
      <c r="G77" s="2"/>
      <c r="H77" s="2"/>
      <c r="I77" s="1" t="s">
        <v>8</v>
      </c>
      <c r="J77" s="2"/>
      <c r="K77" s="2"/>
      <c r="L77" s="2"/>
      <c r="M77" s="2"/>
      <c r="N77" s="2"/>
      <c r="O77" s="2"/>
    </row>
    <row r="78" spans="1:15" ht="12.75">
      <c r="A78" s="2"/>
      <c r="B78" s="2"/>
      <c r="C78" s="1" t="s">
        <v>9</v>
      </c>
      <c r="D78" s="3" t="s">
        <v>2</v>
      </c>
      <c r="E78" s="2"/>
      <c r="F78" s="2"/>
      <c r="G78" s="2"/>
      <c r="H78" s="2"/>
      <c r="I78" s="1" t="s">
        <v>9</v>
      </c>
      <c r="J78" s="3" t="s">
        <v>2</v>
      </c>
      <c r="K78" s="2"/>
      <c r="L78" s="2"/>
      <c r="M78" s="2"/>
      <c r="N78" s="2"/>
      <c r="O78" s="2"/>
    </row>
    <row r="79" spans="1:15" ht="12.75">
      <c r="A79" s="2"/>
      <c r="B79" s="1" t="s">
        <v>10</v>
      </c>
      <c r="C79" s="6">
        <v>15</v>
      </c>
      <c r="D79" s="2"/>
      <c r="E79" s="2"/>
      <c r="F79" s="2"/>
      <c r="G79" s="2"/>
      <c r="H79" s="1" t="s">
        <v>10</v>
      </c>
      <c r="I79" s="6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1" t="s">
        <v>11</v>
      </c>
      <c r="C81" s="7">
        <v>0.22115</v>
      </c>
      <c r="D81" s="1" t="s">
        <v>12</v>
      </c>
      <c r="E81" s="2"/>
      <c r="F81" s="2"/>
      <c r="G81" s="2"/>
      <c r="H81" s="1" t="s">
        <v>11</v>
      </c>
      <c r="I81" s="8"/>
      <c r="J81" s="1" t="s">
        <v>12</v>
      </c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1" t="s">
        <v>13</v>
      </c>
      <c r="F86" s="7">
        <v>0.39642</v>
      </c>
      <c r="G86" s="1" t="s">
        <v>14</v>
      </c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3" t="s">
        <v>2</v>
      </c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9" t="s">
        <v>15</v>
      </c>
      <c r="E88" s="2"/>
      <c r="F88" s="10">
        <v>25</v>
      </c>
      <c r="G88" s="1" t="s">
        <v>16</v>
      </c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3" t="s">
        <v>2</v>
      </c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1" t="s">
        <v>17</v>
      </c>
      <c r="D90" s="2"/>
      <c r="E90" s="2"/>
      <c r="F90" s="2">
        <v>140</v>
      </c>
      <c r="G90" s="1" t="s">
        <v>18</v>
      </c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3" t="s">
        <v>2</v>
      </c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11" t="s">
        <v>19</v>
      </c>
      <c r="E93" s="11" t="s">
        <v>19</v>
      </c>
      <c r="F93" s="11" t="s">
        <v>20</v>
      </c>
      <c r="G93" s="11" t="s">
        <v>20</v>
      </c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11" t="s">
        <v>21</v>
      </c>
      <c r="E94" s="11" t="s">
        <v>21</v>
      </c>
      <c r="F94" s="11" t="s">
        <v>21</v>
      </c>
      <c r="G94" s="11" t="s">
        <v>21</v>
      </c>
      <c r="H94" s="11" t="s">
        <v>22</v>
      </c>
      <c r="I94" s="11" t="s">
        <v>22</v>
      </c>
      <c r="J94" s="2"/>
      <c r="K94" s="2"/>
      <c r="L94" s="2"/>
      <c r="M94" s="2"/>
      <c r="N94" s="2"/>
      <c r="O94" s="2"/>
    </row>
    <row r="95" spans="1:15" ht="12.75">
      <c r="A95" s="2"/>
      <c r="B95" s="2"/>
      <c r="C95" s="11" t="s">
        <v>23</v>
      </c>
      <c r="D95" s="11" t="s">
        <v>24</v>
      </c>
      <c r="E95" s="11" t="s">
        <v>24</v>
      </c>
      <c r="F95" s="11" t="s">
        <v>24</v>
      </c>
      <c r="G95" s="11" t="s">
        <v>24</v>
      </c>
      <c r="H95" s="11" t="s">
        <v>25</v>
      </c>
      <c r="I95" s="11" t="s">
        <v>25</v>
      </c>
      <c r="J95" s="2"/>
      <c r="K95" s="2"/>
      <c r="L95" s="2"/>
      <c r="M95" s="2"/>
      <c r="N95" s="2"/>
      <c r="O95" s="2"/>
    </row>
    <row r="96" spans="1:15" ht="12.75">
      <c r="A96" s="2"/>
      <c r="B96" s="2"/>
      <c r="C96" s="11" t="s">
        <v>26</v>
      </c>
      <c r="D96" s="11" t="s">
        <v>27</v>
      </c>
      <c r="E96" s="11" t="s">
        <v>28</v>
      </c>
      <c r="F96" s="11" t="s">
        <v>27</v>
      </c>
      <c r="G96" s="11" t="s">
        <v>28</v>
      </c>
      <c r="H96" s="11" t="s">
        <v>27</v>
      </c>
      <c r="I96" s="11" t="s">
        <v>28</v>
      </c>
      <c r="J96" s="2"/>
      <c r="K96" s="2"/>
      <c r="L96" s="2"/>
      <c r="M96" s="2"/>
      <c r="N96" s="2"/>
      <c r="O96" s="2"/>
    </row>
    <row r="97" spans="1:15" ht="12.75">
      <c r="A97" s="2"/>
      <c r="B97" s="2"/>
      <c r="C97" s="11" t="s">
        <v>29</v>
      </c>
      <c r="D97" s="11" t="s">
        <v>29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29</v>
      </c>
      <c r="J97" s="2"/>
      <c r="K97" s="2"/>
      <c r="L97" s="2"/>
      <c r="M97" s="2"/>
      <c r="N97" s="2"/>
      <c r="O97" s="2"/>
    </row>
    <row r="98" spans="1:15" ht="12.75">
      <c r="A98" s="2"/>
      <c r="B98" s="2"/>
      <c r="C98" s="10">
        <v>0</v>
      </c>
      <c r="D98" s="6">
        <f>(C98*C81)+C79</f>
        <v>15</v>
      </c>
      <c r="E98" s="6">
        <f>((C81+F85)*C98)+C79</f>
        <v>15</v>
      </c>
      <c r="F98" s="6">
        <f>(C98*I81)+I79</f>
        <v>0</v>
      </c>
      <c r="G98" s="15" t="s">
        <v>44</v>
      </c>
      <c r="H98" s="12">
        <f>(F98-D98)/D98</f>
        <v>-1</v>
      </c>
      <c r="I98" s="12">
        <f>(G98-E98)/E98</f>
        <v>-1</v>
      </c>
      <c r="J98" s="2"/>
      <c r="K98" s="2"/>
      <c r="L98" s="2"/>
      <c r="M98" s="2"/>
      <c r="N98" s="2"/>
      <c r="O98" s="2"/>
    </row>
    <row r="99" spans="1:15" ht="12.75">
      <c r="A99" s="2"/>
      <c r="B99" s="2"/>
      <c r="C99" s="10"/>
      <c r="D99" s="6"/>
      <c r="E99" s="6"/>
      <c r="F99" s="6"/>
      <c r="G99" s="15"/>
      <c r="H99" s="12"/>
      <c r="I99" s="1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10">
        <f>F88</f>
        <v>25</v>
      </c>
      <c r="D100" s="6">
        <f>(C100*C81)+C79</f>
        <v>20.528750000000002</v>
      </c>
      <c r="E100" s="6">
        <f>((C81+F85)*C100)+C79</f>
        <v>20.528750000000002</v>
      </c>
      <c r="F100" s="6">
        <f>(C100*I81)+I79</f>
        <v>0</v>
      </c>
      <c r="G100" s="15" t="s">
        <v>44</v>
      </c>
      <c r="H100" s="12">
        <f>(F100-D100)/D100</f>
        <v>-1</v>
      </c>
      <c r="I100" s="12">
        <f>(G100-E100)/E100</f>
        <v>-1</v>
      </c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10"/>
      <c r="D101" s="6"/>
      <c r="E101" s="6"/>
      <c r="F101" s="6"/>
      <c r="G101" s="15"/>
      <c r="H101" s="12"/>
      <c r="I101" s="1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10">
        <f>C100+$F$88</f>
        <v>50</v>
      </c>
      <c r="D102" s="6">
        <f>(C102*C81)+C79</f>
        <v>26.0575</v>
      </c>
      <c r="E102" s="6">
        <f>((C81+F85)*C102)+C79</f>
        <v>26.0575</v>
      </c>
      <c r="F102" s="6">
        <f>(C102*I81)+I79</f>
        <v>0</v>
      </c>
      <c r="G102" s="15" t="s">
        <v>44</v>
      </c>
      <c r="H102" s="12">
        <f>(F102-D102)/D102</f>
        <v>-1</v>
      </c>
      <c r="I102" s="12">
        <f>(G102-E102)/E102</f>
        <v>-1</v>
      </c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10"/>
      <c r="D103" s="6"/>
      <c r="E103" s="6"/>
      <c r="F103" s="6"/>
      <c r="G103" s="15"/>
      <c r="H103" s="12"/>
      <c r="I103" s="1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10">
        <f>C102+$F$88</f>
        <v>75</v>
      </c>
      <c r="D104" s="6">
        <f>(C104*C81)+C79</f>
        <v>31.58625</v>
      </c>
      <c r="E104" s="6">
        <f>((C81+F85)*C104)+C79</f>
        <v>31.58625</v>
      </c>
      <c r="F104" s="6">
        <f>(C104*I81)+I79</f>
        <v>0</v>
      </c>
      <c r="G104" s="15" t="s">
        <v>44</v>
      </c>
      <c r="H104" s="12">
        <f>(F104-D104)/D104</f>
        <v>-1</v>
      </c>
      <c r="I104" s="12">
        <f>(G104-E104)/E104</f>
        <v>-1</v>
      </c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10"/>
      <c r="D105" s="6"/>
      <c r="E105" s="6"/>
      <c r="F105" s="6"/>
      <c r="G105" s="15"/>
      <c r="H105" s="12"/>
      <c r="I105" s="1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10">
        <f>C104+$F$88</f>
        <v>100</v>
      </c>
      <c r="D106" s="6">
        <f>(C106*C81)+C79</f>
        <v>37.115</v>
      </c>
      <c r="E106" s="6">
        <f>((C81+F85)*C106)+C79</f>
        <v>37.115</v>
      </c>
      <c r="F106" s="6">
        <f>(C106*I81)+I79</f>
        <v>0</v>
      </c>
      <c r="G106" s="15" t="s">
        <v>44</v>
      </c>
      <c r="H106" s="12">
        <f>(F106-D106)/D106</f>
        <v>-1</v>
      </c>
      <c r="I106" s="12">
        <f>(G106-E106)/E106</f>
        <v>-1</v>
      </c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10"/>
      <c r="D107" s="6"/>
      <c r="E107" s="6"/>
      <c r="F107" s="6"/>
      <c r="G107" s="15"/>
      <c r="H107" s="12"/>
      <c r="I107" s="1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10">
        <f>C106+$F$88</f>
        <v>125</v>
      </c>
      <c r="D108" s="6">
        <f>(C108*C81)+C79</f>
        <v>42.64375</v>
      </c>
      <c r="E108" s="6">
        <f>((C81+F85)*C108)+C79</f>
        <v>42.64375</v>
      </c>
      <c r="F108" s="6">
        <f>(C108*I81)+I79</f>
        <v>0</v>
      </c>
      <c r="G108" s="15" t="s">
        <v>44</v>
      </c>
      <c r="H108" s="12">
        <f>(F108-D108)/D108</f>
        <v>-1</v>
      </c>
      <c r="I108" s="12">
        <f>(G108-E108)/E108</f>
        <v>-1</v>
      </c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10"/>
      <c r="D109" s="6"/>
      <c r="E109" s="6"/>
      <c r="F109" s="6"/>
      <c r="G109" s="15"/>
      <c r="H109" s="12"/>
      <c r="I109" s="1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10">
        <f>C108+$F$88</f>
        <v>150</v>
      </c>
      <c r="D110" s="6">
        <f>(C110*C81)+C79</f>
        <v>48.1725</v>
      </c>
      <c r="E110" s="6">
        <f>((C81+F85)*C110)+C79</f>
        <v>48.1725</v>
      </c>
      <c r="F110" s="6">
        <f>(C110*I81)+I79</f>
        <v>0</v>
      </c>
      <c r="G110" s="15" t="s">
        <v>44</v>
      </c>
      <c r="H110" s="12">
        <f>(F110-D110)/D110</f>
        <v>-1</v>
      </c>
      <c r="I110" s="12">
        <f>(G110-E110)/E110</f>
        <v>-1</v>
      </c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10"/>
      <c r="D111" s="6"/>
      <c r="E111" s="6"/>
      <c r="F111" s="6"/>
      <c r="G111" s="15"/>
      <c r="H111" s="12"/>
      <c r="I111" s="1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10">
        <f>C110+$F$88</f>
        <v>175</v>
      </c>
      <c r="D112" s="6">
        <f>(C112*C81)+C79</f>
        <v>53.70125</v>
      </c>
      <c r="E112" s="6">
        <f>((C81+F85)*C112)+C79</f>
        <v>53.70125</v>
      </c>
      <c r="F112" s="6">
        <f>(C112*I81)+I79</f>
        <v>0</v>
      </c>
      <c r="G112" s="15" t="s">
        <v>44</v>
      </c>
      <c r="H112" s="12">
        <f>(F112-D112)/D112</f>
        <v>-1</v>
      </c>
      <c r="I112" s="12">
        <f>(G112-E112)/E112</f>
        <v>-1</v>
      </c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10"/>
      <c r="D113" s="6"/>
      <c r="E113" s="6"/>
      <c r="F113" s="6"/>
      <c r="G113" s="15"/>
      <c r="H113" s="12"/>
      <c r="I113" s="1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10">
        <f>C112+$F$88</f>
        <v>200</v>
      </c>
      <c r="D114" s="6">
        <f>(C114*C81)+C79</f>
        <v>59.230000000000004</v>
      </c>
      <c r="E114" s="6">
        <f>((C81+F85)*C114)+C79</f>
        <v>59.230000000000004</v>
      </c>
      <c r="F114" s="6">
        <f>(C114*I81)+I79</f>
        <v>0</v>
      </c>
      <c r="G114" s="15" t="s">
        <v>44</v>
      </c>
      <c r="H114" s="12">
        <f>(F114-D114)/D114</f>
        <v>-1</v>
      </c>
      <c r="I114" s="12">
        <f>(G114-E114)/E114</f>
        <v>-1</v>
      </c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10"/>
      <c r="D115" s="6"/>
      <c r="E115" s="6"/>
      <c r="F115" s="6"/>
      <c r="G115" s="15"/>
      <c r="H115" s="12"/>
      <c r="I115" s="1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10">
        <f>C114+$F$88</f>
        <v>225</v>
      </c>
      <c r="D116" s="6">
        <f>(C116*C81)+C79</f>
        <v>64.75875</v>
      </c>
      <c r="E116" s="6">
        <f>((C81+F85)*C116)+C79</f>
        <v>64.75875</v>
      </c>
      <c r="F116" s="6">
        <f>(C116*I81)+I79</f>
        <v>0</v>
      </c>
      <c r="G116" s="15" t="s">
        <v>44</v>
      </c>
      <c r="H116" s="12">
        <f>(F116-D116)/D116</f>
        <v>-1</v>
      </c>
      <c r="I116" s="12">
        <f>(G116-E116)/E116</f>
        <v>-1</v>
      </c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10"/>
      <c r="D117" s="6"/>
      <c r="E117" s="6"/>
      <c r="F117" s="6"/>
      <c r="G117" s="15"/>
      <c r="H117" s="12"/>
      <c r="I117" s="1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10">
        <f>C116+$F$88</f>
        <v>250</v>
      </c>
      <c r="D118" s="6">
        <f>(C118*C81)+C79</f>
        <v>70.2875</v>
      </c>
      <c r="E118" s="6">
        <f>((C81+F85)*C118)+C79</f>
        <v>70.2875</v>
      </c>
      <c r="F118" s="6">
        <f>(C118*I81)+I79</f>
        <v>0</v>
      </c>
      <c r="G118" s="15" t="s">
        <v>44</v>
      </c>
      <c r="H118" s="12">
        <f>(F118-D118)/D118</f>
        <v>-1</v>
      </c>
      <c r="I118" s="12">
        <f>(G118-E118)/E118</f>
        <v>-1</v>
      </c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6"/>
      <c r="E119" s="6"/>
      <c r="F119" s="6"/>
      <c r="G119" s="6"/>
      <c r="H119" s="12"/>
      <c r="I119" s="1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6"/>
      <c r="E120" s="6"/>
      <c r="F120" s="6"/>
      <c r="G120" s="6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3" t="s">
        <v>2</v>
      </c>
      <c r="B121" s="3" t="s">
        <v>2</v>
      </c>
      <c r="C121" s="3" t="s">
        <v>2</v>
      </c>
      <c r="D121" s="3" t="s">
        <v>2</v>
      </c>
      <c r="E121" s="3" t="s">
        <v>2</v>
      </c>
      <c r="F121" s="3" t="s">
        <v>2</v>
      </c>
      <c r="G121" s="3" t="s">
        <v>2</v>
      </c>
      <c r="H121" s="3" t="s">
        <v>2</v>
      </c>
      <c r="I121" s="3" t="s">
        <v>2</v>
      </c>
      <c r="J121" s="3" t="s">
        <v>2</v>
      </c>
      <c r="K121" s="3" t="s">
        <v>2</v>
      </c>
      <c r="L121" s="3" t="s">
        <v>2</v>
      </c>
      <c r="M121" s="3" t="s">
        <v>2</v>
      </c>
      <c r="N121" s="3" t="s">
        <v>2</v>
      </c>
      <c r="O121" s="1"/>
    </row>
    <row r="122" spans="1:15" ht="12.75">
      <c r="A122" s="1" t="s">
        <v>30</v>
      </c>
      <c r="B122" s="2"/>
      <c r="C122" s="2"/>
      <c r="D122" s="6"/>
      <c r="E122" s="6"/>
      <c r="F122" s="6"/>
      <c r="G122" s="6"/>
      <c r="H122" s="2"/>
      <c r="I122" s="2"/>
      <c r="J122" s="2"/>
      <c r="K122" s="2"/>
      <c r="L122" s="2"/>
      <c r="M122" s="1" t="s">
        <v>32</v>
      </c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1" t="s">
        <v>0</v>
      </c>
      <c r="B129" s="2"/>
      <c r="C129" s="2"/>
      <c r="D129" s="2"/>
      <c r="E129" s="2"/>
      <c r="F129" s="2"/>
      <c r="G129" s="1" t="s">
        <v>1</v>
      </c>
      <c r="H129" s="2"/>
      <c r="I129" s="2"/>
      <c r="J129" s="2"/>
      <c r="K129" s="2"/>
      <c r="L129" s="2"/>
      <c r="M129" s="4" t="s">
        <v>56</v>
      </c>
      <c r="N129" s="2"/>
      <c r="O129" s="2"/>
    </row>
    <row r="130" spans="1:15" ht="12.75">
      <c r="A130" s="3" t="s">
        <v>2</v>
      </c>
      <c r="B130" s="3" t="s">
        <v>2</v>
      </c>
      <c r="C130" s="3" t="s">
        <v>2</v>
      </c>
      <c r="D130" s="3" t="s">
        <v>2</v>
      </c>
      <c r="E130" s="3" t="s">
        <v>2</v>
      </c>
      <c r="F130" s="3" t="s">
        <v>2</v>
      </c>
      <c r="G130" s="3" t="s">
        <v>2</v>
      </c>
      <c r="H130" s="3" t="s">
        <v>2</v>
      </c>
      <c r="I130" s="3" t="s">
        <v>2</v>
      </c>
      <c r="J130" s="3" t="s">
        <v>2</v>
      </c>
      <c r="K130" s="3" t="s">
        <v>2</v>
      </c>
      <c r="L130" s="3" t="s">
        <v>2</v>
      </c>
      <c r="M130" s="3" t="s">
        <v>2</v>
      </c>
      <c r="N130" s="3" t="s">
        <v>2</v>
      </c>
      <c r="O130" s="1"/>
    </row>
    <row r="131" spans="1:15" ht="12.75">
      <c r="A131" s="1" t="s">
        <v>3</v>
      </c>
      <c r="B131" s="2"/>
      <c r="C131" s="2"/>
      <c r="D131" s="2"/>
      <c r="E131" s="2"/>
      <c r="F131" s="1" t="s">
        <v>4</v>
      </c>
      <c r="G131" s="2"/>
      <c r="H131" s="2"/>
      <c r="I131" s="2"/>
      <c r="J131" s="2"/>
      <c r="K131" s="2"/>
      <c r="L131" s="2"/>
      <c r="M131" s="1" t="s">
        <v>5</v>
      </c>
      <c r="N131" s="2"/>
      <c r="O131" s="2"/>
    </row>
    <row r="132" spans="1:15" ht="12.75">
      <c r="A132" s="2"/>
      <c r="B132" s="2"/>
      <c r="C132" s="2"/>
      <c r="D132" s="2"/>
      <c r="E132" s="2"/>
      <c r="F132" s="1" t="s">
        <v>33</v>
      </c>
      <c r="G132" s="2"/>
      <c r="H132" s="2"/>
      <c r="I132" s="2"/>
      <c r="J132" s="2"/>
      <c r="K132" s="2"/>
      <c r="L132" s="2"/>
      <c r="M132" s="4" t="s">
        <v>37</v>
      </c>
      <c r="N132" s="2"/>
      <c r="O132" s="2"/>
    </row>
    <row r="133" spans="1:15" ht="12.75">
      <c r="A133" s="4" t="s">
        <v>34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 t="s">
        <v>38</v>
      </c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 t="s">
        <v>36</v>
      </c>
      <c r="N134" s="2"/>
      <c r="O134" s="2"/>
    </row>
    <row r="135" spans="1:15" ht="12.75">
      <c r="A135" s="4" t="s">
        <v>35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3" t="s">
        <v>2</v>
      </c>
      <c r="B137" s="3" t="s">
        <v>2</v>
      </c>
      <c r="C137" s="3" t="s">
        <v>2</v>
      </c>
      <c r="D137" s="3" t="s">
        <v>2</v>
      </c>
      <c r="E137" s="3" t="s">
        <v>2</v>
      </c>
      <c r="F137" s="3" t="s">
        <v>2</v>
      </c>
      <c r="G137" s="3" t="s">
        <v>2</v>
      </c>
      <c r="H137" s="3" t="s">
        <v>2</v>
      </c>
      <c r="I137" s="3" t="s">
        <v>2</v>
      </c>
      <c r="J137" s="3" t="s">
        <v>2</v>
      </c>
      <c r="K137" s="3" t="s">
        <v>2</v>
      </c>
      <c r="L137" s="3" t="s">
        <v>2</v>
      </c>
      <c r="M137" s="3" t="s">
        <v>2</v>
      </c>
      <c r="N137" s="3" t="s">
        <v>2</v>
      </c>
      <c r="O137" s="1"/>
    </row>
    <row r="138" spans="1:15" ht="12.75">
      <c r="A138" s="2"/>
      <c r="B138" s="2"/>
      <c r="C138" s="2"/>
      <c r="D138" s="2"/>
      <c r="E138" s="2"/>
      <c r="F138" s="5" t="s">
        <v>39</v>
      </c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5" t="s">
        <v>47</v>
      </c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5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1" t="s">
        <v>7</v>
      </c>
      <c r="D141" s="2"/>
      <c r="E141" s="2"/>
      <c r="F141" s="2"/>
      <c r="G141" s="2"/>
      <c r="H141" s="2"/>
      <c r="I141" s="1" t="s">
        <v>8</v>
      </c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1" t="s">
        <v>9</v>
      </c>
      <c r="D142" s="3" t="s">
        <v>2</v>
      </c>
      <c r="E142" s="2"/>
      <c r="F142" s="2"/>
      <c r="G142" s="2"/>
      <c r="H142" s="2"/>
      <c r="I142" s="1" t="s">
        <v>9</v>
      </c>
      <c r="J142" s="3" t="s">
        <v>2</v>
      </c>
      <c r="K142" s="2"/>
      <c r="L142" s="2"/>
      <c r="M142" s="2"/>
      <c r="N142" s="2"/>
      <c r="O142" s="2"/>
    </row>
    <row r="143" spans="1:15" ht="12.75">
      <c r="A143" s="2"/>
      <c r="B143" s="1" t="s">
        <v>10</v>
      </c>
      <c r="C143" s="6">
        <v>15</v>
      </c>
      <c r="D143" s="2"/>
      <c r="E143" s="2"/>
      <c r="F143" s="2"/>
      <c r="G143" s="2"/>
      <c r="H143" s="1" t="s">
        <v>10</v>
      </c>
      <c r="I143" s="6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1" t="s">
        <v>11</v>
      </c>
      <c r="C145" s="7">
        <v>0.22115</v>
      </c>
      <c r="D145" s="1" t="s">
        <v>12</v>
      </c>
      <c r="E145" s="2"/>
      <c r="F145" s="2"/>
      <c r="G145" s="2"/>
      <c r="H145" s="1" t="s">
        <v>11</v>
      </c>
      <c r="I145" s="8"/>
      <c r="J145" s="1" t="s">
        <v>12</v>
      </c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1" t="s">
        <v>13</v>
      </c>
      <c r="F150" s="7">
        <v>0.39642</v>
      </c>
      <c r="G150" s="1" t="s">
        <v>14</v>
      </c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3" t="s">
        <v>2</v>
      </c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9" t="s">
        <v>15</v>
      </c>
      <c r="E152" s="2"/>
      <c r="F152" s="10">
        <v>100</v>
      </c>
      <c r="G152" s="1" t="s">
        <v>16</v>
      </c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3" t="s">
        <v>2</v>
      </c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1" t="s">
        <v>17</v>
      </c>
      <c r="D154" s="2"/>
      <c r="E154" s="2"/>
      <c r="F154" s="2">
        <v>581</v>
      </c>
      <c r="G154" s="1" t="s">
        <v>18</v>
      </c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3" t="s">
        <v>2</v>
      </c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11" t="s">
        <v>19</v>
      </c>
      <c r="E157" s="11" t="s">
        <v>19</v>
      </c>
      <c r="F157" s="11" t="s">
        <v>20</v>
      </c>
      <c r="G157" s="11" t="s">
        <v>20</v>
      </c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11" t="s">
        <v>21</v>
      </c>
      <c r="E158" s="11" t="s">
        <v>21</v>
      </c>
      <c r="F158" s="11" t="s">
        <v>21</v>
      </c>
      <c r="G158" s="11" t="s">
        <v>21</v>
      </c>
      <c r="H158" s="11" t="s">
        <v>22</v>
      </c>
      <c r="I158" s="11" t="s">
        <v>22</v>
      </c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11" t="s">
        <v>23</v>
      </c>
      <c r="D159" s="11" t="s">
        <v>24</v>
      </c>
      <c r="E159" s="11" t="s">
        <v>24</v>
      </c>
      <c r="F159" s="11" t="s">
        <v>24</v>
      </c>
      <c r="G159" s="11" t="s">
        <v>24</v>
      </c>
      <c r="H159" s="11" t="s">
        <v>25</v>
      </c>
      <c r="I159" s="11" t="s">
        <v>25</v>
      </c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11" t="s">
        <v>26</v>
      </c>
      <c r="D160" s="11" t="s">
        <v>27</v>
      </c>
      <c r="E160" s="11" t="s">
        <v>28</v>
      </c>
      <c r="F160" s="11" t="s">
        <v>27</v>
      </c>
      <c r="G160" s="11" t="s">
        <v>28</v>
      </c>
      <c r="H160" s="11" t="s">
        <v>27</v>
      </c>
      <c r="I160" s="11" t="s">
        <v>28</v>
      </c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11" t="s">
        <v>29</v>
      </c>
      <c r="D161" s="11" t="s">
        <v>29</v>
      </c>
      <c r="E161" s="11" t="s">
        <v>29</v>
      </c>
      <c r="F161" s="11" t="s">
        <v>29</v>
      </c>
      <c r="G161" s="11" t="s">
        <v>29</v>
      </c>
      <c r="H161" s="11" t="s">
        <v>29</v>
      </c>
      <c r="I161" s="11" t="s">
        <v>29</v>
      </c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10">
        <v>0</v>
      </c>
      <c r="D162" s="6">
        <f>(C162*C145)+C143</f>
        <v>15</v>
      </c>
      <c r="E162" s="6">
        <f>((C145+F149)*C162)+C143</f>
        <v>15</v>
      </c>
      <c r="F162" s="6">
        <f>(C162*I145)+I143</f>
        <v>0</v>
      </c>
      <c r="G162" s="15" t="s">
        <v>44</v>
      </c>
      <c r="H162" s="12">
        <f>(F162-D162)/D162</f>
        <v>-1</v>
      </c>
      <c r="I162" s="12">
        <f>(G162-E162)/E162</f>
        <v>-1</v>
      </c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10"/>
      <c r="D163" s="6"/>
      <c r="E163" s="6"/>
      <c r="F163" s="6"/>
      <c r="G163" s="15"/>
      <c r="H163" s="12"/>
      <c r="I163" s="1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10">
        <f>F152</f>
        <v>100</v>
      </c>
      <c r="D164" s="6">
        <f>(C164*C145)+C143</f>
        <v>37.115</v>
      </c>
      <c r="E164" s="6">
        <f>((C145+F149)*C164)+C143</f>
        <v>37.115</v>
      </c>
      <c r="F164" s="6">
        <f>(C164*I145)+I143</f>
        <v>0</v>
      </c>
      <c r="G164" s="15" t="s">
        <v>44</v>
      </c>
      <c r="H164" s="12">
        <f>(F164-D164)/D164</f>
        <v>-1</v>
      </c>
      <c r="I164" s="12">
        <f>(G164-E164)/E164</f>
        <v>-1</v>
      </c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10"/>
      <c r="D165" s="6"/>
      <c r="E165" s="6"/>
      <c r="F165" s="6"/>
      <c r="G165" s="15"/>
      <c r="H165" s="12"/>
      <c r="I165" s="1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10">
        <f>C164+$F$152</f>
        <v>200</v>
      </c>
      <c r="D166" s="6">
        <f>(C166*C145)+C143</f>
        <v>59.230000000000004</v>
      </c>
      <c r="E166" s="6">
        <f>((C145+F149)*C166)+C143</f>
        <v>59.230000000000004</v>
      </c>
      <c r="F166" s="6">
        <f>(C166*I145)+I143</f>
        <v>0</v>
      </c>
      <c r="G166" s="15" t="s">
        <v>44</v>
      </c>
      <c r="H166" s="12">
        <f>(F166-D166)/D166</f>
        <v>-1</v>
      </c>
      <c r="I166" s="12">
        <f>(G166-E166)/E166</f>
        <v>-1</v>
      </c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10"/>
      <c r="D167" s="6"/>
      <c r="E167" s="6"/>
      <c r="F167" s="6"/>
      <c r="G167" s="15"/>
      <c r="H167" s="12"/>
      <c r="I167" s="1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10">
        <f>C166+$F$152</f>
        <v>300</v>
      </c>
      <c r="D168" s="6">
        <f>(C168*C145)+C143</f>
        <v>81.345</v>
      </c>
      <c r="E168" s="6">
        <f>((C145+F149)*C168)+C143</f>
        <v>81.345</v>
      </c>
      <c r="F168" s="6">
        <f>(C168*I145)+I143</f>
        <v>0</v>
      </c>
      <c r="G168" s="15" t="s">
        <v>44</v>
      </c>
      <c r="H168" s="12">
        <f>(F168-D168)/D168</f>
        <v>-1</v>
      </c>
      <c r="I168" s="12">
        <f>(G168-E168)/E168</f>
        <v>-1</v>
      </c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10"/>
      <c r="D169" s="6"/>
      <c r="E169" s="6"/>
      <c r="F169" s="6"/>
      <c r="G169" s="15"/>
      <c r="H169" s="12"/>
      <c r="I169" s="1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10">
        <f>C168+$F$152</f>
        <v>400</v>
      </c>
      <c r="D170" s="6">
        <f>(C170*C145)+C143</f>
        <v>103.46000000000001</v>
      </c>
      <c r="E170" s="6">
        <f>((C145+F149)*C170)+C143</f>
        <v>103.46000000000001</v>
      </c>
      <c r="F170" s="6">
        <f>(C170*I145)+I143</f>
        <v>0</v>
      </c>
      <c r="G170" s="15" t="s">
        <v>44</v>
      </c>
      <c r="H170" s="12">
        <f>(F170-D170)/D170</f>
        <v>-1</v>
      </c>
      <c r="I170" s="12">
        <f>(G170-E170)/E170</f>
        <v>-1</v>
      </c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10"/>
      <c r="D171" s="6"/>
      <c r="E171" s="6"/>
      <c r="F171" s="6"/>
      <c r="G171" s="15"/>
      <c r="H171" s="12"/>
      <c r="I171" s="1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10">
        <f>C170+$F$152</f>
        <v>500</v>
      </c>
      <c r="D172" s="6">
        <f>(C172*C145)+C143</f>
        <v>125.575</v>
      </c>
      <c r="E172" s="6">
        <f>((C145+F149)*C172)+C143</f>
        <v>125.575</v>
      </c>
      <c r="F172" s="6">
        <f>(C172*I145)+I143</f>
        <v>0</v>
      </c>
      <c r="G172" s="15" t="s">
        <v>44</v>
      </c>
      <c r="H172" s="12">
        <f>(F172-D172)/D172</f>
        <v>-1</v>
      </c>
      <c r="I172" s="12">
        <f>(G172-E172)/E172</f>
        <v>-1</v>
      </c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10"/>
      <c r="D173" s="6"/>
      <c r="E173" s="6"/>
      <c r="F173" s="6"/>
      <c r="G173" s="15"/>
      <c r="H173" s="12"/>
      <c r="I173" s="1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10">
        <f>C172+$F$152</f>
        <v>600</v>
      </c>
      <c r="D174" s="6">
        <f>(C174*C145)+C143</f>
        <v>147.69</v>
      </c>
      <c r="E174" s="6">
        <f>((C145+F149)*C174)+C143</f>
        <v>147.69</v>
      </c>
      <c r="F174" s="6">
        <f>(C174*I145)+I143</f>
        <v>0</v>
      </c>
      <c r="G174" s="15" t="s">
        <v>44</v>
      </c>
      <c r="H174" s="12">
        <f>(F174-D174)/D174</f>
        <v>-1</v>
      </c>
      <c r="I174" s="12">
        <f>(G174-E174)/E174</f>
        <v>-1</v>
      </c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10"/>
      <c r="D175" s="6"/>
      <c r="E175" s="6"/>
      <c r="F175" s="6"/>
      <c r="G175" s="15"/>
      <c r="H175" s="12"/>
      <c r="I175" s="1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10">
        <f>C174+$F$152</f>
        <v>700</v>
      </c>
      <c r="D176" s="6">
        <f>(C176*C145)+C143</f>
        <v>169.805</v>
      </c>
      <c r="E176" s="6">
        <f>((C145+F149)*C176)+C143</f>
        <v>169.805</v>
      </c>
      <c r="F176" s="6">
        <f>(C176*I145)+I143</f>
        <v>0</v>
      </c>
      <c r="G176" s="15" t="s">
        <v>44</v>
      </c>
      <c r="H176" s="12">
        <f>(F176-D176)/D176</f>
        <v>-1</v>
      </c>
      <c r="I176" s="12">
        <f>(G176-E176)/E176</f>
        <v>-1</v>
      </c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10"/>
      <c r="D177" s="6"/>
      <c r="E177" s="6"/>
      <c r="F177" s="6"/>
      <c r="G177" s="15"/>
      <c r="H177" s="12"/>
      <c r="I177" s="1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10">
        <f>C176+$F$152</f>
        <v>800</v>
      </c>
      <c r="D178" s="6">
        <f>(C178*C145)+C143</f>
        <v>191.92000000000002</v>
      </c>
      <c r="E178" s="6">
        <f>((C145+F149)*C178)+C143</f>
        <v>191.92000000000002</v>
      </c>
      <c r="F178" s="6">
        <f>(C178*I145)+I143</f>
        <v>0</v>
      </c>
      <c r="G178" s="15" t="s">
        <v>44</v>
      </c>
      <c r="H178" s="12">
        <f>(F178-D178)/D178</f>
        <v>-1</v>
      </c>
      <c r="I178" s="12">
        <f>(G178-E178)/E178</f>
        <v>-1</v>
      </c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10"/>
      <c r="D179" s="6"/>
      <c r="E179" s="6"/>
      <c r="F179" s="6"/>
      <c r="G179" s="15"/>
      <c r="H179" s="12"/>
      <c r="I179" s="1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10">
        <f>C178+$F$152</f>
        <v>900</v>
      </c>
      <c r="D180" s="6">
        <f>(C180*C145)+C143</f>
        <v>214.03500000000003</v>
      </c>
      <c r="E180" s="6">
        <f>((C145+F149)*C180)+C143</f>
        <v>214.03500000000003</v>
      </c>
      <c r="F180" s="6">
        <f>(C180*I145)+I143</f>
        <v>0</v>
      </c>
      <c r="G180" s="15" t="s">
        <v>44</v>
      </c>
      <c r="H180" s="12">
        <f>(F180-D180)/D180</f>
        <v>-1</v>
      </c>
      <c r="I180" s="12">
        <f>(G180-E180)/E180</f>
        <v>-1</v>
      </c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10"/>
      <c r="D181" s="6"/>
      <c r="E181" s="6"/>
      <c r="F181" s="6"/>
      <c r="G181" s="15"/>
      <c r="H181" s="12"/>
      <c r="I181" s="1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10">
        <f>C180+$F$152</f>
        <v>1000</v>
      </c>
      <c r="D182" s="6">
        <f>(C182*C145)+C143</f>
        <v>236.15</v>
      </c>
      <c r="E182" s="6">
        <f>((C145+F149)*C182)+C143</f>
        <v>236.15</v>
      </c>
      <c r="F182" s="6">
        <f>(C182*I145)+I143</f>
        <v>0</v>
      </c>
      <c r="G182" s="15" t="s">
        <v>44</v>
      </c>
      <c r="H182" s="12">
        <f>(F182-D182)/D182</f>
        <v>-1</v>
      </c>
      <c r="I182" s="12">
        <f>(G182-E182)/E182</f>
        <v>-1</v>
      </c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6"/>
      <c r="E183" s="6"/>
      <c r="F183" s="6"/>
      <c r="G183" s="6"/>
      <c r="H183" s="12"/>
      <c r="I183" s="1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6"/>
      <c r="E184" s="6"/>
      <c r="F184" s="6"/>
      <c r="G184" s="6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3" t="s">
        <v>2</v>
      </c>
      <c r="B185" s="3" t="s">
        <v>2</v>
      </c>
      <c r="C185" s="3" t="s">
        <v>2</v>
      </c>
      <c r="D185" s="3" t="s">
        <v>2</v>
      </c>
      <c r="E185" s="3" t="s">
        <v>2</v>
      </c>
      <c r="F185" s="3" t="s">
        <v>2</v>
      </c>
      <c r="G185" s="3" t="s">
        <v>2</v>
      </c>
      <c r="H185" s="3" t="s">
        <v>2</v>
      </c>
      <c r="I185" s="3" t="s">
        <v>2</v>
      </c>
      <c r="J185" s="3" t="s">
        <v>2</v>
      </c>
      <c r="K185" s="3" t="s">
        <v>2</v>
      </c>
      <c r="L185" s="3" t="s">
        <v>2</v>
      </c>
      <c r="M185" s="3" t="s">
        <v>2</v>
      </c>
      <c r="N185" s="3" t="s">
        <v>2</v>
      </c>
      <c r="O185" s="1"/>
    </row>
    <row r="186" spans="1:15" ht="12.75">
      <c r="A186" s="1" t="s">
        <v>30</v>
      </c>
      <c r="B186" s="2"/>
      <c r="C186" s="2"/>
      <c r="D186" s="6"/>
      <c r="E186" s="6"/>
      <c r="F186" s="6"/>
      <c r="G186" s="6"/>
      <c r="H186" s="2"/>
      <c r="I186" s="2"/>
      <c r="J186" s="2"/>
      <c r="K186" s="2"/>
      <c r="L186" s="2"/>
      <c r="M186" s="1" t="s">
        <v>32</v>
      </c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1" t="s">
        <v>0</v>
      </c>
      <c r="B193" s="2"/>
      <c r="C193" s="2"/>
      <c r="D193" s="2"/>
      <c r="E193" s="2"/>
      <c r="F193" s="2"/>
      <c r="G193" s="1" t="s">
        <v>1</v>
      </c>
      <c r="H193" s="2"/>
      <c r="I193" s="2"/>
      <c r="J193" s="2"/>
      <c r="K193" s="2"/>
      <c r="L193" s="2"/>
      <c r="M193" s="4" t="s">
        <v>57</v>
      </c>
      <c r="N193" s="2"/>
      <c r="O193" s="2"/>
    </row>
    <row r="194" spans="1:15" ht="12.75">
      <c r="A194" s="3" t="s">
        <v>2</v>
      </c>
      <c r="B194" s="3" t="s">
        <v>2</v>
      </c>
      <c r="C194" s="3" t="s">
        <v>2</v>
      </c>
      <c r="D194" s="3" t="s">
        <v>2</v>
      </c>
      <c r="E194" s="3" t="s">
        <v>2</v>
      </c>
      <c r="F194" s="3" t="s">
        <v>2</v>
      </c>
      <c r="G194" s="3" t="s">
        <v>2</v>
      </c>
      <c r="H194" s="3" t="s">
        <v>2</v>
      </c>
      <c r="I194" s="3" t="s">
        <v>2</v>
      </c>
      <c r="J194" s="3" t="s">
        <v>2</v>
      </c>
      <c r="K194" s="3" t="s">
        <v>2</v>
      </c>
      <c r="L194" s="3" t="s">
        <v>2</v>
      </c>
      <c r="M194" s="3" t="s">
        <v>2</v>
      </c>
      <c r="N194" s="3" t="s">
        <v>2</v>
      </c>
      <c r="O194" s="1"/>
    </row>
    <row r="195" spans="1:15" ht="12.75">
      <c r="A195" s="1" t="s">
        <v>3</v>
      </c>
      <c r="B195" s="2"/>
      <c r="C195" s="2"/>
      <c r="D195" s="2"/>
      <c r="E195" s="2"/>
      <c r="F195" s="1" t="s">
        <v>4</v>
      </c>
      <c r="G195" s="2"/>
      <c r="H195" s="2"/>
      <c r="I195" s="2"/>
      <c r="J195" s="2"/>
      <c r="K195" s="2"/>
      <c r="L195" s="2"/>
      <c r="M195" s="1" t="s">
        <v>5</v>
      </c>
      <c r="N195" s="2"/>
      <c r="O195" s="2"/>
    </row>
    <row r="196" spans="1:15" ht="12.75">
      <c r="A196" s="2"/>
      <c r="B196" s="2"/>
      <c r="C196" s="2"/>
      <c r="D196" s="2"/>
      <c r="E196" s="2"/>
      <c r="F196" s="1" t="s">
        <v>33</v>
      </c>
      <c r="G196" s="2"/>
      <c r="H196" s="2"/>
      <c r="I196" s="2"/>
      <c r="J196" s="2"/>
      <c r="K196" s="2"/>
      <c r="L196" s="2"/>
      <c r="M196" s="4" t="s">
        <v>37</v>
      </c>
      <c r="N196" s="2"/>
      <c r="O196" s="2"/>
    </row>
    <row r="197" spans="1:15" ht="12.75">
      <c r="A197" s="4" t="s">
        <v>34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 t="s">
        <v>38</v>
      </c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 t="s">
        <v>36</v>
      </c>
      <c r="N198" s="2"/>
      <c r="O198" s="2"/>
    </row>
    <row r="199" spans="1:15" ht="12.75">
      <c r="A199" s="4" t="s">
        <v>35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3" t="s">
        <v>2</v>
      </c>
      <c r="B201" s="3" t="s">
        <v>2</v>
      </c>
      <c r="C201" s="3" t="s">
        <v>2</v>
      </c>
      <c r="D201" s="3" t="s">
        <v>2</v>
      </c>
      <c r="E201" s="3" t="s">
        <v>2</v>
      </c>
      <c r="F201" s="3" t="s">
        <v>2</v>
      </c>
      <c r="G201" s="3" t="s">
        <v>2</v>
      </c>
      <c r="H201" s="3" t="s">
        <v>2</v>
      </c>
      <c r="I201" s="3" t="s">
        <v>2</v>
      </c>
      <c r="J201" s="3" t="s">
        <v>2</v>
      </c>
      <c r="K201" s="3" t="s">
        <v>2</v>
      </c>
      <c r="L201" s="3" t="s">
        <v>2</v>
      </c>
      <c r="M201" s="3" t="s">
        <v>2</v>
      </c>
      <c r="N201" s="3" t="s">
        <v>2</v>
      </c>
      <c r="O201" s="1"/>
    </row>
    <row r="202" spans="1:15" ht="12.75">
      <c r="A202" s="2"/>
      <c r="B202" s="2"/>
      <c r="C202" s="2"/>
      <c r="D202" s="2"/>
      <c r="E202" s="2"/>
      <c r="F202" s="5" t="s">
        <v>39</v>
      </c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5" t="s">
        <v>48</v>
      </c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5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1" t="s">
        <v>7</v>
      </c>
      <c r="D205" s="2"/>
      <c r="E205" s="2"/>
      <c r="F205" s="2"/>
      <c r="G205" s="2"/>
      <c r="H205" s="2"/>
      <c r="I205" s="1" t="s">
        <v>8</v>
      </c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1" t="s">
        <v>9</v>
      </c>
      <c r="D206" s="3" t="s">
        <v>2</v>
      </c>
      <c r="E206" s="2"/>
      <c r="F206" s="2"/>
      <c r="G206" s="2"/>
      <c r="H206" s="2"/>
      <c r="I206" s="1" t="s">
        <v>9</v>
      </c>
      <c r="J206" s="3" t="s">
        <v>2</v>
      </c>
      <c r="K206" s="2"/>
      <c r="L206" s="2"/>
      <c r="M206" s="2"/>
      <c r="N206" s="2"/>
      <c r="O206" s="2"/>
    </row>
    <row r="207" spans="1:15" ht="12.75">
      <c r="A207" s="2"/>
      <c r="B207" s="1" t="s">
        <v>10</v>
      </c>
      <c r="C207" s="6">
        <v>15</v>
      </c>
      <c r="D207" s="2"/>
      <c r="E207" s="2"/>
      <c r="F207" s="2"/>
      <c r="G207" s="2"/>
      <c r="H207" s="1" t="s">
        <v>10</v>
      </c>
      <c r="I207" s="6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1" t="s">
        <v>11</v>
      </c>
      <c r="C209" s="7">
        <v>0.22115</v>
      </c>
      <c r="D209" s="1" t="s">
        <v>12</v>
      </c>
      <c r="E209" s="2"/>
      <c r="F209" s="2"/>
      <c r="G209" s="2"/>
      <c r="H209" s="1" t="s">
        <v>11</v>
      </c>
      <c r="I209" s="8"/>
      <c r="J209" s="1" t="s">
        <v>12</v>
      </c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1" t="s">
        <v>13</v>
      </c>
      <c r="F214" s="7">
        <v>0.39642</v>
      </c>
      <c r="G214" s="1" t="s">
        <v>14</v>
      </c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3" t="s">
        <v>2</v>
      </c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9" t="s">
        <v>15</v>
      </c>
      <c r="E216" s="2"/>
      <c r="F216" s="10">
        <v>250</v>
      </c>
      <c r="G216" s="1" t="s">
        <v>16</v>
      </c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3" t="s">
        <v>2</v>
      </c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1" t="s">
        <v>17</v>
      </c>
      <c r="D218" s="2"/>
      <c r="E218" s="2"/>
      <c r="F218" s="14">
        <v>1233</v>
      </c>
      <c r="G218" s="1" t="s">
        <v>18</v>
      </c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3" t="s">
        <v>2</v>
      </c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11" t="s">
        <v>19</v>
      </c>
      <c r="E221" s="11" t="s">
        <v>19</v>
      </c>
      <c r="F221" s="11" t="s">
        <v>20</v>
      </c>
      <c r="G221" s="11" t="s">
        <v>20</v>
      </c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11" t="s">
        <v>21</v>
      </c>
      <c r="E222" s="11" t="s">
        <v>21</v>
      </c>
      <c r="F222" s="11" t="s">
        <v>21</v>
      </c>
      <c r="G222" s="11" t="s">
        <v>21</v>
      </c>
      <c r="H222" s="11" t="s">
        <v>22</v>
      </c>
      <c r="I222" s="11" t="s">
        <v>22</v>
      </c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11" t="s">
        <v>23</v>
      </c>
      <c r="D223" s="11" t="s">
        <v>24</v>
      </c>
      <c r="E223" s="11" t="s">
        <v>24</v>
      </c>
      <c r="F223" s="11" t="s">
        <v>24</v>
      </c>
      <c r="G223" s="11" t="s">
        <v>24</v>
      </c>
      <c r="H223" s="11" t="s">
        <v>25</v>
      </c>
      <c r="I223" s="11" t="s">
        <v>25</v>
      </c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11" t="s">
        <v>26</v>
      </c>
      <c r="D224" s="11" t="s">
        <v>27</v>
      </c>
      <c r="E224" s="11" t="s">
        <v>28</v>
      </c>
      <c r="F224" s="11" t="s">
        <v>27</v>
      </c>
      <c r="G224" s="11" t="s">
        <v>28</v>
      </c>
      <c r="H224" s="11" t="s">
        <v>27</v>
      </c>
      <c r="I224" s="11" t="s">
        <v>28</v>
      </c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11" t="s">
        <v>29</v>
      </c>
      <c r="D225" s="11" t="s">
        <v>29</v>
      </c>
      <c r="E225" s="11" t="s">
        <v>29</v>
      </c>
      <c r="F225" s="11" t="s">
        <v>29</v>
      </c>
      <c r="G225" s="11" t="s">
        <v>29</v>
      </c>
      <c r="H225" s="11" t="s">
        <v>29</v>
      </c>
      <c r="I225" s="11" t="s">
        <v>29</v>
      </c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10">
        <v>0</v>
      </c>
      <c r="D226" s="6">
        <f>(C226*C209)+C207</f>
        <v>15</v>
      </c>
      <c r="E226" s="6">
        <f>((C209+F213)*C226)+C207</f>
        <v>15</v>
      </c>
      <c r="F226" s="6">
        <f>(C226*I209)+I207</f>
        <v>0</v>
      </c>
      <c r="G226" s="15" t="s">
        <v>44</v>
      </c>
      <c r="H226" s="12">
        <f>(F226-D226)/D226</f>
        <v>-1</v>
      </c>
      <c r="I226" s="12">
        <f>(G226-E226)/E226</f>
        <v>-1</v>
      </c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10"/>
      <c r="D227" s="6"/>
      <c r="E227" s="6"/>
      <c r="F227" s="6"/>
      <c r="G227" s="15"/>
      <c r="H227" s="12"/>
      <c r="I227" s="1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10">
        <f>F216</f>
        <v>250</v>
      </c>
      <c r="D228" s="6">
        <f>(C228*C209)+C207</f>
        <v>70.2875</v>
      </c>
      <c r="E228" s="6">
        <f>((C209+F213)*C228)+C207</f>
        <v>70.2875</v>
      </c>
      <c r="F228" s="6">
        <f>(C228*I209)+I207</f>
        <v>0</v>
      </c>
      <c r="G228" s="15" t="s">
        <v>44</v>
      </c>
      <c r="H228" s="12">
        <f>(F228-D228)/D228</f>
        <v>-1</v>
      </c>
      <c r="I228" s="12">
        <f>(G228-E228)/E228</f>
        <v>-1</v>
      </c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10"/>
      <c r="D229" s="6"/>
      <c r="E229" s="6"/>
      <c r="F229" s="6"/>
      <c r="G229" s="15"/>
      <c r="H229" s="12"/>
      <c r="I229" s="1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10">
        <f>C228+$F$216</f>
        <v>500</v>
      </c>
      <c r="D230" s="6">
        <f>(C230*C209)+C207</f>
        <v>125.575</v>
      </c>
      <c r="E230" s="6">
        <f>((C209+F213)*C230)+C207</f>
        <v>125.575</v>
      </c>
      <c r="F230" s="6">
        <f>(C230*I209)+I207</f>
        <v>0</v>
      </c>
      <c r="G230" s="15" t="s">
        <v>44</v>
      </c>
      <c r="H230" s="12">
        <f>(F230-D230)/D230</f>
        <v>-1</v>
      </c>
      <c r="I230" s="12">
        <f>(G230-E230)/E230</f>
        <v>-1</v>
      </c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10"/>
      <c r="D231" s="6"/>
      <c r="E231" s="6"/>
      <c r="F231" s="6"/>
      <c r="G231" s="15"/>
      <c r="H231" s="12"/>
      <c r="I231" s="1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10">
        <f>C230+$F$216</f>
        <v>750</v>
      </c>
      <c r="D232" s="6">
        <f>(C232*C209)+C207</f>
        <v>180.8625</v>
      </c>
      <c r="E232" s="6">
        <f>((C209+F213)*C232)+C207</f>
        <v>180.8625</v>
      </c>
      <c r="F232" s="6">
        <f>(C232*I209)+I207</f>
        <v>0</v>
      </c>
      <c r="G232" s="15" t="s">
        <v>44</v>
      </c>
      <c r="H232" s="12">
        <f>(F232-D232)/D232</f>
        <v>-1</v>
      </c>
      <c r="I232" s="12">
        <f>(G232-E232)/E232</f>
        <v>-1</v>
      </c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10"/>
      <c r="D233" s="6"/>
      <c r="E233" s="6"/>
      <c r="F233" s="6"/>
      <c r="G233" s="15"/>
      <c r="H233" s="12"/>
      <c r="I233" s="1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10">
        <f>C232+$F$216</f>
        <v>1000</v>
      </c>
      <c r="D234" s="6">
        <f>(C234*C209)+C207</f>
        <v>236.15</v>
      </c>
      <c r="E234" s="6">
        <f>((C209+F213)*C234)+C207</f>
        <v>236.15</v>
      </c>
      <c r="F234" s="6">
        <f>(C234*I209)+I207</f>
        <v>0</v>
      </c>
      <c r="G234" s="15" t="s">
        <v>44</v>
      </c>
      <c r="H234" s="12">
        <f>(F234-D234)/D234</f>
        <v>-1</v>
      </c>
      <c r="I234" s="12">
        <f>(G234-E234)/E234</f>
        <v>-1</v>
      </c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10"/>
      <c r="D235" s="6"/>
      <c r="E235" s="6"/>
      <c r="F235" s="6"/>
      <c r="G235" s="15"/>
      <c r="H235" s="12"/>
      <c r="I235" s="1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10">
        <f>C234+$F$216</f>
        <v>1250</v>
      </c>
      <c r="D236" s="6">
        <f>(C236*C209)+C207</f>
        <v>291.4375</v>
      </c>
      <c r="E236" s="6">
        <f>((C209+F213)*C236)+C207</f>
        <v>291.4375</v>
      </c>
      <c r="F236" s="6">
        <f>(C236*I209)+I207</f>
        <v>0</v>
      </c>
      <c r="G236" s="15" t="s">
        <v>44</v>
      </c>
      <c r="H236" s="12">
        <f>(F236-D236)/D236</f>
        <v>-1</v>
      </c>
      <c r="I236" s="12">
        <f>(G236-E236)/E236</f>
        <v>-1</v>
      </c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10"/>
      <c r="D237" s="6"/>
      <c r="E237" s="6"/>
      <c r="F237" s="6"/>
      <c r="G237" s="15"/>
      <c r="H237" s="12"/>
      <c r="I237" s="1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10">
        <f>C236+$F$216</f>
        <v>1500</v>
      </c>
      <c r="D238" s="6">
        <f>(C238*C209)+C207</f>
        <v>346.725</v>
      </c>
      <c r="E238" s="6">
        <f>((C209+F213)*C238)+C207</f>
        <v>346.725</v>
      </c>
      <c r="F238" s="6">
        <f>(C238*I209)+I207</f>
        <v>0</v>
      </c>
      <c r="G238" s="15" t="s">
        <v>44</v>
      </c>
      <c r="H238" s="12">
        <f>(F238-D238)/D238</f>
        <v>-1</v>
      </c>
      <c r="I238" s="12">
        <f>(G238-E238)/E238</f>
        <v>-1</v>
      </c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10"/>
      <c r="D239" s="6"/>
      <c r="E239" s="6"/>
      <c r="F239" s="6"/>
      <c r="G239" s="15"/>
      <c r="H239" s="12"/>
      <c r="I239" s="1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10">
        <f>C238+$F$216</f>
        <v>1750</v>
      </c>
      <c r="D240" s="6">
        <f>(C240*C209)+C207</f>
        <v>402.01250000000005</v>
      </c>
      <c r="E240" s="6">
        <f>((C209+F213)*C240)+C207</f>
        <v>402.01250000000005</v>
      </c>
      <c r="F240" s="6">
        <f>(C240*I209)+I207</f>
        <v>0</v>
      </c>
      <c r="G240" s="15" t="s">
        <v>44</v>
      </c>
      <c r="H240" s="12">
        <f>(F240-D240)/D240</f>
        <v>-1</v>
      </c>
      <c r="I240" s="12">
        <f>(G240-E240)/E240</f>
        <v>-1</v>
      </c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10"/>
      <c r="D241" s="6"/>
      <c r="E241" s="6"/>
      <c r="F241" s="6"/>
      <c r="G241" s="15"/>
      <c r="H241" s="12"/>
      <c r="I241" s="1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10">
        <f>C240+$F$216</f>
        <v>2000</v>
      </c>
      <c r="D242" s="6">
        <f>(C242*C209)+C207</f>
        <v>457.3</v>
      </c>
      <c r="E242" s="6">
        <f>((C209+F213)*C242)+C207</f>
        <v>457.3</v>
      </c>
      <c r="F242" s="6">
        <f>(C242*I209)+I207</f>
        <v>0</v>
      </c>
      <c r="G242" s="15" t="s">
        <v>44</v>
      </c>
      <c r="H242" s="12">
        <f>(F242-D242)/D242</f>
        <v>-1</v>
      </c>
      <c r="I242" s="12">
        <f>(G242-E242)/E242</f>
        <v>-1</v>
      </c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10"/>
      <c r="D243" s="6"/>
      <c r="E243" s="6"/>
      <c r="F243" s="6"/>
      <c r="G243" s="15"/>
      <c r="H243" s="12"/>
      <c r="I243" s="1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10">
        <f>C242+$F$216</f>
        <v>2250</v>
      </c>
      <c r="D244" s="6">
        <f>(C244*C209)+C207</f>
        <v>512.5875000000001</v>
      </c>
      <c r="E244" s="6">
        <f>((C209+F213)*C244)+C207</f>
        <v>512.5875000000001</v>
      </c>
      <c r="F244" s="6">
        <f>(C244*I209)+I207</f>
        <v>0</v>
      </c>
      <c r="G244" s="15" t="s">
        <v>44</v>
      </c>
      <c r="H244" s="12">
        <f>(F244-D244)/D244</f>
        <v>-1</v>
      </c>
      <c r="I244" s="12">
        <f>(G244-E244)/E244</f>
        <v>-1</v>
      </c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10"/>
      <c r="D245" s="6"/>
      <c r="E245" s="6"/>
      <c r="F245" s="6"/>
      <c r="G245" s="15"/>
      <c r="H245" s="12"/>
      <c r="I245" s="1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10">
        <f>C244+$F$216</f>
        <v>2500</v>
      </c>
      <c r="D246" s="6">
        <f>(C246*C209)+C207</f>
        <v>567.875</v>
      </c>
      <c r="E246" s="6">
        <f>((C209+F213)*C246)+C207</f>
        <v>567.875</v>
      </c>
      <c r="F246" s="6">
        <f>(C246*I209)+I207</f>
        <v>0</v>
      </c>
      <c r="G246" s="15" t="s">
        <v>44</v>
      </c>
      <c r="H246" s="12">
        <f>(F246-D246)/D246</f>
        <v>-1</v>
      </c>
      <c r="I246" s="12">
        <f>(G246-E246)/E246</f>
        <v>-1</v>
      </c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6"/>
      <c r="E247" s="6"/>
      <c r="F247" s="6"/>
      <c r="G247" s="6"/>
      <c r="H247" s="12"/>
      <c r="I247" s="1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6"/>
      <c r="E248" s="6"/>
      <c r="F248" s="6"/>
      <c r="G248" s="6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3" t="s">
        <v>2</v>
      </c>
      <c r="B249" s="3" t="s">
        <v>2</v>
      </c>
      <c r="C249" s="3" t="s">
        <v>2</v>
      </c>
      <c r="D249" s="3" t="s">
        <v>2</v>
      </c>
      <c r="E249" s="3" t="s">
        <v>2</v>
      </c>
      <c r="F249" s="3" t="s">
        <v>2</v>
      </c>
      <c r="G249" s="3" t="s">
        <v>2</v>
      </c>
      <c r="H249" s="3" t="s">
        <v>2</v>
      </c>
      <c r="I249" s="3" t="s">
        <v>2</v>
      </c>
      <c r="J249" s="3" t="s">
        <v>2</v>
      </c>
      <c r="K249" s="3" t="s">
        <v>2</v>
      </c>
      <c r="L249" s="3" t="s">
        <v>2</v>
      </c>
      <c r="M249" s="3" t="s">
        <v>2</v>
      </c>
      <c r="N249" s="3" t="s">
        <v>2</v>
      </c>
      <c r="O249" s="1"/>
    </row>
    <row r="250" spans="1:15" ht="12.75">
      <c r="A250" s="1" t="s">
        <v>30</v>
      </c>
      <c r="B250" s="2"/>
      <c r="C250" s="2"/>
      <c r="D250" s="6"/>
      <c r="E250" s="6"/>
      <c r="F250" s="6"/>
      <c r="G250" s="6"/>
      <c r="H250" s="2"/>
      <c r="I250" s="2"/>
      <c r="J250" s="2"/>
      <c r="K250" s="2"/>
      <c r="L250" s="2"/>
      <c r="M250" s="1" t="s">
        <v>32</v>
      </c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1" t="s">
        <v>0</v>
      </c>
      <c r="B258" s="2"/>
      <c r="C258" s="2"/>
      <c r="D258" s="2"/>
      <c r="E258" s="2"/>
      <c r="F258" s="2"/>
      <c r="G258" s="1" t="s">
        <v>1</v>
      </c>
      <c r="H258" s="2"/>
      <c r="I258" s="2"/>
      <c r="J258" s="2"/>
      <c r="K258" s="2"/>
      <c r="L258" s="2"/>
      <c r="M258" s="4" t="s">
        <v>58</v>
      </c>
      <c r="N258" s="2"/>
      <c r="O258" s="2"/>
    </row>
    <row r="259" spans="1:15" ht="12.75">
      <c r="A259" s="3" t="s">
        <v>2</v>
      </c>
      <c r="B259" s="3" t="s">
        <v>2</v>
      </c>
      <c r="C259" s="3" t="s">
        <v>2</v>
      </c>
      <c r="D259" s="3" t="s">
        <v>2</v>
      </c>
      <c r="E259" s="3" t="s">
        <v>2</v>
      </c>
      <c r="F259" s="3" t="s">
        <v>2</v>
      </c>
      <c r="G259" s="3" t="s">
        <v>2</v>
      </c>
      <c r="H259" s="3" t="s">
        <v>2</v>
      </c>
      <c r="I259" s="3" t="s">
        <v>2</v>
      </c>
      <c r="J259" s="3" t="s">
        <v>2</v>
      </c>
      <c r="K259" s="3" t="s">
        <v>2</v>
      </c>
      <c r="L259" s="3" t="s">
        <v>2</v>
      </c>
      <c r="M259" s="3" t="s">
        <v>2</v>
      </c>
      <c r="N259" s="3" t="s">
        <v>2</v>
      </c>
      <c r="O259" s="1"/>
    </row>
    <row r="260" spans="1:15" ht="12.75">
      <c r="A260" s="1" t="s">
        <v>3</v>
      </c>
      <c r="B260" s="2"/>
      <c r="C260" s="2"/>
      <c r="D260" s="2"/>
      <c r="E260" s="2"/>
      <c r="F260" s="1" t="s">
        <v>4</v>
      </c>
      <c r="G260" s="2"/>
      <c r="H260" s="2"/>
      <c r="I260" s="2"/>
      <c r="J260" s="2"/>
      <c r="K260" s="2"/>
      <c r="L260" s="2"/>
      <c r="M260" s="1" t="s">
        <v>5</v>
      </c>
      <c r="N260" s="2"/>
      <c r="O260" s="2"/>
    </row>
    <row r="261" spans="1:15" ht="12.75">
      <c r="A261" s="2"/>
      <c r="B261" s="2"/>
      <c r="C261" s="2"/>
      <c r="D261" s="2"/>
      <c r="E261" s="2"/>
      <c r="F261" s="1" t="s">
        <v>33</v>
      </c>
      <c r="G261" s="2"/>
      <c r="H261" s="2"/>
      <c r="I261" s="2"/>
      <c r="J261" s="2"/>
      <c r="K261" s="2"/>
      <c r="L261" s="2"/>
      <c r="M261" s="4" t="s">
        <v>37</v>
      </c>
      <c r="N261" s="2"/>
      <c r="O261" s="2"/>
    </row>
    <row r="262" spans="1:15" ht="12.75">
      <c r="A262" s="4" t="s">
        <v>34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 t="s">
        <v>38</v>
      </c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 t="s">
        <v>36</v>
      </c>
      <c r="N263" s="2"/>
      <c r="O263" s="2"/>
    </row>
    <row r="264" spans="1:15" ht="12.75">
      <c r="A264" s="4" t="s">
        <v>35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3" t="s">
        <v>2</v>
      </c>
      <c r="B266" s="3" t="s">
        <v>2</v>
      </c>
      <c r="C266" s="3" t="s">
        <v>2</v>
      </c>
      <c r="D266" s="3" t="s">
        <v>2</v>
      </c>
      <c r="E266" s="3" t="s">
        <v>2</v>
      </c>
      <c r="F266" s="3" t="s">
        <v>2</v>
      </c>
      <c r="G266" s="3" t="s">
        <v>2</v>
      </c>
      <c r="H266" s="3" t="s">
        <v>2</v>
      </c>
      <c r="I266" s="3" t="s">
        <v>2</v>
      </c>
      <c r="J266" s="3" t="s">
        <v>2</v>
      </c>
      <c r="K266" s="3" t="s">
        <v>2</v>
      </c>
      <c r="L266" s="3" t="s">
        <v>2</v>
      </c>
      <c r="M266" s="3" t="s">
        <v>2</v>
      </c>
      <c r="N266" s="3" t="s">
        <v>2</v>
      </c>
      <c r="O266" s="1"/>
    </row>
    <row r="267" spans="1:15" ht="12.75">
      <c r="A267" s="2"/>
      <c r="B267" s="2"/>
      <c r="C267" s="2"/>
      <c r="D267" s="2"/>
      <c r="E267" s="2"/>
      <c r="F267" s="5" t="s">
        <v>39</v>
      </c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5" t="s">
        <v>49</v>
      </c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5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1" t="s">
        <v>7</v>
      </c>
      <c r="D270" s="2"/>
      <c r="E270" s="2"/>
      <c r="F270" s="2"/>
      <c r="G270" s="2"/>
      <c r="H270" s="2"/>
      <c r="I270" s="1" t="s">
        <v>8</v>
      </c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1" t="s">
        <v>9</v>
      </c>
      <c r="D271" s="3" t="s">
        <v>2</v>
      </c>
      <c r="E271" s="2"/>
      <c r="F271" s="2"/>
      <c r="G271" s="2"/>
      <c r="H271" s="2"/>
      <c r="I271" s="1" t="s">
        <v>9</v>
      </c>
      <c r="J271" s="3" t="s">
        <v>2</v>
      </c>
      <c r="K271" s="2"/>
      <c r="L271" s="2"/>
      <c r="M271" s="2"/>
      <c r="N271" s="2"/>
      <c r="O271" s="2"/>
    </row>
    <row r="272" spans="1:15" ht="12.75">
      <c r="A272" s="2"/>
      <c r="B272" s="1" t="s">
        <v>10</v>
      </c>
      <c r="C272" s="6">
        <v>15</v>
      </c>
      <c r="D272" s="2"/>
      <c r="E272" s="2"/>
      <c r="F272" s="2"/>
      <c r="G272" s="2"/>
      <c r="H272" s="1" t="s">
        <v>10</v>
      </c>
      <c r="I272" s="6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1" t="s">
        <v>11</v>
      </c>
      <c r="C274" s="7">
        <v>0.22115</v>
      </c>
      <c r="D274" s="1" t="s">
        <v>12</v>
      </c>
      <c r="E274" s="2"/>
      <c r="F274" s="2"/>
      <c r="G274" s="2"/>
      <c r="H274" s="1" t="s">
        <v>11</v>
      </c>
      <c r="I274" s="8"/>
      <c r="J274" s="1" t="s">
        <v>12</v>
      </c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1" t="s">
        <v>13</v>
      </c>
      <c r="F279" s="7">
        <v>0.39642</v>
      </c>
      <c r="G279" s="1" t="s">
        <v>14</v>
      </c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3" t="s">
        <v>2</v>
      </c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9" t="s">
        <v>15</v>
      </c>
      <c r="E281" s="2"/>
      <c r="F281" s="10">
        <v>500</v>
      </c>
      <c r="G281" s="1" t="s">
        <v>16</v>
      </c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3" t="s">
        <v>2</v>
      </c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1" t="s">
        <v>17</v>
      </c>
      <c r="D283" s="2"/>
      <c r="E283" s="2"/>
      <c r="F283" s="14">
        <v>2874</v>
      </c>
      <c r="G283" s="1" t="s">
        <v>18</v>
      </c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3" t="s">
        <v>2</v>
      </c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11" t="s">
        <v>19</v>
      </c>
      <c r="E286" s="11" t="s">
        <v>19</v>
      </c>
      <c r="F286" s="11" t="s">
        <v>20</v>
      </c>
      <c r="G286" s="11" t="s">
        <v>20</v>
      </c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11" t="s">
        <v>21</v>
      </c>
      <c r="E287" s="11" t="s">
        <v>21</v>
      </c>
      <c r="F287" s="11" t="s">
        <v>21</v>
      </c>
      <c r="G287" s="11" t="s">
        <v>21</v>
      </c>
      <c r="H287" s="11" t="s">
        <v>22</v>
      </c>
      <c r="I287" s="11" t="s">
        <v>22</v>
      </c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11" t="s">
        <v>23</v>
      </c>
      <c r="D288" s="11" t="s">
        <v>24</v>
      </c>
      <c r="E288" s="11" t="s">
        <v>24</v>
      </c>
      <c r="F288" s="11" t="s">
        <v>24</v>
      </c>
      <c r="G288" s="11" t="s">
        <v>24</v>
      </c>
      <c r="H288" s="11" t="s">
        <v>25</v>
      </c>
      <c r="I288" s="11" t="s">
        <v>25</v>
      </c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11" t="s">
        <v>26</v>
      </c>
      <c r="D289" s="11" t="s">
        <v>27</v>
      </c>
      <c r="E289" s="11" t="s">
        <v>28</v>
      </c>
      <c r="F289" s="11" t="s">
        <v>27</v>
      </c>
      <c r="G289" s="11" t="s">
        <v>28</v>
      </c>
      <c r="H289" s="11" t="s">
        <v>27</v>
      </c>
      <c r="I289" s="11" t="s">
        <v>28</v>
      </c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11" t="s">
        <v>29</v>
      </c>
      <c r="D290" s="11" t="s">
        <v>29</v>
      </c>
      <c r="E290" s="11" t="s">
        <v>29</v>
      </c>
      <c r="F290" s="11" t="s">
        <v>29</v>
      </c>
      <c r="G290" s="11" t="s">
        <v>29</v>
      </c>
      <c r="H290" s="11" t="s">
        <v>29</v>
      </c>
      <c r="I290" s="11" t="s">
        <v>29</v>
      </c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10">
        <v>0</v>
      </c>
      <c r="D291" s="6">
        <f>(C291*C274)+C272</f>
        <v>15</v>
      </c>
      <c r="E291" s="6">
        <f>((C274+F278)*C291)+C272</f>
        <v>15</v>
      </c>
      <c r="F291" s="6">
        <f>(C291*I274)+I272</f>
        <v>0</v>
      </c>
      <c r="G291" s="15" t="s">
        <v>44</v>
      </c>
      <c r="H291" s="12">
        <f>(F291-D291)/D291</f>
        <v>-1</v>
      </c>
      <c r="I291" s="12">
        <f>(G291-E291)/E291</f>
        <v>-1</v>
      </c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10"/>
      <c r="D292" s="6"/>
      <c r="E292" s="6"/>
      <c r="F292" s="6"/>
      <c r="G292" s="15"/>
      <c r="H292" s="12"/>
      <c r="I292" s="1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10">
        <f>F281</f>
        <v>500</v>
      </c>
      <c r="D293" s="6">
        <f>(C293*C274)+C272</f>
        <v>125.575</v>
      </c>
      <c r="E293" s="6">
        <f>((C274+F278)*C293)+C272</f>
        <v>125.575</v>
      </c>
      <c r="F293" s="6">
        <f>(C293*I274)+I272</f>
        <v>0</v>
      </c>
      <c r="G293" s="15" t="s">
        <v>44</v>
      </c>
      <c r="H293" s="12">
        <f>(F293-D293)/D293</f>
        <v>-1</v>
      </c>
      <c r="I293" s="12">
        <f>(G293-E293)/E293</f>
        <v>-1</v>
      </c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10"/>
      <c r="D294" s="6"/>
      <c r="E294" s="6"/>
      <c r="F294" s="6"/>
      <c r="G294" s="15"/>
      <c r="H294" s="12"/>
      <c r="I294" s="1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10">
        <f>C293+$F$281</f>
        <v>1000</v>
      </c>
      <c r="D295" s="6">
        <f>(C295*C274)+C272</f>
        <v>236.15</v>
      </c>
      <c r="E295" s="6">
        <f>((C274+F278)*C295)+C272</f>
        <v>236.15</v>
      </c>
      <c r="F295" s="6">
        <f>(C295*I274)+I272</f>
        <v>0</v>
      </c>
      <c r="G295" s="15" t="s">
        <v>44</v>
      </c>
      <c r="H295" s="12">
        <f>(F295-D295)/D295</f>
        <v>-1</v>
      </c>
      <c r="I295" s="12">
        <f>(G295-E295)/E295</f>
        <v>-1</v>
      </c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10"/>
      <c r="D296" s="6"/>
      <c r="E296" s="6"/>
      <c r="F296" s="6"/>
      <c r="G296" s="15"/>
      <c r="H296" s="12"/>
      <c r="I296" s="1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10">
        <f>C295+$F$281</f>
        <v>1500</v>
      </c>
      <c r="D297" s="6">
        <f>(C297*C274)+C272</f>
        <v>346.725</v>
      </c>
      <c r="E297" s="6">
        <f>((C274+F278)*C297)+C272</f>
        <v>346.725</v>
      </c>
      <c r="F297" s="6">
        <f>(C297*I274)+I272</f>
        <v>0</v>
      </c>
      <c r="G297" s="15" t="s">
        <v>44</v>
      </c>
      <c r="H297" s="12">
        <f>(F297-D297)/D297</f>
        <v>-1</v>
      </c>
      <c r="I297" s="12">
        <f>(G297-E297)/E297</f>
        <v>-1</v>
      </c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10"/>
      <c r="D298" s="6"/>
      <c r="E298" s="6"/>
      <c r="F298" s="6"/>
      <c r="G298" s="15"/>
      <c r="H298" s="12"/>
      <c r="I298" s="1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10">
        <f>C297+$F$281</f>
        <v>2000</v>
      </c>
      <c r="D299" s="6">
        <f>(C299*C274)+C272</f>
        <v>457.3</v>
      </c>
      <c r="E299" s="6">
        <f>((C274+F278)*C299)+C272</f>
        <v>457.3</v>
      </c>
      <c r="F299" s="6">
        <f>(C299*I274)+I272</f>
        <v>0</v>
      </c>
      <c r="G299" s="15" t="s">
        <v>44</v>
      </c>
      <c r="H299" s="12">
        <f>(F299-D299)/D299</f>
        <v>-1</v>
      </c>
      <c r="I299" s="12">
        <f>(G299-E299)/E299</f>
        <v>-1</v>
      </c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10"/>
      <c r="D300" s="6"/>
      <c r="E300" s="6"/>
      <c r="F300" s="6"/>
      <c r="G300" s="15"/>
      <c r="H300" s="12"/>
      <c r="I300" s="1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10">
        <f>C299+$F$281</f>
        <v>2500</v>
      </c>
      <c r="D301" s="6">
        <f>(C301*C274)+C272</f>
        <v>567.875</v>
      </c>
      <c r="E301" s="6">
        <f>((C274+F278)*C301)+C272</f>
        <v>567.875</v>
      </c>
      <c r="F301" s="6">
        <f>(C301*I274)+I272</f>
        <v>0</v>
      </c>
      <c r="G301" s="15" t="s">
        <v>44</v>
      </c>
      <c r="H301" s="12">
        <f>(F301-D301)/D301</f>
        <v>-1</v>
      </c>
      <c r="I301" s="12">
        <f>(G301-E301)/E301</f>
        <v>-1</v>
      </c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10"/>
      <c r="D302" s="6"/>
      <c r="E302" s="6"/>
      <c r="F302" s="6"/>
      <c r="G302" s="15"/>
      <c r="H302" s="12"/>
      <c r="I302" s="1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10">
        <f>C301+$F$281</f>
        <v>3000</v>
      </c>
      <c r="D303" s="6">
        <f>(C303*C274)+C272</f>
        <v>678.45</v>
      </c>
      <c r="E303" s="6">
        <f>((C274+F278)*C303)+C272</f>
        <v>678.45</v>
      </c>
      <c r="F303" s="6">
        <f>(C303*I274)+I272</f>
        <v>0</v>
      </c>
      <c r="G303" s="15" t="s">
        <v>44</v>
      </c>
      <c r="H303" s="12">
        <f>(F303-D303)/D303</f>
        <v>-1</v>
      </c>
      <c r="I303" s="12">
        <f>(G303-E303)/E303</f>
        <v>-1</v>
      </c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10"/>
      <c r="D304" s="6"/>
      <c r="E304" s="6"/>
      <c r="F304" s="6"/>
      <c r="G304" s="15"/>
      <c r="H304" s="12"/>
      <c r="I304" s="1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10">
        <f>C303+$F$281</f>
        <v>3500</v>
      </c>
      <c r="D305" s="6">
        <f>(C305*C274)+C272</f>
        <v>789.0250000000001</v>
      </c>
      <c r="E305" s="6">
        <f>((C274+F278)*C305)+C272</f>
        <v>789.0250000000001</v>
      </c>
      <c r="F305" s="6">
        <f>(C305*I274)+I272</f>
        <v>0</v>
      </c>
      <c r="G305" s="15" t="s">
        <v>44</v>
      </c>
      <c r="H305" s="12">
        <f>(F305-D305)/D305</f>
        <v>-1</v>
      </c>
      <c r="I305" s="12">
        <f>(G305-E305)/E305</f>
        <v>-1</v>
      </c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10"/>
      <c r="D306" s="6"/>
      <c r="E306" s="6"/>
      <c r="F306" s="6"/>
      <c r="G306" s="15"/>
      <c r="H306" s="12"/>
      <c r="I306" s="1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10">
        <f>C305+$F$281</f>
        <v>4000</v>
      </c>
      <c r="D307" s="6">
        <f>(C307*C274)+C272</f>
        <v>899.6</v>
      </c>
      <c r="E307" s="6">
        <f>((C274+F278)*C307)+C272</f>
        <v>899.6</v>
      </c>
      <c r="F307" s="6">
        <f>(C307*I274)+I272</f>
        <v>0</v>
      </c>
      <c r="G307" s="15" t="s">
        <v>44</v>
      </c>
      <c r="H307" s="12">
        <f>(F307-D307)/D307</f>
        <v>-1</v>
      </c>
      <c r="I307" s="12">
        <f>(G307-E307)/E307</f>
        <v>-1</v>
      </c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10"/>
      <c r="D308" s="6"/>
      <c r="E308" s="6"/>
      <c r="F308" s="6"/>
      <c r="G308" s="15"/>
      <c r="H308" s="12"/>
      <c r="I308" s="1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10">
        <f>C307+$F$281</f>
        <v>4500</v>
      </c>
      <c r="D309" s="6">
        <f>(C309*C274)+C272</f>
        <v>1010.1750000000001</v>
      </c>
      <c r="E309" s="6">
        <f>((C274+F278)*C309)+C272</f>
        <v>1010.1750000000001</v>
      </c>
      <c r="F309" s="6">
        <f>(C309*I274)+I272</f>
        <v>0</v>
      </c>
      <c r="G309" s="15" t="s">
        <v>44</v>
      </c>
      <c r="H309" s="12">
        <f>(F309-D309)/D309</f>
        <v>-1</v>
      </c>
      <c r="I309" s="12">
        <f>(G309-E309)/E309</f>
        <v>-1</v>
      </c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10"/>
      <c r="D310" s="6"/>
      <c r="E310" s="6"/>
      <c r="F310" s="6"/>
      <c r="G310" s="15"/>
      <c r="H310" s="12"/>
      <c r="I310" s="1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10">
        <f>C309+$F$281</f>
        <v>5000</v>
      </c>
      <c r="D311" s="6">
        <f>(C311*C274)+C272</f>
        <v>1120.75</v>
      </c>
      <c r="E311" s="6">
        <f>((C274+F278)*C311)+C272</f>
        <v>1120.75</v>
      </c>
      <c r="F311" s="6">
        <f>(C311*I274)+I272</f>
        <v>0</v>
      </c>
      <c r="G311" s="15" t="s">
        <v>44</v>
      </c>
      <c r="H311" s="12">
        <f>(F311-D311)/D311</f>
        <v>-1</v>
      </c>
      <c r="I311" s="12">
        <f>(G311-E311)/E311</f>
        <v>-1</v>
      </c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6"/>
      <c r="E312" s="6"/>
      <c r="F312" s="6"/>
      <c r="G312" s="6"/>
      <c r="H312" s="12"/>
      <c r="I312" s="1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6"/>
      <c r="E313" s="6"/>
      <c r="F313" s="6"/>
      <c r="G313" s="6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3" t="s">
        <v>2</v>
      </c>
      <c r="B314" s="3" t="s">
        <v>2</v>
      </c>
      <c r="C314" s="3" t="s">
        <v>2</v>
      </c>
      <c r="D314" s="3" t="s">
        <v>2</v>
      </c>
      <c r="E314" s="3" t="s">
        <v>2</v>
      </c>
      <c r="F314" s="3" t="s">
        <v>2</v>
      </c>
      <c r="G314" s="3" t="s">
        <v>2</v>
      </c>
      <c r="H314" s="3" t="s">
        <v>2</v>
      </c>
      <c r="I314" s="3" t="s">
        <v>2</v>
      </c>
      <c r="J314" s="3" t="s">
        <v>2</v>
      </c>
      <c r="K314" s="3" t="s">
        <v>2</v>
      </c>
      <c r="L314" s="3" t="s">
        <v>2</v>
      </c>
      <c r="M314" s="3" t="s">
        <v>2</v>
      </c>
      <c r="N314" s="3" t="s">
        <v>2</v>
      </c>
      <c r="O314" s="1"/>
    </row>
    <row r="315" spans="1:15" ht="12.75">
      <c r="A315" s="1" t="s">
        <v>30</v>
      </c>
      <c r="B315" s="2"/>
      <c r="C315" s="2"/>
      <c r="D315" s="6"/>
      <c r="E315" s="6"/>
      <c r="F315" s="6"/>
      <c r="G315" s="6"/>
      <c r="H315" s="2"/>
      <c r="I315" s="2"/>
      <c r="J315" s="2"/>
      <c r="K315" s="2"/>
      <c r="L315" s="2"/>
      <c r="M315" s="1" t="s">
        <v>32</v>
      </c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1" t="s">
        <v>0</v>
      </c>
      <c r="B321" s="2"/>
      <c r="C321" s="2"/>
      <c r="D321" s="2"/>
      <c r="E321" s="2"/>
      <c r="F321" s="2"/>
      <c r="G321" s="1" t="s">
        <v>1</v>
      </c>
      <c r="H321" s="2"/>
      <c r="I321" s="2"/>
      <c r="J321" s="2"/>
      <c r="K321" s="2"/>
      <c r="L321" s="2"/>
      <c r="M321" s="4" t="s">
        <v>59</v>
      </c>
      <c r="N321" s="2"/>
      <c r="O321" s="2"/>
    </row>
    <row r="322" spans="1:15" ht="12.75">
      <c r="A322" s="3" t="s">
        <v>2</v>
      </c>
      <c r="B322" s="3" t="s">
        <v>2</v>
      </c>
      <c r="C322" s="3" t="s">
        <v>2</v>
      </c>
      <c r="D322" s="3" t="s">
        <v>2</v>
      </c>
      <c r="E322" s="3" t="s">
        <v>2</v>
      </c>
      <c r="F322" s="3" t="s">
        <v>2</v>
      </c>
      <c r="G322" s="3" t="s">
        <v>2</v>
      </c>
      <c r="H322" s="3" t="s">
        <v>2</v>
      </c>
      <c r="I322" s="3" t="s">
        <v>2</v>
      </c>
      <c r="J322" s="3" t="s">
        <v>2</v>
      </c>
      <c r="K322" s="3" t="s">
        <v>2</v>
      </c>
      <c r="L322" s="3" t="s">
        <v>2</v>
      </c>
      <c r="M322" s="3" t="s">
        <v>2</v>
      </c>
      <c r="N322" s="3" t="s">
        <v>2</v>
      </c>
      <c r="O322" s="1"/>
    </row>
    <row r="323" spans="1:15" ht="12.75">
      <c r="A323" s="1" t="s">
        <v>3</v>
      </c>
      <c r="B323" s="2"/>
      <c r="C323" s="2"/>
      <c r="D323" s="2"/>
      <c r="E323" s="2"/>
      <c r="F323" s="1" t="s">
        <v>4</v>
      </c>
      <c r="G323" s="2"/>
      <c r="H323" s="2"/>
      <c r="I323" s="2"/>
      <c r="J323" s="2"/>
      <c r="K323" s="2"/>
      <c r="L323" s="2"/>
      <c r="M323" s="1" t="s">
        <v>5</v>
      </c>
      <c r="N323" s="2"/>
      <c r="O323" s="2"/>
    </row>
    <row r="324" spans="1:15" ht="12.75">
      <c r="A324" s="2"/>
      <c r="B324" s="2"/>
      <c r="C324" s="2"/>
      <c r="D324" s="2"/>
      <c r="E324" s="2"/>
      <c r="F324" s="1" t="s">
        <v>33</v>
      </c>
      <c r="G324" s="2"/>
      <c r="H324" s="2"/>
      <c r="I324" s="2"/>
      <c r="J324" s="2"/>
      <c r="K324" s="2"/>
      <c r="L324" s="2"/>
      <c r="M324" s="4" t="s">
        <v>37</v>
      </c>
      <c r="N324" s="2"/>
      <c r="O324" s="2"/>
    </row>
    <row r="325" spans="1:15" ht="12.75">
      <c r="A325" s="4" t="s">
        <v>34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" t="s">
        <v>38</v>
      </c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" t="s">
        <v>36</v>
      </c>
      <c r="N326" s="2"/>
      <c r="O326" s="2"/>
    </row>
    <row r="327" spans="1:15" ht="12.75">
      <c r="A327" s="4" t="s">
        <v>35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3" t="s">
        <v>2</v>
      </c>
      <c r="B329" s="3" t="s">
        <v>2</v>
      </c>
      <c r="C329" s="3" t="s">
        <v>2</v>
      </c>
      <c r="D329" s="3" t="s">
        <v>2</v>
      </c>
      <c r="E329" s="3" t="s">
        <v>2</v>
      </c>
      <c r="F329" s="3" t="s">
        <v>2</v>
      </c>
      <c r="G329" s="3" t="s">
        <v>2</v>
      </c>
      <c r="H329" s="3" t="s">
        <v>2</v>
      </c>
      <c r="I329" s="3" t="s">
        <v>2</v>
      </c>
      <c r="J329" s="3" t="s">
        <v>2</v>
      </c>
      <c r="K329" s="3" t="s">
        <v>2</v>
      </c>
      <c r="L329" s="3" t="s">
        <v>2</v>
      </c>
      <c r="M329" s="3" t="s">
        <v>2</v>
      </c>
      <c r="N329" s="3" t="s">
        <v>2</v>
      </c>
      <c r="O329" s="1"/>
    </row>
    <row r="330" spans="1:15" ht="12.75">
      <c r="A330" s="2"/>
      <c r="B330" s="2"/>
      <c r="C330" s="2"/>
      <c r="D330" s="2"/>
      <c r="E330" s="2"/>
      <c r="F330" s="5" t="s">
        <v>40</v>
      </c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5" t="s">
        <v>50</v>
      </c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5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1" t="s">
        <v>7</v>
      </c>
      <c r="D333" s="2"/>
      <c r="E333" s="2"/>
      <c r="F333" s="2"/>
      <c r="G333" s="2"/>
      <c r="H333" s="2"/>
      <c r="I333" s="1" t="s">
        <v>8</v>
      </c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1" t="s">
        <v>9</v>
      </c>
      <c r="D334" s="3" t="s">
        <v>2</v>
      </c>
      <c r="E334" s="2"/>
      <c r="F334" s="2"/>
      <c r="G334" s="2"/>
      <c r="H334" s="2"/>
      <c r="I334" s="1" t="s">
        <v>9</v>
      </c>
      <c r="J334" s="3" t="s">
        <v>2</v>
      </c>
      <c r="K334" s="2"/>
      <c r="L334" s="2"/>
      <c r="M334" s="2"/>
      <c r="N334" s="2"/>
      <c r="O334" s="2"/>
    </row>
    <row r="335" spans="1:15" ht="12.75">
      <c r="A335" s="2"/>
      <c r="B335" s="1" t="s">
        <v>10</v>
      </c>
      <c r="C335" s="6">
        <v>20</v>
      </c>
      <c r="D335" s="2"/>
      <c r="E335" s="2"/>
      <c r="F335" s="2"/>
      <c r="G335" s="2"/>
      <c r="H335" s="1" t="s">
        <v>10</v>
      </c>
      <c r="I335" s="6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1" t="s">
        <v>11</v>
      </c>
      <c r="C337" s="7">
        <v>0.17287</v>
      </c>
      <c r="D337" s="1" t="s">
        <v>12</v>
      </c>
      <c r="E337" s="2"/>
      <c r="F337" s="2"/>
      <c r="G337" s="2"/>
      <c r="H337" s="1" t="s">
        <v>11</v>
      </c>
      <c r="I337" s="8"/>
      <c r="J337" s="1" t="s">
        <v>12</v>
      </c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1" t="s">
        <v>13</v>
      </c>
      <c r="F342" s="7">
        <v>0.39642</v>
      </c>
      <c r="G342" s="1" t="s">
        <v>14</v>
      </c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3" t="s">
        <v>2</v>
      </c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9" t="s">
        <v>15</v>
      </c>
      <c r="E344" s="2"/>
      <c r="F344" s="10">
        <v>1000</v>
      </c>
      <c r="G344" s="1" t="s">
        <v>16</v>
      </c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3" t="s">
        <v>2</v>
      </c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1" t="s">
        <v>17</v>
      </c>
      <c r="D346" s="2"/>
      <c r="E346" s="2"/>
      <c r="F346" s="14">
        <v>5093</v>
      </c>
      <c r="G346" s="1" t="s">
        <v>18</v>
      </c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3" t="s">
        <v>2</v>
      </c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11" t="s">
        <v>19</v>
      </c>
      <c r="E349" s="11" t="s">
        <v>19</v>
      </c>
      <c r="F349" s="11" t="s">
        <v>20</v>
      </c>
      <c r="G349" s="11" t="s">
        <v>20</v>
      </c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11" t="s">
        <v>21</v>
      </c>
      <c r="E350" s="11" t="s">
        <v>21</v>
      </c>
      <c r="F350" s="11" t="s">
        <v>21</v>
      </c>
      <c r="G350" s="11" t="s">
        <v>21</v>
      </c>
      <c r="H350" s="11" t="s">
        <v>22</v>
      </c>
      <c r="I350" s="11" t="s">
        <v>22</v>
      </c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11" t="s">
        <v>23</v>
      </c>
      <c r="D351" s="11" t="s">
        <v>24</v>
      </c>
      <c r="E351" s="11" t="s">
        <v>24</v>
      </c>
      <c r="F351" s="11" t="s">
        <v>24</v>
      </c>
      <c r="G351" s="11" t="s">
        <v>24</v>
      </c>
      <c r="H351" s="11" t="s">
        <v>25</v>
      </c>
      <c r="I351" s="11" t="s">
        <v>25</v>
      </c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11" t="s">
        <v>26</v>
      </c>
      <c r="D352" s="11" t="s">
        <v>27</v>
      </c>
      <c r="E352" s="11" t="s">
        <v>28</v>
      </c>
      <c r="F352" s="11" t="s">
        <v>27</v>
      </c>
      <c r="G352" s="11" t="s">
        <v>28</v>
      </c>
      <c r="H352" s="11" t="s">
        <v>27</v>
      </c>
      <c r="I352" s="11" t="s">
        <v>28</v>
      </c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10">
        <v>0</v>
      </c>
      <c r="D354" s="6">
        <f>(C354*C337)+C335</f>
        <v>20</v>
      </c>
      <c r="E354" s="6">
        <f>((C337+F341)*C354)+C335</f>
        <v>20</v>
      </c>
      <c r="F354" s="6">
        <f>(C354*I337)+I335</f>
        <v>0</v>
      </c>
      <c r="G354" s="15" t="s">
        <v>44</v>
      </c>
      <c r="H354" s="12">
        <f>(F354-D354)/D354</f>
        <v>-1</v>
      </c>
      <c r="I354" s="12">
        <f>(G354-E354)/E354</f>
        <v>-1</v>
      </c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10"/>
      <c r="D355" s="6"/>
      <c r="E355" s="6"/>
      <c r="F355" s="6"/>
      <c r="G355" s="15"/>
      <c r="H355" s="12"/>
      <c r="I355" s="1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10">
        <f>F344</f>
        <v>1000</v>
      </c>
      <c r="D356" s="6">
        <f>(C356*C337)+C335</f>
        <v>192.87</v>
      </c>
      <c r="E356" s="6">
        <f>((C337+F341)*C356)+C335</f>
        <v>192.87</v>
      </c>
      <c r="F356" s="6">
        <f>(C356*I337)+I335</f>
        <v>0</v>
      </c>
      <c r="G356" s="15" t="s">
        <v>44</v>
      </c>
      <c r="H356" s="12">
        <f>(F356-D356)/D356</f>
        <v>-1</v>
      </c>
      <c r="I356" s="12">
        <f>(G356-E356)/E356</f>
        <v>-1</v>
      </c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10"/>
      <c r="D357" s="6"/>
      <c r="E357" s="6"/>
      <c r="F357" s="6"/>
      <c r="G357" s="15"/>
      <c r="H357" s="12"/>
      <c r="I357" s="1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10">
        <f>C356+$F$344</f>
        <v>2000</v>
      </c>
      <c r="D358" s="6">
        <f>(C358*C337)+C335</f>
        <v>365.74</v>
      </c>
      <c r="E358" s="6">
        <f>((C337+F341)*C358)+C335</f>
        <v>365.74</v>
      </c>
      <c r="F358" s="6">
        <f>(C358*I337)+I335</f>
        <v>0</v>
      </c>
      <c r="G358" s="15" t="s">
        <v>44</v>
      </c>
      <c r="H358" s="12">
        <f>(F358-D358)/D358</f>
        <v>-1</v>
      </c>
      <c r="I358" s="12">
        <f>(G358-E358)/E358</f>
        <v>-1</v>
      </c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10"/>
      <c r="D359" s="6"/>
      <c r="E359" s="6"/>
      <c r="F359" s="6"/>
      <c r="G359" s="15"/>
      <c r="H359" s="12"/>
      <c r="I359" s="1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10">
        <f>C358+$F$344</f>
        <v>3000</v>
      </c>
      <c r="D360" s="6">
        <f>(C360*C337)+C335</f>
        <v>538.61</v>
      </c>
      <c r="E360" s="6">
        <f>((C337+F341)*C360)+C335</f>
        <v>538.61</v>
      </c>
      <c r="F360" s="6">
        <f>(C360*I337)+I335</f>
        <v>0</v>
      </c>
      <c r="G360" s="15" t="s">
        <v>44</v>
      </c>
      <c r="H360" s="12">
        <f>(F360-D360)/D360</f>
        <v>-1</v>
      </c>
      <c r="I360" s="12">
        <f>(G360-E360)/E360</f>
        <v>-1</v>
      </c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10"/>
      <c r="D361" s="6"/>
      <c r="E361" s="6"/>
      <c r="F361" s="6"/>
      <c r="G361" s="15"/>
      <c r="H361" s="12"/>
      <c r="I361" s="1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10">
        <f>C360+$F$344</f>
        <v>4000</v>
      </c>
      <c r="D362" s="6">
        <f>(C362*C337)+C335</f>
        <v>711.48</v>
      </c>
      <c r="E362" s="6">
        <f>((C337+F341)*C362)+C335</f>
        <v>711.48</v>
      </c>
      <c r="F362" s="6">
        <f>(C362*I337)+I335</f>
        <v>0</v>
      </c>
      <c r="G362" s="15" t="s">
        <v>44</v>
      </c>
      <c r="H362" s="12">
        <f>(F362-D362)/D362</f>
        <v>-1</v>
      </c>
      <c r="I362" s="12">
        <f>(G362-E362)/E362</f>
        <v>-1</v>
      </c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10"/>
      <c r="D363" s="6"/>
      <c r="E363" s="6"/>
      <c r="F363" s="6"/>
      <c r="G363" s="15"/>
      <c r="H363" s="12"/>
      <c r="I363" s="1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10">
        <f>C362+$F$344</f>
        <v>5000</v>
      </c>
      <c r="D364" s="6">
        <f>(C364*C337)+C335</f>
        <v>884.35</v>
      </c>
      <c r="E364" s="6">
        <f>((C337+F341)*C364)+C335</f>
        <v>884.35</v>
      </c>
      <c r="F364" s="6">
        <f>(C364*I337)+I335</f>
        <v>0</v>
      </c>
      <c r="G364" s="15" t="s">
        <v>44</v>
      </c>
      <c r="H364" s="12">
        <f>(F364-D364)/D364</f>
        <v>-1</v>
      </c>
      <c r="I364" s="12">
        <f>(G364-E364)/E364</f>
        <v>-1</v>
      </c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10"/>
      <c r="D365" s="6"/>
      <c r="E365" s="6"/>
      <c r="F365" s="6"/>
      <c r="G365" s="15"/>
      <c r="H365" s="12"/>
      <c r="I365" s="1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10">
        <f>C364+$F$344</f>
        <v>6000</v>
      </c>
      <c r="D366" s="6">
        <f>(C366*C337)+C335</f>
        <v>1057.22</v>
      </c>
      <c r="E366" s="6">
        <f>((C337+F341)*C366)+C335</f>
        <v>1057.22</v>
      </c>
      <c r="F366" s="6">
        <f>(C366*I337)+I335</f>
        <v>0</v>
      </c>
      <c r="G366" s="15" t="s">
        <v>44</v>
      </c>
      <c r="H366" s="12">
        <f>(F366-D366)/D366</f>
        <v>-1</v>
      </c>
      <c r="I366" s="12">
        <f>(G366-E366)/E366</f>
        <v>-1</v>
      </c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10"/>
      <c r="D367" s="6"/>
      <c r="E367" s="6"/>
      <c r="F367" s="6"/>
      <c r="G367" s="15"/>
      <c r="H367" s="12"/>
      <c r="I367" s="1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10">
        <f>C366+$F$344</f>
        <v>7000</v>
      </c>
      <c r="D368" s="6">
        <f>(C368*C337)+C335</f>
        <v>1230.09</v>
      </c>
      <c r="E368" s="6">
        <f>((C337+F341)*C368)+C335</f>
        <v>1230.09</v>
      </c>
      <c r="F368" s="6">
        <f>(C368*I337)+I335</f>
        <v>0</v>
      </c>
      <c r="G368" s="15" t="s">
        <v>44</v>
      </c>
      <c r="H368" s="12">
        <f>(F368-D368)/D368</f>
        <v>-1</v>
      </c>
      <c r="I368" s="12">
        <f>(G368-E368)/E368</f>
        <v>-1</v>
      </c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10"/>
      <c r="D369" s="6"/>
      <c r="E369" s="6"/>
      <c r="F369" s="6"/>
      <c r="G369" s="15"/>
      <c r="H369" s="12"/>
      <c r="I369" s="1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10">
        <f>C368+$F$344</f>
        <v>8000</v>
      </c>
      <c r="D370" s="6">
        <f>(C370*C337)+C335</f>
        <v>1402.96</v>
      </c>
      <c r="E370" s="6">
        <f>((C337+F341)*C370)+C335</f>
        <v>1402.96</v>
      </c>
      <c r="F370" s="6">
        <f>(C370*I337)+I335</f>
        <v>0</v>
      </c>
      <c r="G370" s="15" t="s">
        <v>44</v>
      </c>
      <c r="H370" s="12">
        <f>(F370-D370)/D370</f>
        <v>-1</v>
      </c>
      <c r="I370" s="12">
        <f>(G370-E370)/E370</f>
        <v>-1</v>
      </c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10"/>
      <c r="D371" s="6"/>
      <c r="E371" s="6"/>
      <c r="F371" s="6"/>
      <c r="G371" s="15"/>
      <c r="H371" s="12"/>
      <c r="I371" s="1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10">
        <f>C370+$F$344</f>
        <v>9000</v>
      </c>
      <c r="D372" s="6">
        <f>(C372*C337)+C335</f>
        <v>1575.83</v>
      </c>
      <c r="E372" s="6">
        <f>((C337+F341)*C372)+C335</f>
        <v>1575.83</v>
      </c>
      <c r="F372" s="6">
        <f>(C372*I337)+I335</f>
        <v>0</v>
      </c>
      <c r="G372" s="15" t="s">
        <v>44</v>
      </c>
      <c r="H372" s="12">
        <f>(F372-D372)/D372</f>
        <v>-1</v>
      </c>
      <c r="I372" s="12">
        <f>(G372-E372)/E372</f>
        <v>-1</v>
      </c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10"/>
      <c r="D373" s="6"/>
      <c r="E373" s="6"/>
      <c r="F373" s="6"/>
      <c r="G373" s="15"/>
      <c r="H373" s="12"/>
      <c r="I373" s="1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10">
        <f>C372+$F$344</f>
        <v>10000</v>
      </c>
      <c r="D374" s="6">
        <f>(C374*C337)+C335</f>
        <v>1748.7</v>
      </c>
      <c r="E374" s="6">
        <f>((C337+F341)*C374)+C335</f>
        <v>1748.7</v>
      </c>
      <c r="F374" s="6">
        <f>(C374*I337)+I335</f>
        <v>0</v>
      </c>
      <c r="G374" s="15" t="s">
        <v>44</v>
      </c>
      <c r="H374" s="12">
        <f>(F374-D374)/D374</f>
        <v>-1</v>
      </c>
      <c r="I374" s="12">
        <f>(G374-E374)/E374</f>
        <v>-1</v>
      </c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6"/>
      <c r="E375" s="6"/>
      <c r="F375" s="6"/>
      <c r="G375" s="6"/>
      <c r="H375" s="12"/>
      <c r="I375" s="1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6"/>
      <c r="E376" s="6"/>
      <c r="F376" s="6"/>
      <c r="G376" s="6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3" t="s">
        <v>2</v>
      </c>
      <c r="B377" s="3" t="s">
        <v>2</v>
      </c>
      <c r="C377" s="3" t="s">
        <v>2</v>
      </c>
      <c r="D377" s="3" t="s">
        <v>2</v>
      </c>
      <c r="E377" s="3" t="s">
        <v>2</v>
      </c>
      <c r="F377" s="3" t="s">
        <v>2</v>
      </c>
      <c r="G377" s="3" t="s">
        <v>2</v>
      </c>
      <c r="H377" s="3" t="s">
        <v>2</v>
      </c>
      <c r="I377" s="3" t="s">
        <v>2</v>
      </c>
      <c r="J377" s="3" t="s">
        <v>2</v>
      </c>
      <c r="K377" s="3" t="s">
        <v>2</v>
      </c>
      <c r="L377" s="3" t="s">
        <v>2</v>
      </c>
      <c r="M377" s="3" t="s">
        <v>2</v>
      </c>
      <c r="N377" s="3" t="s">
        <v>2</v>
      </c>
      <c r="O377" s="1"/>
    </row>
    <row r="378" spans="1:15" ht="12.75">
      <c r="A378" s="1" t="s">
        <v>30</v>
      </c>
      <c r="B378" s="2"/>
      <c r="C378" s="2"/>
      <c r="D378" s="6"/>
      <c r="E378" s="6"/>
      <c r="F378" s="6"/>
      <c r="G378" s="6"/>
      <c r="H378" s="2"/>
      <c r="I378" s="2"/>
      <c r="J378" s="2"/>
      <c r="K378" s="2"/>
      <c r="L378" s="2"/>
      <c r="M378" s="1" t="s">
        <v>32</v>
      </c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1" t="s">
        <v>0</v>
      </c>
      <c r="B385" s="2"/>
      <c r="C385" s="2"/>
      <c r="D385" s="2"/>
      <c r="E385" s="2"/>
      <c r="F385" s="2"/>
      <c r="G385" s="1" t="s">
        <v>1</v>
      </c>
      <c r="H385" s="2"/>
      <c r="I385" s="2"/>
      <c r="J385" s="2"/>
      <c r="K385" s="2"/>
      <c r="L385" s="2"/>
      <c r="M385" s="4" t="s">
        <v>60</v>
      </c>
      <c r="N385" s="2"/>
      <c r="O385" s="2"/>
    </row>
    <row r="386" spans="1:15" ht="12.75">
      <c r="A386" s="3" t="s">
        <v>2</v>
      </c>
      <c r="B386" s="3" t="s">
        <v>2</v>
      </c>
      <c r="C386" s="3" t="s">
        <v>2</v>
      </c>
      <c r="D386" s="3" t="s">
        <v>2</v>
      </c>
      <c r="E386" s="3" t="s">
        <v>2</v>
      </c>
      <c r="F386" s="3" t="s">
        <v>2</v>
      </c>
      <c r="G386" s="3" t="s">
        <v>2</v>
      </c>
      <c r="H386" s="3" t="s">
        <v>2</v>
      </c>
      <c r="I386" s="3" t="s">
        <v>2</v>
      </c>
      <c r="J386" s="3" t="s">
        <v>2</v>
      </c>
      <c r="K386" s="3" t="s">
        <v>2</v>
      </c>
      <c r="L386" s="3" t="s">
        <v>2</v>
      </c>
      <c r="M386" s="3" t="s">
        <v>2</v>
      </c>
      <c r="N386" s="3" t="s">
        <v>2</v>
      </c>
      <c r="O386" s="1"/>
    </row>
    <row r="387" spans="1:15" ht="12.75">
      <c r="A387" s="1" t="s">
        <v>3</v>
      </c>
      <c r="B387" s="2"/>
      <c r="C387" s="2"/>
      <c r="D387" s="2"/>
      <c r="E387" s="2"/>
      <c r="F387" s="1" t="s">
        <v>4</v>
      </c>
      <c r="G387" s="2"/>
      <c r="H387" s="2"/>
      <c r="I387" s="2"/>
      <c r="J387" s="2"/>
      <c r="K387" s="2"/>
      <c r="L387" s="2"/>
      <c r="M387" s="1" t="s">
        <v>5</v>
      </c>
      <c r="N387" s="2"/>
      <c r="O387" s="2"/>
    </row>
    <row r="388" spans="1:15" ht="12.75">
      <c r="A388" s="2"/>
      <c r="B388" s="2"/>
      <c r="C388" s="2"/>
      <c r="D388" s="2"/>
      <c r="E388" s="2"/>
      <c r="F388" s="1" t="s">
        <v>33</v>
      </c>
      <c r="G388" s="2"/>
      <c r="H388" s="2"/>
      <c r="I388" s="2"/>
      <c r="J388" s="2"/>
      <c r="K388" s="2"/>
      <c r="L388" s="2"/>
      <c r="M388" s="4" t="s">
        <v>37</v>
      </c>
      <c r="N388" s="2"/>
      <c r="O388" s="2"/>
    </row>
    <row r="389" spans="1:15" ht="12.75">
      <c r="A389" s="4" t="s">
        <v>34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" t="s">
        <v>38</v>
      </c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" t="s">
        <v>36</v>
      </c>
      <c r="N390" s="2"/>
      <c r="O390" s="2"/>
    </row>
    <row r="391" spans="1:15" ht="12.75">
      <c r="A391" s="4" t="s">
        <v>35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3" t="s">
        <v>2</v>
      </c>
      <c r="B393" s="3" t="s">
        <v>2</v>
      </c>
      <c r="C393" s="3" t="s">
        <v>2</v>
      </c>
      <c r="D393" s="3" t="s">
        <v>2</v>
      </c>
      <c r="E393" s="3" t="s">
        <v>2</v>
      </c>
      <c r="F393" s="3" t="s">
        <v>2</v>
      </c>
      <c r="G393" s="3" t="s">
        <v>2</v>
      </c>
      <c r="H393" s="3" t="s">
        <v>2</v>
      </c>
      <c r="I393" s="3" t="s">
        <v>2</v>
      </c>
      <c r="J393" s="3" t="s">
        <v>2</v>
      </c>
      <c r="K393" s="3" t="s">
        <v>2</v>
      </c>
      <c r="L393" s="3" t="s">
        <v>2</v>
      </c>
      <c r="M393" s="3" t="s">
        <v>2</v>
      </c>
      <c r="N393" s="3" t="s">
        <v>2</v>
      </c>
      <c r="O393" s="1"/>
    </row>
    <row r="394" spans="1:15" ht="12.75">
      <c r="A394" s="2"/>
      <c r="B394" s="2"/>
      <c r="C394" s="2"/>
      <c r="D394" s="2"/>
      <c r="E394" s="2"/>
      <c r="F394" s="5" t="s">
        <v>41</v>
      </c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5" t="s">
        <v>51</v>
      </c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5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1" t="s">
        <v>7</v>
      </c>
      <c r="D397" s="2"/>
      <c r="E397" s="2"/>
      <c r="F397" s="2"/>
      <c r="G397" s="2"/>
      <c r="H397" s="2"/>
      <c r="I397" s="1" t="s">
        <v>8</v>
      </c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1" t="s">
        <v>9</v>
      </c>
      <c r="D398" s="3" t="s">
        <v>2</v>
      </c>
      <c r="E398" s="2"/>
      <c r="F398" s="2"/>
      <c r="G398" s="2"/>
      <c r="H398" s="2"/>
      <c r="I398" s="1" t="s">
        <v>9</v>
      </c>
      <c r="J398" s="3" t="s">
        <v>2</v>
      </c>
      <c r="K398" s="2"/>
      <c r="L398" s="2"/>
      <c r="M398" s="2"/>
      <c r="N398" s="2"/>
      <c r="O398" s="2"/>
    </row>
    <row r="399" spans="1:15" ht="12.75">
      <c r="A399" s="2"/>
      <c r="B399" s="1" t="s">
        <v>10</v>
      </c>
      <c r="C399" s="6">
        <v>40</v>
      </c>
      <c r="D399" s="2"/>
      <c r="E399" s="2"/>
      <c r="F399" s="2"/>
      <c r="G399" s="2"/>
      <c r="H399" s="1" t="s">
        <v>10</v>
      </c>
      <c r="I399" s="6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" t="s">
        <v>11</v>
      </c>
      <c r="C401" s="7">
        <v>0.07889</v>
      </c>
      <c r="D401" s="1" t="s">
        <v>12</v>
      </c>
      <c r="E401" s="2"/>
      <c r="F401" s="2"/>
      <c r="G401" s="2"/>
      <c r="H401" s="1" t="s">
        <v>11</v>
      </c>
      <c r="I401" s="8"/>
      <c r="J401" s="1" t="s">
        <v>12</v>
      </c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1" t="s">
        <v>13</v>
      </c>
      <c r="F406" s="7">
        <v>0.39642</v>
      </c>
      <c r="G406" s="1" t="s">
        <v>14</v>
      </c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3" t="s">
        <v>2</v>
      </c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9" t="s">
        <v>15</v>
      </c>
      <c r="E408" s="2"/>
      <c r="F408" s="10">
        <v>5000</v>
      </c>
      <c r="G408" s="1" t="s">
        <v>16</v>
      </c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3" t="s">
        <v>2</v>
      </c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1" t="s">
        <v>17</v>
      </c>
      <c r="D410" s="2"/>
      <c r="E410" s="2"/>
      <c r="F410" s="14">
        <v>12863</v>
      </c>
      <c r="G410" s="1" t="s">
        <v>18</v>
      </c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3" t="s">
        <v>2</v>
      </c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11" t="s">
        <v>19</v>
      </c>
      <c r="E413" s="11" t="s">
        <v>19</v>
      </c>
      <c r="F413" s="11" t="s">
        <v>20</v>
      </c>
      <c r="G413" s="11" t="s">
        <v>20</v>
      </c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11" t="s">
        <v>21</v>
      </c>
      <c r="E414" s="11" t="s">
        <v>21</v>
      </c>
      <c r="F414" s="11" t="s">
        <v>21</v>
      </c>
      <c r="G414" s="11" t="s">
        <v>21</v>
      </c>
      <c r="H414" s="11" t="s">
        <v>22</v>
      </c>
      <c r="I414" s="11" t="s">
        <v>22</v>
      </c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11" t="s">
        <v>23</v>
      </c>
      <c r="D415" s="11" t="s">
        <v>24</v>
      </c>
      <c r="E415" s="11" t="s">
        <v>24</v>
      </c>
      <c r="F415" s="11" t="s">
        <v>24</v>
      </c>
      <c r="G415" s="11" t="s">
        <v>24</v>
      </c>
      <c r="H415" s="11" t="s">
        <v>25</v>
      </c>
      <c r="I415" s="11" t="s">
        <v>25</v>
      </c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11" t="s">
        <v>26</v>
      </c>
      <c r="D416" s="11" t="s">
        <v>27</v>
      </c>
      <c r="E416" s="11" t="s">
        <v>28</v>
      </c>
      <c r="F416" s="11" t="s">
        <v>27</v>
      </c>
      <c r="G416" s="11" t="s">
        <v>28</v>
      </c>
      <c r="H416" s="11" t="s">
        <v>27</v>
      </c>
      <c r="I416" s="11" t="s">
        <v>28</v>
      </c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10">
        <v>0</v>
      </c>
      <c r="D418" s="6">
        <f>(C418*C401)+C399</f>
        <v>40</v>
      </c>
      <c r="E418" s="6">
        <f>((C401+F405)*C418)+C399</f>
        <v>40</v>
      </c>
      <c r="F418" s="6">
        <f>(C418*I401)+I399</f>
        <v>0</v>
      </c>
      <c r="G418" s="15" t="s">
        <v>44</v>
      </c>
      <c r="H418" s="12">
        <f>(F418-D418)/D418</f>
        <v>-1</v>
      </c>
      <c r="I418" s="12">
        <f>(G418-E418)/E418</f>
        <v>-1</v>
      </c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10"/>
      <c r="D419" s="6"/>
      <c r="E419" s="6"/>
      <c r="F419" s="6"/>
      <c r="G419" s="15"/>
      <c r="H419" s="12"/>
      <c r="I419" s="1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10">
        <f>F408</f>
        <v>5000</v>
      </c>
      <c r="D420" s="6">
        <f>(C420*C401)+C399</f>
        <v>434.45</v>
      </c>
      <c r="E420" s="6">
        <f>((C401+F405)*C420)+C399</f>
        <v>434.45</v>
      </c>
      <c r="F420" s="6">
        <f>(C420*I401)+I399</f>
        <v>0</v>
      </c>
      <c r="G420" s="15" t="s">
        <v>44</v>
      </c>
      <c r="H420" s="12">
        <f>(F420-D420)/D420</f>
        <v>-1</v>
      </c>
      <c r="I420" s="12">
        <f>(G420-E420)/E420</f>
        <v>-1</v>
      </c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10"/>
      <c r="D421" s="6"/>
      <c r="E421" s="6"/>
      <c r="F421" s="6"/>
      <c r="G421" s="15"/>
      <c r="H421" s="12"/>
      <c r="I421" s="1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10">
        <f>C420+$F$408</f>
        <v>10000</v>
      </c>
      <c r="D422" s="6">
        <f>(C422*C401)+C399</f>
        <v>828.9</v>
      </c>
      <c r="E422" s="6">
        <f>((C401+F405)*C422)+C399</f>
        <v>828.9</v>
      </c>
      <c r="F422" s="6">
        <f>(C422*I401)+I399</f>
        <v>0</v>
      </c>
      <c r="G422" s="15" t="s">
        <v>44</v>
      </c>
      <c r="H422" s="12">
        <f>(F422-D422)/D422</f>
        <v>-1</v>
      </c>
      <c r="I422" s="12">
        <f>(G422-E422)/E422</f>
        <v>-1</v>
      </c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10"/>
      <c r="D423" s="6"/>
      <c r="E423" s="6"/>
      <c r="F423" s="6"/>
      <c r="G423" s="15"/>
      <c r="H423" s="12"/>
      <c r="I423" s="1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10">
        <f>C422+$F$408</f>
        <v>15000</v>
      </c>
      <c r="D424" s="6">
        <f>(C424*C401)+C399</f>
        <v>1223.3500000000001</v>
      </c>
      <c r="E424" s="6">
        <f>((C401+F405)*C424)+C399</f>
        <v>1223.3500000000001</v>
      </c>
      <c r="F424" s="6">
        <f>(C424*I401)+I399</f>
        <v>0</v>
      </c>
      <c r="G424" s="15" t="s">
        <v>44</v>
      </c>
      <c r="H424" s="12">
        <f>(F424-D424)/D424</f>
        <v>-1</v>
      </c>
      <c r="I424" s="12">
        <f>(G424-E424)/E424</f>
        <v>-1</v>
      </c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10"/>
      <c r="D425" s="6"/>
      <c r="E425" s="6"/>
      <c r="F425" s="6"/>
      <c r="G425" s="15"/>
      <c r="H425" s="12"/>
      <c r="I425" s="1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10">
        <f>C424+$F$408</f>
        <v>20000</v>
      </c>
      <c r="D426" s="6">
        <f>(C426*C401)+C399</f>
        <v>1617.8</v>
      </c>
      <c r="E426" s="6">
        <f>((C401+F405)*C426)+C399</f>
        <v>1617.8</v>
      </c>
      <c r="F426" s="6">
        <f>(C426*I401)+I399</f>
        <v>0</v>
      </c>
      <c r="G426" s="15" t="s">
        <v>44</v>
      </c>
      <c r="H426" s="12">
        <f>(F426-D426)/D426</f>
        <v>-1</v>
      </c>
      <c r="I426" s="12">
        <f>(G426-E426)/E426</f>
        <v>-1</v>
      </c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10"/>
      <c r="D427" s="6"/>
      <c r="E427" s="6"/>
      <c r="F427" s="6"/>
      <c r="G427" s="15"/>
      <c r="H427" s="12"/>
      <c r="I427" s="1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10">
        <f>C426+$F$408</f>
        <v>25000</v>
      </c>
      <c r="D428" s="6">
        <f>(C428*C401)+C399</f>
        <v>2012.25</v>
      </c>
      <c r="E428" s="6">
        <f>((C401+F405)*C428)+C399</f>
        <v>2012.25</v>
      </c>
      <c r="F428" s="6">
        <f>(C428*I401)+I399</f>
        <v>0</v>
      </c>
      <c r="G428" s="15" t="s">
        <v>44</v>
      </c>
      <c r="H428" s="12">
        <f>(F428-D428)/D428</f>
        <v>-1</v>
      </c>
      <c r="I428" s="12">
        <f>(G428-E428)/E428</f>
        <v>-1</v>
      </c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10"/>
      <c r="D429" s="6"/>
      <c r="E429" s="6"/>
      <c r="F429" s="6"/>
      <c r="G429" s="15"/>
      <c r="H429" s="12"/>
      <c r="I429" s="1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10">
        <f>C428+$F$408</f>
        <v>30000</v>
      </c>
      <c r="D430" s="6">
        <f>(C430*C401)+C399</f>
        <v>2406.7000000000003</v>
      </c>
      <c r="E430" s="6">
        <f>((C401+F405)*C430)+C399</f>
        <v>2406.7000000000003</v>
      </c>
      <c r="F430" s="6">
        <f>(C430*I401)+I399</f>
        <v>0</v>
      </c>
      <c r="G430" s="15" t="s">
        <v>44</v>
      </c>
      <c r="H430" s="12">
        <f>(F430-D430)/D430</f>
        <v>-1</v>
      </c>
      <c r="I430" s="12">
        <f>(G430-E430)/E430</f>
        <v>-1</v>
      </c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10"/>
      <c r="D431" s="6"/>
      <c r="E431" s="6"/>
      <c r="F431" s="6"/>
      <c r="G431" s="15"/>
      <c r="H431" s="12"/>
      <c r="I431" s="1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10">
        <f>C430+$F$408</f>
        <v>35000</v>
      </c>
      <c r="D432" s="6">
        <f>(C432*C401)+C399</f>
        <v>2801.15</v>
      </c>
      <c r="E432" s="6">
        <f>((C401+F405)*C432)+C399</f>
        <v>2801.15</v>
      </c>
      <c r="F432" s="6">
        <f>(C432*I401)+I399</f>
        <v>0</v>
      </c>
      <c r="G432" s="15" t="s">
        <v>44</v>
      </c>
      <c r="H432" s="12">
        <f>(F432-D432)/D432</f>
        <v>-1</v>
      </c>
      <c r="I432" s="12">
        <f>(G432-E432)/E432</f>
        <v>-1</v>
      </c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10"/>
      <c r="D433" s="6"/>
      <c r="E433" s="6"/>
      <c r="F433" s="6"/>
      <c r="G433" s="15"/>
      <c r="H433" s="12"/>
      <c r="I433" s="1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10">
        <f>C432+$F$408</f>
        <v>40000</v>
      </c>
      <c r="D434" s="6">
        <f>(C434*C401)+C399</f>
        <v>3195.6</v>
      </c>
      <c r="E434" s="6">
        <f>((C401+F405)*C434)+C399</f>
        <v>3195.6</v>
      </c>
      <c r="F434" s="6">
        <f>(C434*I401)+I399</f>
        <v>0</v>
      </c>
      <c r="G434" s="15" t="s">
        <v>44</v>
      </c>
      <c r="H434" s="12">
        <f>(F434-D434)/D434</f>
        <v>-1</v>
      </c>
      <c r="I434" s="12">
        <f>(G434-E434)/E434</f>
        <v>-1</v>
      </c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10"/>
      <c r="D435" s="6"/>
      <c r="E435" s="6"/>
      <c r="F435" s="6"/>
      <c r="G435" s="15"/>
      <c r="H435" s="12"/>
      <c r="I435" s="1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10">
        <f>C434+$F$408</f>
        <v>45000</v>
      </c>
      <c r="D436" s="6">
        <f>(C436*C401)+C399</f>
        <v>3590.05</v>
      </c>
      <c r="E436" s="6">
        <f>((C401+F405)*C436)+C399</f>
        <v>3590.05</v>
      </c>
      <c r="F436" s="6">
        <f>(C436*I401)+I399</f>
        <v>0</v>
      </c>
      <c r="G436" s="15" t="s">
        <v>44</v>
      </c>
      <c r="H436" s="12">
        <f>(F436-D436)/D436</f>
        <v>-1</v>
      </c>
      <c r="I436" s="12">
        <f>(G436-E436)/E436</f>
        <v>-1</v>
      </c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10"/>
      <c r="D437" s="6"/>
      <c r="E437" s="6"/>
      <c r="F437" s="6"/>
      <c r="G437" s="15"/>
      <c r="H437" s="12"/>
      <c r="I437" s="1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10">
        <f>C436+$F$408</f>
        <v>50000</v>
      </c>
      <c r="D438" s="6">
        <f>(C438*C401)+C399</f>
        <v>3984.5</v>
      </c>
      <c r="E438" s="6">
        <f>((C401+F405)*C438)+C399</f>
        <v>3984.5</v>
      </c>
      <c r="F438" s="6">
        <f>(C438*I401)+I399</f>
        <v>0</v>
      </c>
      <c r="G438" s="15" t="s">
        <v>44</v>
      </c>
      <c r="H438" s="12">
        <f>(F438-D438)/D438</f>
        <v>-1</v>
      </c>
      <c r="I438" s="12">
        <f>(G438-E438)/E438</f>
        <v>-1</v>
      </c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6"/>
      <c r="E439" s="6"/>
      <c r="F439" s="6"/>
      <c r="G439" s="6"/>
      <c r="H439" s="12"/>
      <c r="I439" s="1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6"/>
      <c r="E440" s="6"/>
      <c r="F440" s="6"/>
      <c r="G440" s="6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3" t="s">
        <v>2</v>
      </c>
      <c r="B441" s="3" t="s">
        <v>2</v>
      </c>
      <c r="C441" s="3" t="s">
        <v>2</v>
      </c>
      <c r="D441" s="3" t="s">
        <v>2</v>
      </c>
      <c r="E441" s="3" t="s">
        <v>2</v>
      </c>
      <c r="F441" s="3" t="s">
        <v>2</v>
      </c>
      <c r="G441" s="3" t="s">
        <v>2</v>
      </c>
      <c r="H441" s="3" t="s">
        <v>2</v>
      </c>
      <c r="I441" s="3" t="s">
        <v>2</v>
      </c>
      <c r="J441" s="3" t="s">
        <v>2</v>
      </c>
      <c r="K441" s="3" t="s">
        <v>2</v>
      </c>
      <c r="L441" s="3" t="s">
        <v>2</v>
      </c>
      <c r="M441" s="3" t="s">
        <v>2</v>
      </c>
      <c r="N441" s="3" t="s">
        <v>2</v>
      </c>
      <c r="O441" s="1"/>
    </row>
    <row r="442" spans="1:15" ht="12.75">
      <c r="A442" s="1" t="s">
        <v>30</v>
      </c>
      <c r="B442" s="2"/>
      <c r="C442" s="2"/>
      <c r="D442" s="6"/>
      <c r="E442" s="6"/>
      <c r="F442" s="6"/>
      <c r="G442" s="6"/>
      <c r="H442" s="2"/>
      <c r="I442" s="2"/>
      <c r="J442" s="2"/>
      <c r="K442" s="2"/>
      <c r="L442" s="2"/>
      <c r="M442" s="1" t="s">
        <v>32</v>
      </c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1" t="s">
        <v>0</v>
      </c>
      <c r="B450" s="2"/>
      <c r="C450" s="2"/>
      <c r="D450" s="2"/>
      <c r="E450" s="2"/>
      <c r="F450" s="2"/>
      <c r="G450" s="1" t="s">
        <v>1</v>
      </c>
      <c r="H450" s="2"/>
      <c r="I450" s="2"/>
      <c r="J450" s="2"/>
      <c r="K450" s="2"/>
      <c r="L450" s="2"/>
      <c r="M450" s="4" t="s">
        <v>61</v>
      </c>
      <c r="N450" s="2"/>
      <c r="O450" s="2"/>
    </row>
    <row r="451" spans="1:15" ht="12.75">
      <c r="A451" s="3" t="s">
        <v>2</v>
      </c>
      <c r="B451" s="3" t="s">
        <v>2</v>
      </c>
      <c r="C451" s="3" t="s">
        <v>2</v>
      </c>
      <c r="D451" s="3" t="s">
        <v>2</v>
      </c>
      <c r="E451" s="3" t="s">
        <v>2</v>
      </c>
      <c r="F451" s="3" t="s">
        <v>2</v>
      </c>
      <c r="G451" s="3" t="s">
        <v>2</v>
      </c>
      <c r="H451" s="3" t="s">
        <v>2</v>
      </c>
      <c r="I451" s="3" t="s">
        <v>2</v>
      </c>
      <c r="J451" s="3" t="s">
        <v>2</v>
      </c>
      <c r="K451" s="3" t="s">
        <v>2</v>
      </c>
      <c r="L451" s="3" t="s">
        <v>2</v>
      </c>
      <c r="M451" s="3" t="s">
        <v>2</v>
      </c>
      <c r="N451" s="3" t="s">
        <v>2</v>
      </c>
      <c r="O451" s="1"/>
    </row>
    <row r="452" spans="1:15" ht="12.75">
      <c r="A452" s="1" t="s">
        <v>3</v>
      </c>
      <c r="B452" s="2"/>
      <c r="C452" s="2"/>
      <c r="D452" s="2"/>
      <c r="E452" s="2"/>
      <c r="F452" s="1" t="s">
        <v>4</v>
      </c>
      <c r="G452" s="2"/>
      <c r="H452" s="2"/>
      <c r="I452" s="2"/>
      <c r="J452" s="2"/>
      <c r="K452" s="2"/>
      <c r="L452" s="2"/>
      <c r="M452" s="1" t="s">
        <v>5</v>
      </c>
      <c r="N452" s="2"/>
      <c r="O452" s="2"/>
    </row>
    <row r="453" spans="1:15" ht="12.75">
      <c r="A453" s="2"/>
      <c r="B453" s="2"/>
      <c r="C453" s="2"/>
      <c r="D453" s="2"/>
      <c r="E453" s="2"/>
      <c r="F453" s="1" t="s">
        <v>33</v>
      </c>
      <c r="G453" s="2"/>
      <c r="H453" s="2"/>
      <c r="I453" s="2"/>
      <c r="J453" s="2"/>
      <c r="K453" s="2"/>
      <c r="L453" s="2"/>
      <c r="M453" s="4" t="s">
        <v>37</v>
      </c>
      <c r="N453" s="2"/>
      <c r="O453" s="2"/>
    </row>
    <row r="454" spans="1:15" ht="12.75">
      <c r="A454" s="4" t="s">
        <v>34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" t="s">
        <v>38</v>
      </c>
      <c r="N454" s="2"/>
      <c r="O454" s="2"/>
    </row>
    <row r="455" spans="1:1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" t="s">
        <v>36</v>
      </c>
      <c r="N455" s="2"/>
      <c r="O455" s="2"/>
    </row>
    <row r="456" spans="1:15" ht="12.75">
      <c r="A456" s="4" t="s">
        <v>35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3" t="s">
        <v>2</v>
      </c>
      <c r="B458" s="3" t="s">
        <v>2</v>
      </c>
      <c r="C458" s="3" t="s">
        <v>2</v>
      </c>
      <c r="D458" s="3" t="s">
        <v>2</v>
      </c>
      <c r="E458" s="3" t="s">
        <v>2</v>
      </c>
      <c r="F458" s="3" t="s">
        <v>2</v>
      </c>
      <c r="G458" s="3" t="s">
        <v>2</v>
      </c>
      <c r="H458" s="3" t="s">
        <v>2</v>
      </c>
      <c r="I458" s="3" t="s">
        <v>2</v>
      </c>
      <c r="J458" s="3" t="s">
        <v>2</v>
      </c>
      <c r="K458" s="3" t="s">
        <v>2</v>
      </c>
      <c r="L458" s="3" t="s">
        <v>2</v>
      </c>
      <c r="M458" s="3" t="s">
        <v>2</v>
      </c>
      <c r="N458" s="3" t="s">
        <v>2</v>
      </c>
      <c r="O458" s="1"/>
    </row>
    <row r="459" spans="1:15" ht="12.75">
      <c r="A459" s="2"/>
      <c r="B459" s="2"/>
      <c r="C459" s="2"/>
      <c r="D459" s="2"/>
      <c r="E459" s="2"/>
      <c r="F459" s="5" t="s">
        <v>41</v>
      </c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2"/>
      <c r="C460" s="2"/>
      <c r="D460" s="2"/>
      <c r="E460" s="2"/>
      <c r="F460" s="5" t="s">
        <v>52</v>
      </c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>
      <c r="A461" s="2"/>
      <c r="B461" s="2"/>
      <c r="C461" s="2"/>
      <c r="D461" s="2"/>
      <c r="E461" s="2"/>
      <c r="F461" s="5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>
      <c r="A462" s="2"/>
      <c r="B462" s="2"/>
      <c r="C462" s="1" t="s">
        <v>7</v>
      </c>
      <c r="D462" s="2"/>
      <c r="E462" s="2"/>
      <c r="F462" s="2"/>
      <c r="G462" s="2"/>
      <c r="H462" s="2"/>
      <c r="I462" s="1" t="s">
        <v>8</v>
      </c>
      <c r="J462" s="2"/>
      <c r="K462" s="2"/>
      <c r="L462" s="2"/>
      <c r="M462" s="2"/>
      <c r="N462" s="2"/>
      <c r="O462" s="2"/>
    </row>
    <row r="463" spans="1:15" ht="12.75">
      <c r="A463" s="2"/>
      <c r="B463" s="2"/>
      <c r="C463" s="1" t="s">
        <v>9</v>
      </c>
      <c r="D463" s="3" t="s">
        <v>2</v>
      </c>
      <c r="E463" s="2"/>
      <c r="F463" s="2"/>
      <c r="G463" s="2"/>
      <c r="H463" s="2"/>
      <c r="I463" s="1" t="s">
        <v>9</v>
      </c>
      <c r="J463" s="3" t="s">
        <v>2</v>
      </c>
      <c r="K463" s="2"/>
      <c r="L463" s="2"/>
      <c r="M463" s="2"/>
      <c r="N463" s="2"/>
      <c r="O463" s="2"/>
    </row>
    <row r="464" spans="1:15" ht="12.75">
      <c r="A464" s="2"/>
      <c r="B464" s="1" t="s">
        <v>10</v>
      </c>
      <c r="C464" s="6">
        <v>40</v>
      </c>
      <c r="D464" s="2"/>
      <c r="E464" s="2"/>
      <c r="F464" s="2"/>
      <c r="G464" s="2"/>
      <c r="H464" s="1" t="s">
        <v>10</v>
      </c>
      <c r="I464" s="6"/>
      <c r="J464" s="2"/>
      <c r="K464" s="2"/>
      <c r="L464" s="2"/>
      <c r="M464" s="2"/>
      <c r="N464" s="2"/>
      <c r="O464" s="2"/>
    </row>
    <row r="465" spans="1:1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1" t="s">
        <v>11</v>
      </c>
      <c r="C466" s="7">
        <v>0.07889</v>
      </c>
      <c r="D466" s="1" t="s">
        <v>12</v>
      </c>
      <c r="E466" s="2"/>
      <c r="F466" s="2"/>
      <c r="G466" s="2"/>
      <c r="H466" s="1" t="s">
        <v>11</v>
      </c>
      <c r="I466" s="8"/>
      <c r="J466" s="1" t="s">
        <v>12</v>
      </c>
      <c r="K466" s="2"/>
      <c r="L466" s="2"/>
      <c r="M466" s="2"/>
      <c r="N466" s="2"/>
      <c r="O466" s="2"/>
    </row>
    <row r="467" spans="1:1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2"/>
      <c r="C471" s="2"/>
      <c r="D471" s="2"/>
      <c r="E471" s="1" t="s">
        <v>13</v>
      </c>
      <c r="F471" s="7">
        <v>0.39642</v>
      </c>
      <c r="G471" s="1" t="s">
        <v>14</v>
      </c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2"/>
      <c r="C472" s="2"/>
      <c r="D472" s="2"/>
      <c r="E472" s="2"/>
      <c r="F472" s="3" t="s">
        <v>2</v>
      </c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2"/>
      <c r="C473" s="2"/>
      <c r="D473" s="9" t="s">
        <v>15</v>
      </c>
      <c r="E473" s="2"/>
      <c r="F473" s="10">
        <v>10000</v>
      </c>
      <c r="G473" s="1" t="s">
        <v>16</v>
      </c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2"/>
      <c r="C474" s="2"/>
      <c r="D474" s="2"/>
      <c r="E474" s="2"/>
      <c r="F474" s="3" t="s">
        <v>2</v>
      </c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2"/>
      <c r="C475" s="1" t="s">
        <v>17</v>
      </c>
      <c r="D475" s="2"/>
      <c r="E475" s="2"/>
      <c r="F475" s="14">
        <v>51080</v>
      </c>
      <c r="G475" s="1" t="s">
        <v>18</v>
      </c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2"/>
      <c r="C476" s="2"/>
      <c r="D476" s="2"/>
      <c r="E476" s="2"/>
      <c r="F476" s="3" t="s">
        <v>2</v>
      </c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2"/>
      <c r="C478" s="2"/>
      <c r="D478" s="11" t="s">
        <v>19</v>
      </c>
      <c r="E478" s="11" t="s">
        <v>19</v>
      </c>
      <c r="F478" s="11" t="s">
        <v>20</v>
      </c>
      <c r="G478" s="11" t="s">
        <v>20</v>
      </c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2"/>
      <c r="C479" s="2"/>
      <c r="D479" s="11" t="s">
        <v>21</v>
      </c>
      <c r="E479" s="11" t="s">
        <v>21</v>
      </c>
      <c r="F479" s="11" t="s">
        <v>21</v>
      </c>
      <c r="G479" s="11" t="s">
        <v>21</v>
      </c>
      <c r="H479" s="11" t="s">
        <v>22</v>
      </c>
      <c r="I479" s="11" t="s">
        <v>22</v>
      </c>
      <c r="J479" s="2"/>
      <c r="K479" s="2"/>
      <c r="L479" s="2"/>
      <c r="M479" s="2"/>
      <c r="N479" s="2"/>
      <c r="O479" s="2"/>
    </row>
    <row r="480" spans="1:15" ht="12.75">
      <c r="A480" s="2"/>
      <c r="B480" s="2"/>
      <c r="C480" s="11" t="s">
        <v>23</v>
      </c>
      <c r="D480" s="11" t="s">
        <v>24</v>
      </c>
      <c r="E480" s="11" t="s">
        <v>24</v>
      </c>
      <c r="F480" s="11" t="s">
        <v>24</v>
      </c>
      <c r="G480" s="11" t="s">
        <v>24</v>
      </c>
      <c r="H480" s="11" t="s">
        <v>25</v>
      </c>
      <c r="I480" s="11" t="s">
        <v>25</v>
      </c>
      <c r="J480" s="2"/>
      <c r="K480" s="2"/>
      <c r="L480" s="2"/>
      <c r="M480" s="2"/>
      <c r="N480" s="2"/>
      <c r="O480" s="2"/>
    </row>
    <row r="481" spans="1:15" ht="12.75">
      <c r="A481" s="2"/>
      <c r="B481" s="2"/>
      <c r="C481" s="11" t="s">
        <v>26</v>
      </c>
      <c r="D481" s="11" t="s">
        <v>27</v>
      </c>
      <c r="E481" s="11" t="s">
        <v>28</v>
      </c>
      <c r="F481" s="11" t="s">
        <v>27</v>
      </c>
      <c r="G481" s="11" t="s">
        <v>28</v>
      </c>
      <c r="H481" s="11" t="s">
        <v>27</v>
      </c>
      <c r="I481" s="11" t="s">
        <v>28</v>
      </c>
      <c r="J481" s="2"/>
      <c r="K481" s="2"/>
      <c r="L481" s="2"/>
      <c r="M481" s="2"/>
      <c r="N481" s="2"/>
      <c r="O481" s="2"/>
    </row>
    <row r="482" spans="1:15" ht="12.75">
      <c r="A482" s="2"/>
      <c r="B482" s="2"/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2"/>
      <c r="K482" s="2"/>
      <c r="L482" s="2"/>
      <c r="M482" s="2"/>
      <c r="N482" s="2"/>
      <c r="O482" s="2"/>
    </row>
    <row r="483" spans="1:15" ht="12.75">
      <c r="A483" s="2"/>
      <c r="B483" s="2"/>
      <c r="C483" s="10">
        <v>0</v>
      </c>
      <c r="D483" s="6">
        <f>(C483*C466)+C464</f>
        <v>40</v>
      </c>
      <c r="E483" s="6">
        <f>((C466+F470)*C483)+C464</f>
        <v>40</v>
      </c>
      <c r="F483" s="6">
        <f>(C483*I466)+I464</f>
        <v>0</v>
      </c>
      <c r="G483" s="15" t="s">
        <v>44</v>
      </c>
      <c r="H483" s="12">
        <f>(F483-D483)/D483</f>
        <v>-1</v>
      </c>
      <c r="I483" s="12">
        <f>(G483-E483)/E483</f>
        <v>-1</v>
      </c>
      <c r="J483" s="2"/>
      <c r="K483" s="2"/>
      <c r="L483" s="2"/>
      <c r="M483" s="2"/>
      <c r="N483" s="2"/>
      <c r="O483" s="2"/>
    </row>
    <row r="484" spans="1:15" ht="12.75">
      <c r="A484" s="2"/>
      <c r="B484" s="2"/>
      <c r="C484" s="10"/>
      <c r="D484" s="6"/>
      <c r="E484" s="6"/>
      <c r="F484" s="6"/>
      <c r="G484" s="15"/>
      <c r="H484" s="12"/>
      <c r="I484" s="12"/>
      <c r="J484" s="2"/>
      <c r="K484" s="2"/>
      <c r="L484" s="2"/>
      <c r="M484" s="2"/>
      <c r="N484" s="2"/>
      <c r="O484" s="2"/>
    </row>
    <row r="485" spans="1:15" ht="12.75">
      <c r="A485" s="2"/>
      <c r="B485" s="2"/>
      <c r="C485" s="10">
        <f>F473</f>
        <v>10000</v>
      </c>
      <c r="D485" s="6">
        <f>(C485*C466)+C464</f>
        <v>828.9</v>
      </c>
      <c r="E485" s="6">
        <f>((C466+F470)*C485)+C464</f>
        <v>828.9</v>
      </c>
      <c r="F485" s="6">
        <f>(C485*I466)+I464</f>
        <v>0</v>
      </c>
      <c r="G485" s="15" t="s">
        <v>44</v>
      </c>
      <c r="H485" s="12">
        <f>(F485-D485)/D485</f>
        <v>-1</v>
      </c>
      <c r="I485" s="12">
        <f>(G485-E485)/E485</f>
        <v>-1</v>
      </c>
      <c r="J485" s="2"/>
      <c r="K485" s="2"/>
      <c r="L485" s="2"/>
      <c r="M485" s="2"/>
      <c r="N485" s="2"/>
      <c r="O485" s="2"/>
    </row>
    <row r="486" spans="1:15" ht="12.75">
      <c r="A486" s="2"/>
      <c r="B486" s="2"/>
      <c r="C486" s="10"/>
      <c r="D486" s="6"/>
      <c r="E486" s="6"/>
      <c r="F486" s="6"/>
      <c r="G486" s="15"/>
      <c r="H486" s="12"/>
      <c r="I486" s="12"/>
      <c r="J486" s="2"/>
      <c r="K486" s="2"/>
      <c r="L486" s="2"/>
      <c r="M486" s="2"/>
      <c r="N486" s="2"/>
      <c r="O486" s="2"/>
    </row>
    <row r="487" spans="1:15" ht="12.75">
      <c r="A487" s="2"/>
      <c r="B487" s="2"/>
      <c r="C487" s="10">
        <f>C485+$F$473</f>
        <v>20000</v>
      </c>
      <c r="D487" s="6">
        <f>(C487*C466)+C464</f>
        <v>1617.8</v>
      </c>
      <c r="E487" s="6">
        <f>((C466+F470)*C487)+C464</f>
        <v>1617.8</v>
      </c>
      <c r="F487" s="6">
        <f>(C487*I466)+I464</f>
        <v>0</v>
      </c>
      <c r="G487" s="15" t="s">
        <v>44</v>
      </c>
      <c r="H487" s="12">
        <f>(F487-D487)/D487</f>
        <v>-1</v>
      </c>
      <c r="I487" s="12">
        <f>(G487-E487)/E487</f>
        <v>-1</v>
      </c>
      <c r="J487" s="2"/>
      <c r="K487" s="2"/>
      <c r="L487" s="2"/>
      <c r="M487" s="2"/>
      <c r="N487" s="2"/>
      <c r="O487" s="2"/>
    </row>
    <row r="488" spans="1:15" ht="12.75">
      <c r="A488" s="2"/>
      <c r="B488" s="2"/>
      <c r="C488" s="10"/>
      <c r="D488" s="6"/>
      <c r="E488" s="6"/>
      <c r="F488" s="6"/>
      <c r="G488" s="15"/>
      <c r="H488" s="12"/>
      <c r="I488" s="12"/>
      <c r="J488" s="2"/>
      <c r="K488" s="2"/>
      <c r="L488" s="2"/>
      <c r="M488" s="2"/>
      <c r="N488" s="2"/>
      <c r="O488" s="2"/>
    </row>
    <row r="489" spans="1:15" ht="12.75">
      <c r="A489" s="2"/>
      <c r="B489" s="2"/>
      <c r="C489" s="10">
        <f>C487+$F$473</f>
        <v>30000</v>
      </c>
      <c r="D489" s="6">
        <f>(C489*C466)+C464</f>
        <v>2406.7000000000003</v>
      </c>
      <c r="E489" s="6">
        <f>((C466+F470)*C489)+C464</f>
        <v>2406.7000000000003</v>
      </c>
      <c r="F489" s="6">
        <f>(C489*I466)+I464</f>
        <v>0</v>
      </c>
      <c r="G489" s="15" t="s">
        <v>44</v>
      </c>
      <c r="H489" s="12">
        <f>(F489-D489)/D489</f>
        <v>-1</v>
      </c>
      <c r="I489" s="12">
        <f>(G489-E489)/E489</f>
        <v>-1</v>
      </c>
      <c r="J489" s="2"/>
      <c r="K489" s="2"/>
      <c r="L489" s="2"/>
      <c r="M489" s="2"/>
      <c r="N489" s="2"/>
      <c r="O489" s="2"/>
    </row>
    <row r="490" spans="1:15" ht="12.75">
      <c r="A490" s="2"/>
      <c r="B490" s="2"/>
      <c r="C490" s="10"/>
      <c r="D490" s="6"/>
      <c r="E490" s="6"/>
      <c r="F490" s="6"/>
      <c r="G490" s="15"/>
      <c r="H490" s="12"/>
      <c r="I490" s="12"/>
      <c r="J490" s="2"/>
      <c r="K490" s="2"/>
      <c r="L490" s="2"/>
      <c r="M490" s="2"/>
      <c r="N490" s="2"/>
      <c r="O490" s="2"/>
    </row>
    <row r="491" spans="1:15" ht="12.75">
      <c r="A491" s="2"/>
      <c r="B491" s="2"/>
      <c r="C491" s="10">
        <f>C489+$F$473</f>
        <v>40000</v>
      </c>
      <c r="D491" s="6">
        <f>(C491*C466)+C464</f>
        <v>3195.6</v>
      </c>
      <c r="E491" s="6">
        <f>((C466+F470)*C491)+C464</f>
        <v>3195.6</v>
      </c>
      <c r="F491" s="6">
        <f>(C491*I466)+I464</f>
        <v>0</v>
      </c>
      <c r="G491" s="15" t="s">
        <v>44</v>
      </c>
      <c r="H491" s="12">
        <f>(F491-D491)/D491</f>
        <v>-1</v>
      </c>
      <c r="I491" s="12">
        <f>(G491-E491)/E491</f>
        <v>-1</v>
      </c>
      <c r="J491" s="2"/>
      <c r="K491" s="2"/>
      <c r="L491" s="2"/>
      <c r="M491" s="2"/>
      <c r="N491" s="2"/>
      <c r="O491" s="2"/>
    </row>
    <row r="492" spans="1:15" ht="12.75">
      <c r="A492" s="2"/>
      <c r="B492" s="2"/>
      <c r="C492" s="10"/>
      <c r="D492" s="6"/>
      <c r="E492" s="6"/>
      <c r="F492" s="6"/>
      <c r="G492" s="15"/>
      <c r="H492" s="12"/>
      <c r="I492" s="12"/>
      <c r="J492" s="2"/>
      <c r="K492" s="2"/>
      <c r="L492" s="2"/>
      <c r="M492" s="2"/>
      <c r="N492" s="2"/>
      <c r="O492" s="2"/>
    </row>
    <row r="493" spans="1:15" ht="12.75">
      <c r="A493" s="2"/>
      <c r="B493" s="2"/>
      <c r="C493" s="10">
        <f>C491+$F$473</f>
        <v>50000</v>
      </c>
      <c r="D493" s="6">
        <f>(C493*C466)+C464</f>
        <v>3984.5</v>
      </c>
      <c r="E493" s="6">
        <f>((C466+F470)*C493)+C464</f>
        <v>3984.5</v>
      </c>
      <c r="F493" s="6">
        <f>(C493*I466)+I464</f>
        <v>0</v>
      </c>
      <c r="G493" s="15" t="s">
        <v>44</v>
      </c>
      <c r="H493" s="12">
        <f>(F493-D493)/D493</f>
        <v>-1</v>
      </c>
      <c r="I493" s="12">
        <f>(G493-E493)/E493</f>
        <v>-1</v>
      </c>
      <c r="J493" s="2"/>
      <c r="K493" s="2"/>
      <c r="L493" s="2"/>
      <c r="M493" s="2"/>
      <c r="N493" s="2"/>
      <c r="O493" s="2"/>
    </row>
    <row r="494" spans="1:15" ht="12.75">
      <c r="A494" s="2"/>
      <c r="B494" s="2"/>
      <c r="C494" s="10"/>
      <c r="D494" s="6"/>
      <c r="E494" s="6"/>
      <c r="F494" s="6"/>
      <c r="G494" s="15"/>
      <c r="H494" s="12"/>
      <c r="I494" s="12"/>
      <c r="J494" s="2"/>
      <c r="K494" s="2"/>
      <c r="L494" s="2"/>
      <c r="M494" s="2"/>
      <c r="N494" s="2"/>
      <c r="O494" s="2"/>
    </row>
    <row r="495" spans="1:15" ht="12.75">
      <c r="A495" s="2"/>
      <c r="B495" s="2"/>
      <c r="C495" s="10">
        <f>C493+$F$473</f>
        <v>60000</v>
      </c>
      <c r="D495" s="6">
        <f>(C495*C466)+C464</f>
        <v>4773.400000000001</v>
      </c>
      <c r="E495" s="6">
        <f>((C466+F470)*C495)+C464</f>
        <v>4773.400000000001</v>
      </c>
      <c r="F495" s="6">
        <f>(C495*I466)+I464</f>
        <v>0</v>
      </c>
      <c r="G495" s="15" t="s">
        <v>44</v>
      </c>
      <c r="H495" s="12">
        <f>(F495-D495)/D495</f>
        <v>-1</v>
      </c>
      <c r="I495" s="12">
        <f>(G495-E495)/E495</f>
        <v>-1</v>
      </c>
      <c r="J495" s="2"/>
      <c r="K495" s="2"/>
      <c r="L495" s="2"/>
      <c r="M495" s="2"/>
      <c r="N495" s="2"/>
      <c r="O495" s="2"/>
    </row>
    <row r="496" spans="1:15" ht="12.75">
      <c r="A496" s="2"/>
      <c r="B496" s="2"/>
      <c r="C496" s="10"/>
      <c r="D496" s="6"/>
      <c r="E496" s="6"/>
      <c r="F496" s="6"/>
      <c r="G496" s="15"/>
      <c r="H496" s="12"/>
      <c r="I496" s="12"/>
      <c r="J496" s="2"/>
      <c r="K496" s="2"/>
      <c r="L496" s="2"/>
      <c r="M496" s="2"/>
      <c r="N496" s="2"/>
      <c r="O496" s="2"/>
    </row>
    <row r="497" spans="1:15" ht="12.75">
      <c r="A497" s="2"/>
      <c r="B497" s="2"/>
      <c r="C497" s="10">
        <f>C495+$F$473</f>
        <v>70000</v>
      </c>
      <c r="D497" s="6">
        <f>(C497*C466)+C464</f>
        <v>5562.3</v>
      </c>
      <c r="E497" s="6">
        <f>((C466+F470)*C497)+C464</f>
        <v>5562.3</v>
      </c>
      <c r="F497" s="6">
        <f>(C497*I466)+I464</f>
        <v>0</v>
      </c>
      <c r="G497" s="15" t="s">
        <v>44</v>
      </c>
      <c r="H497" s="12">
        <f>(F497-D497)/D497</f>
        <v>-1</v>
      </c>
      <c r="I497" s="12">
        <f>(G497-E497)/E497</f>
        <v>-1</v>
      </c>
      <c r="J497" s="2"/>
      <c r="K497" s="2"/>
      <c r="L497" s="2"/>
      <c r="M497" s="2"/>
      <c r="N497" s="2"/>
      <c r="O497" s="2"/>
    </row>
    <row r="498" spans="1:15" ht="12.75">
      <c r="A498" s="2"/>
      <c r="B498" s="2"/>
      <c r="C498" s="10"/>
      <c r="D498" s="6"/>
      <c r="E498" s="6"/>
      <c r="F498" s="6"/>
      <c r="G498" s="15"/>
      <c r="H498" s="12"/>
      <c r="I498" s="12"/>
      <c r="J498" s="2"/>
      <c r="K498" s="2"/>
      <c r="L498" s="2"/>
      <c r="M498" s="2"/>
      <c r="N498" s="2"/>
      <c r="O498" s="2"/>
    </row>
    <row r="499" spans="1:15" ht="12.75">
      <c r="A499" s="2"/>
      <c r="B499" s="2"/>
      <c r="C499" s="10">
        <f>C497+$F$473</f>
        <v>80000</v>
      </c>
      <c r="D499" s="6">
        <f>(C499*C466)+C464</f>
        <v>6351.2</v>
      </c>
      <c r="E499" s="6">
        <f>((C466+F470)*C499)+C464</f>
        <v>6351.2</v>
      </c>
      <c r="F499" s="6">
        <f>(C499*I466)+I464</f>
        <v>0</v>
      </c>
      <c r="G499" s="15" t="s">
        <v>44</v>
      </c>
      <c r="H499" s="12">
        <f>(F499-D499)/D499</f>
        <v>-1</v>
      </c>
      <c r="I499" s="12">
        <f>(G499-E499)/E499</f>
        <v>-1</v>
      </c>
      <c r="J499" s="2"/>
      <c r="K499" s="2"/>
      <c r="L499" s="2"/>
      <c r="M499" s="2"/>
      <c r="N499" s="2"/>
      <c r="O499" s="2"/>
    </row>
    <row r="500" spans="1:15" ht="12.75">
      <c r="A500" s="2"/>
      <c r="B500" s="2"/>
      <c r="C500" s="10"/>
      <c r="D500" s="6"/>
      <c r="E500" s="6"/>
      <c r="F500" s="6"/>
      <c r="G500" s="15"/>
      <c r="H500" s="12"/>
      <c r="I500" s="12"/>
      <c r="J500" s="2"/>
      <c r="K500" s="2"/>
      <c r="L500" s="2"/>
      <c r="M500" s="2"/>
      <c r="N500" s="2"/>
      <c r="O500" s="2"/>
    </row>
    <row r="501" spans="1:15" ht="12.75">
      <c r="A501" s="2"/>
      <c r="B501" s="2"/>
      <c r="C501" s="10">
        <f>C499+$F$473</f>
        <v>90000</v>
      </c>
      <c r="D501" s="6">
        <f>(C501*C466)+C464</f>
        <v>7140.1</v>
      </c>
      <c r="E501" s="6">
        <f>((C466+F470)*C501)+C464</f>
        <v>7140.1</v>
      </c>
      <c r="F501" s="6">
        <f>(C501*I466)+I464</f>
        <v>0</v>
      </c>
      <c r="G501" s="15" t="s">
        <v>44</v>
      </c>
      <c r="H501" s="12">
        <f>(F501-D501)/D501</f>
        <v>-1</v>
      </c>
      <c r="I501" s="12">
        <f>(G501-E501)/E501</f>
        <v>-1</v>
      </c>
      <c r="J501" s="2"/>
      <c r="K501" s="2"/>
      <c r="L501" s="2"/>
      <c r="M501" s="2"/>
      <c r="N501" s="2"/>
      <c r="O501" s="2"/>
    </row>
    <row r="502" spans="1:15" ht="12.75">
      <c r="A502" s="2"/>
      <c r="B502" s="2"/>
      <c r="C502" s="10"/>
      <c r="D502" s="6"/>
      <c r="E502" s="6"/>
      <c r="F502" s="6"/>
      <c r="G502" s="15"/>
      <c r="H502" s="12"/>
      <c r="I502" s="12"/>
      <c r="J502" s="2"/>
      <c r="K502" s="2"/>
      <c r="L502" s="2"/>
      <c r="M502" s="2"/>
      <c r="N502" s="2"/>
      <c r="O502" s="2"/>
    </row>
    <row r="503" spans="1:15" ht="12.75">
      <c r="A503" s="2"/>
      <c r="B503" s="2"/>
      <c r="C503" s="10">
        <f>C501+$F$473</f>
        <v>100000</v>
      </c>
      <c r="D503" s="6">
        <f>(C503*C466)+C464</f>
        <v>7929</v>
      </c>
      <c r="E503" s="6">
        <f>((C466+F470)*C503)+C464</f>
        <v>7929</v>
      </c>
      <c r="F503" s="6">
        <f>(C503*I466)+I464</f>
        <v>0</v>
      </c>
      <c r="G503" s="15" t="s">
        <v>44</v>
      </c>
      <c r="H503" s="12">
        <f>(F503-D503)/D503</f>
        <v>-1</v>
      </c>
      <c r="I503" s="12">
        <f>(G503-E503)/E503</f>
        <v>-1</v>
      </c>
      <c r="J503" s="2"/>
      <c r="K503" s="2"/>
      <c r="L503" s="2"/>
      <c r="M503" s="2"/>
      <c r="N503" s="2"/>
      <c r="O503" s="2"/>
    </row>
    <row r="504" spans="1:15" ht="12.75">
      <c r="A504" s="2"/>
      <c r="B504" s="2"/>
      <c r="C504" s="2"/>
      <c r="D504" s="6"/>
      <c r="E504" s="6"/>
      <c r="F504" s="6"/>
      <c r="G504" s="6"/>
      <c r="H504" s="12"/>
      <c r="I504" s="12"/>
      <c r="J504" s="2"/>
      <c r="K504" s="2"/>
      <c r="L504" s="2"/>
      <c r="M504" s="2"/>
      <c r="N504" s="2"/>
      <c r="O504" s="2"/>
    </row>
    <row r="505" spans="1:15" ht="12.75">
      <c r="A505" s="2"/>
      <c r="B505" s="2"/>
      <c r="C505" s="2"/>
      <c r="D505" s="6"/>
      <c r="E505" s="6"/>
      <c r="F505" s="6"/>
      <c r="G505" s="6"/>
      <c r="H505" s="2"/>
      <c r="I505" s="2"/>
      <c r="J505" s="2"/>
      <c r="K505" s="2"/>
      <c r="L505" s="2"/>
      <c r="M505" s="2"/>
      <c r="N505" s="2"/>
      <c r="O505" s="2"/>
    </row>
    <row r="506" spans="1:15" ht="12.75">
      <c r="A506" s="3" t="s">
        <v>2</v>
      </c>
      <c r="B506" s="3" t="s">
        <v>2</v>
      </c>
      <c r="C506" s="3" t="s">
        <v>2</v>
      </c>
      <c r="D506" s="3" t="s">
        <v>2</v>
      </c>
      <c r="E506" s="3" t="s">
        <v>2</v>
      </c>
      <c r="F506" s="3" t="s">
        <v>2</v>
      </c>
      <c r="G506" s="3" t="s">
        <v>2</v>
      </c>
      <c r="H506" s="3" t="s">
        <v>2</v>
      </c>
      <c r="I506" s="3" t="s">
        <v>2</v>
      </c>
      <c r="J506" s="3" t="s">
        <v>2</v>
      </c>
      <c r="K506" s="3" t="s">
        <v>2</v>
      </c>
      <c r="L506" s="3" t="s">
        <v>2</v>
      </c>
      <c r="M506" s="3" t="s">
        <v>2</v>
      </c>
      <c r="N506" s="3" t="s">
        <v>2</v>
      </c>
      <c r="O506" s="1"/>
    </row>
    <row r="507" spans="1:15" ht="12.75">
      <c r="A507" s="1" t="s">
        <v>30</v>
      </c>
      <c r="B507" s="2"/>
      <c r="C507" s="2"/>
      <c r="D507" s="6"/>
      <c r="E507" s="6"/>
      <c r="F507" s="6"/>
      <c r="G507" s="6"/>
      <c r="H507" s="2"/>
      <c r="I507" s="2"/>
      <c r="J507" s="2"/>
      <c r="K507" s="2"/>
      <c r="L507" s="2"/>
      <c r="M507" s="1" t="s">
        <v>32</v>
      </c>
      <c r="N507" s="2"/>
      <c r="O507" s="2"/>
    </row>
    <row r="508" spans="1:1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>
      <c r="A514" s="1" t="s">
        <v>0</v>
      </c>
      <c r="B514" s="2"/>
      <c r="C514" s="2"/>
      <c r="D514" s="2"/>
      <c r="E514" s="2"/>
      <c r="F514" s="2"/>
      <c r="G514" s="1" t="s">
        <v>1</v>
      </c>
      <c r="H514" s="2"/>
      <c r="I514" s="2"/>
      <c r="J514" s="2"/>
      <c r="K514" s="2"/>
      <c r="L514" s="2"/>
      <c r="M514" s="4" t="s">
        <v>62</v>
      </c>
      <c r="N514" s="2"/>
      <c r="O514" s="2"/>
    </row>
    <row r="515" spans="1:15" ht="12.75">
      <c r="A515" s="3" t="s">
        <v>2</v>
      </c>
      <c r="B515" s="3" t="s">
        <v>2</v>
      </c>
      <c r="C515" s="3" t="s">
        <v>2</v>
      </c>
      <c r="D515" s="3" t="s">
        <v>2</v>
      </c>
      <c r="E515" s="3" t="s">
        <v>2</v>
      </c>
      <c r="F515" s="3" t="s">
        <v>2</v>
      </c>
      <c r="G515" s="3" t="s">
        <v>2</v>
      </c>
      <c r="H515" s="3" t="s">
        <v>2</v>
      </c>
      <c r="I515" s="3" t="s">
        <v>2</v>
      </c>
      <c r="J515" s="3" t="s">
        <v>2</v>
      </c>
      <c r="K515" s="3" t="s">
        <v>2</v>
      </c>
      <c r="L515" s="3" t="s">
        <v>2</v>
      </c>
      <c r="M515" s="3" t="s">
        <v>2</v>
      </c>
      <c r="N515" s="3" t="s">
        <v>2</v>
      </c>
      <c r="O515" s="1"/>
    </row>
    <row r="516" spans="1:15" ht="12.75">
      <c r="A516" s="1" t="s">
        <v>3</v>
      </c>
      <c r="B516" s="2"/>
      <c r="C516" s="2"/>
      <c r="D516" s="2"/>
      <c r="E516" s="2"/>
      <c r="F516" s="1" t="s">
        <v>4</v>
      </c>
      <c r="G516" s="2"/>
      <c r="H516" s="2"/>
      <c r="I516" s="2"/>
      <c r="J516" s="2"/>
      <c r="K516" s="2"/>
      <c r="L516" s="2"/>
      <c r="M516" s="1" t="s">
        <v>5</v>
      </c>
      <c r="N516" s="2"/>
      <c r="O516" s="2"/>
    </row>
    <row r="517" spans="1:15" ht="12.75">
      <c r="A517" s="2"/>
      <c r="B517" s="2"/>
      <c r="C517" s="2"/>
      <c r="D517" s="2"/>
      <c r="E517" s="2"/>
      <c r="F517" s="1" t="s">
        <v>33</v>
      </c>
      <c r="G517" s="2"/>
      <c r="H517" s="2"/>
      <c r="I517" s="2"/>
      <c r="J517" s="2"/>
      <c r="K517" s="2"/>
      <c r="L517" s="2"/>
      <c r="M517" s="4" t="s">
        <v>37</v>
      </c>
      <c r="N517" s="2"/>
      <c r="O517" s="2"/>
    </row>
    <row r="518" spans="1:15" ht="12.75">
      <c r="A518" s="4" t="s">
        <v>34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" t="s">
        <v>38</v>
      </c>
      <c r="N518" s="2"/>
      <c r="O518" s="2"/>
    </row>
    <row r="519" spans="1:1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" t="s">
        <v>36</v>
      </c>
      <c r="N519" s="2"/>
      <c r="O519" s="2"/>
    </row>
    <row r="520" spans="1:15" ht="12.75">
      <c r="A520" s="4" t="s">
        <v>35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>
      <c r="A522" s="3" t="s">
        <v>2</v>
      </c>
      <c r="B522" s="3" t="s">
        <v>2</v>
      </c>
      <c r="C522" s="3" t="s">
        <v>2</v>
      </c>
      <c r="D522" s="3" t="s">
        <v>2</v>
      </c>
      <c r="E522" s="3" t="s">
        <v>2</v>
      </c>
      <c r="F522" s="3" t="s">
        <v>2</v>
      </c>
      <c r="G522" s="3" t="s">
        <v>2</v>
      </c>
      <c r="H522" s="3" t="s">
        <v>2</v>
      </c>
      <c r="I522" s="3" t="s">
        <v>2</v>
      </c>
      <c r="J522" s="3" t="s">
        <v>2</v>
      </c>
      <c r="K522" s="3" t="s">
        <v>2</v>
      </c>
      <c r="L522" s="3" t="s">
        <v>2</v>
      </c>
      <c r="M522" s="3" t="s">
        <v>2</v>
      </c>
      <c r="N522" s="3" t="s">
        <v>2</v>
      </c>
      <c r="O522" s="1"/>
    </row>
    <row r="523" spans="1:15" ht="12.75">
      <c r="A523" s="2"/>
      <c r="B523" s="2"/>
      <c r="C523" s="2"/>
      <c r="D523" s="2"/>
      <c r="E523" s="2"/>
      <c r="F523" s="5" t="s">
        <v>41</v>
      </c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>
      <c r="A524" s="2"/>
      <c r="B524" s="2"/>
      <c r="C524" s="2"/>
      <c r="D524" s="2"/>
      <c r="E524" s="2"/>
      <c r="F524" s="5" t="s">
        <v>53</v>
      </c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>
      <c r="A525" s="2"/>
      <c r="B525" s="2"/>
      <c r="C525" s="2"/>
      <c r="D525" s="2"/>
      <c r="E525" s="2"/>
      <c r="F525" s="5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>
      <c r="A526" s="2"/>
      <c r="B526" s="2"/>
      <c r="C526" s="1" t="s">
        <v>7</v>
      </c>
      <c r="D526" s="2"/>
      <c r="E526" s="2"/>
      <c r="F526" s="2"/>
      <c r="G526" s="2"/>
      <c r="H526" s="2"/>
      <c r="I526" s="1" t="s">
        <v>8</v>
      </c>
      <c r="J526" s="2"/>
      <c r="K526" s="2"/>
      <c r="L526" s="2"/>
      <c r="M526" s="2"/>
      <c r="N526" s="2"/>
      <c r="O526" s="2"/>
    </row>
    <row r="527" spans="1:15" ht="12.75">
      <c r="A527" s="2"/>
      <c r="B527" s="2"/>
      <c r="C527" s="1" t="s">
        <v>9</v>
      </c>
      <c r="D527" s="3" t="s">
        <v>2</v>
      </c>
      <c r="E527" s="2"/>
      <c r="F527" s="2"/>
      <c r="G527" s="2"/>
      <c r="H527" s="2"/>
      <c r="I527" s="1" t="s">
        <v>9</v>
      </c>
      <c r="J527" s="3" t="s">
        <v>2</v>
      </c>
      <c r="K527" s="2"/>
      <c r="L527" s="2"/>
      <c r="M527" s="2"/>
      <c r="N527" s="2"/>
      <c r="O527" s="2"/>
    </row>
    <row r="528" spans="1:15" ht="12.75">
      <c r="A528" s="2"/>
      <c r="B528" s="1" t="s">
        <v>10</v>
      </c>
      <c r="C528" s="6">
        <v>40</v>
      </c>
      <c r="D528" s="2"/>
      <c r="E528" s="2"/>
      <c r="F528" s="2"/>
      <c r="G528" s="2"/>
      <c r="H528" s="1" t="s">
        <v>10</v>
      </c>
      <c r="I528" s="6"/>
      <c r="J528" s="2"/>
      <c r="K528" s="2"/>
      <c r="L528" s="2"/>
      <c r="M528" s="2"/>
      <c r="N528" s="2"/>
      <c r="O528" s="2"/>
    </row>
    <row r="529" spans="1:1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>
      <c r="A530" s="2"/>
      <c r="B530" s="1" t="s">
        <v>11</v>
      </c>
      <c r="C530" s="7">
        <v>0.07889</v>
      </c>
      <c r="D530" s="1" t="s">
        <v>12</v>
      </c>
      <c r="E530" s="2"/>
      <c r="F530" s="2"/>
      <c r="G530" s="2"/>
      <c r="H530" s="1" t="s">
        <v>11</v>
      </c>
      <c r="I530" s="8"/>
      <c r="J530" s="1" t="s">
        <v>12</v>
      </c>
      <c r="K530" s="2"/>
      <c r="L530" s="2"/>
      <c r="M530" s="2"/>
      <c r="N530" s="2"/>
      <c r="O530" s="2"/>
    </row>
    <row r="531" spans="1:1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>
      <c r="A535" s="2"/>
      <c r="B535" s="2"/>
      <c r="C535" s="2"/>
      <c r="D535" s="2"/>
      <c r="E535" s="1" t="s">
        <v>13</v>
      </c>
      <c r="F535" s="7">
        <v>0.39642</v>
      </c>
      <c r="G535" s="1" t="s">
        <v>14</v>
      </c>
      <c r="H535" s="2"/>
      <c r="I535" s="2"/>
      <c r="J535" s="2"/>
      <c r="K535" s="2"/>
      <c r="L535" s="2"/>
      <c r="M535" s="2"/>
      <c r="N535" s="2"/>
      <c r="O535" s="2"/>
    </row>
    <row r="536" spans="1:15" ht="12.75">
      <c r="A536" s="2"/>
      <c r="B536" s="2"/>
      <c r="C536" s="2"/>
      <c r="D536" s="2"/>
      <c r="E536" s="2"/>
      <c r="F536" s="3" t="s">
        <v>2</v>
      </c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>
      <c r="A537" s="2"/>
      <c r="B537" s="2"/>
      <c r="C537" s="2"/>
      <c r="D537" s="9" t="s">
        <v>15</v>
      </c>
      <c r="E537" s="2"/>
      <c r="F537" s="10">
        <v>50000</v>
      </c>
      <c r="G537" s="1" t="s">
        <v>16</v>
      </c>
      <c r="H537" s="2"/>
      <c r="I537" s="2"/>
      <c r="J537" s="2"/>
      <c r="K537" s="2"/>
      <c r="L537" s="2"/>
      <c r="M537" s="2"/>
      <c r="N537" s="2"/>
      <c r="O537" s="2"/>
    </row>
    <row r="538" spans="1:15" ht="12.75">
      <c r="A538" s="2"/>
      <c r="B538" s="2"/>
      <c r="C538" s="2"/>
      <c r="D538" s="2"/>
      <c r="E538" s="2"/>
      <c r="F538" s="3" t="s">
        <v>2</v>
      </c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>
      <c r="A539" s="2"/>
      <c r="B539" s="2"/>
      <c r="C539" s="1" t="s">
        <v>17</v>
      </c>
      <c r="D539" s="2"/>
      <c r="E539" s="2"/>
      <c r="F539" s="14">
        <v>158087</v>
      </c>
      <c r="G539" s="1" t="s">
        <v>18</v>
      </c>
      <c r="H539" s="2"/>
      <c r="I539" s="2"/>
      <c r="J539" s="2"/>
      <c r="K539" s="2"/>
      <c r="L539" s="2"/>
      <c r="M539" s="2"/>
      <c r="N539" s="2"/>
      <c r="O539" s="2"/>
    </row>
    <row r="540" spans="1:15" ht="12.75">
      <c r="A540" s="2"/>
      <c r="B540" s="2"/>
      <c r="C540" s="2"/>
      <c r="D540" s="2"/>
      <c r="E540" s="2"/>
      <c r="F540" s="3" t="s">
        <v>2</v>
      </c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>
      <c r="A542" s="2"/>
      <c r="B542" s="2"/>
      <c r="C542" s="2"/>
      <c r="D542" s="11" t="s">
        <v>19</v>
      </c>
      <c r="E542" s="11" t="s">
        <v>19</v>
      </c>
      <c r="F542" s="11" t="s">
        <v>20</v>
      </c>
      <c r="G542" s="11" t="s">
        <v>20</v>
      </c>
      <c r="H542" s="2"/>
      <c r="I542" s="2"/>
      <c r="J542" s="2"/>
      <c r="K542" s="2"/>
      <c r="L542" s="2"/>
      <c r="M542" s="2"/>
      <c r="N542" s="2"/>
      <c r="O542" s="2"/>
    </row>
    <row r="543" spans="1:15" ht="12.75">
      <c r="A543" s="2"/>
      <c r="B543" s="2"/>
      <c r="C543" s="2"/>
      <c r="D543" s="11" t="s">
        <v>21</v>
      </c>
      <c r="E543" s="11" t="s">
        <v>21</v>
      </c>
      <c r="F543" s="11" t="s">
        <v>21</v>
      </c>
      <c r="G543" s="11" t="s">
        <v>21</v>
      </c>
      <c r="H543" s="11" t="s">
        <v>22</v>
      </c>
      <c r="I543" s="11" t="s">
        <v>22</v>
      </c>
      <c r="J543" s="2"/>
      <c r="K543" s="2"/>
      <c r="L543" s="2"/>
      <c r="M543" s="2"/>
      <c r="N543" s="2"/>
      <c r="O543" s="2"/>
    </row>
    <row r="544" spans="1:15" ht="12.75">
      <c r="A544" s="2"/>
      <c r="B544" s="2"/>
      <c r="C544" s="11" t="s">
        <v>23</v>
      </c>
      <c r="D544" s="11" t="s">
        <v>24</v>
      </c>
      <c r="E544" s="11" t="s">
        <v>24</v>
      </c>
      <c r="F544" s="11" t="s">
        <v>24</v>
      </c>
      <c r="G544" s="11" t="s">
        <v>24</v>
      </c>
      <c r="H544" s="11" t="s">
        <v>25</v>
      </c>
      <c r="I544" s="11" t="s">
        <v>25</v>
      </c>
      <c r="J544" s="2"/>
      <c r="K544" s="2"/>
      <c r="L544" s="2"/>
      <c r="M544" s="2"/>
      <c r="N544" s="2"/>
      <c r="O544" s="2"/>
    </row>
    <row r="545" spans="1:15" ht="12.75">
      <c r="A545" s="2"/>
      <c r="B545" s="2"/>
      <c r="C545" s="11" t="s">
        <v>26</v>
      </c>
      <c r="D545" s="11" t="s">
        <v>27</v>
      </c>
      <c r="E545" s="11" t="s">
        <v>28</v>
      </c>
      <c r="F545" s="11" t="s">
        <v>27</v>
      </c>
      <c r="G545" s="11" t="s">
        <v>28</v>
      </c>
      <c r="H545" s="11" t="s">
        <v>27</v>
      </c>
      <c r="I545" s="11" t="s">
        <v>28</v>
      </c>
      <c r="J545" s="2"/>
      <c r="K545" s="2"/>
      <c r="L545" s="2"/>
      <c r="M545" s="2"/>
      <c r="N545" s="2"/>
      <c r="O545" s="2"/>
    </row>
    <row r="546" spans="1:15" ht="12.75">
      <c r="A546" s="2"/>
      <c r="B546" s="2"/>
      <c r="C546" s="11" t="s">
        <v>29</v>
      </c>
      <c r="D546" s="11" t="s">
        <v>29</v>
      </c>
      <c r="E546" s="11" t="s">
        <v>29</v>
      </c>
      <c r="F546" s="11" t="s">
        <v>29</v>
      </c>
      <c r="G546" s="11" t="s">
        <v>29</v>
      </c>
      <c r="H546" s="11" t="s">
        <v>29</v>
      </c>
      <c r="I546" s="11" t="s">
        <v>29</v>
      </c>
      <c r="J546" s="2"/>
      <c r="K546" s="2"/>
      <c r="L546" s="2"/>
      <c r="M546" s="2"/>
      <c r="N546" s="2"/>
      <c r="O546" s="2"/>
    </row>
    <row r="547" spans="1:15" ht="12.75">
      <c r="A547" s="2"/>
      <c r="B547" s="2"/>
      <c r="C547" s="10">
        <v>0</v>
      </c>
      <c r="D547" s="6">
        <f>(C547*C530)+C528</f>
        <v>40</v>
      </c>
      <c r="E547" s="6">
        <f>((C530+F534)*C547)+C528</f>
        <v>40</v>
      </c>
      <c r="F547" s="6">
        <f>(C547*I530)+I528</f>
        <v>0</v>
      </c>
      <c r="G547" s="15" t="s">
        <v>44</v>
      </c>
      <c r="H547" s="12">
        <f>(F547-D547)/D547</f>
        <v>-1</v>
      </c>
      <c r="I547" s="12">
        <f>(G547-E547)/E547</f>
        <v>-1</v>
      </c>
      <c r="J547" s="2"/>
      <c r="K547" s="2"/>
      <c r="L547" s="2"/>
      <c r="M547" s="2"/>
      <c r="N547" s="2"/>
      <c r="O547" s="2"/>
    </row>
    <row r="548" spans="1:15" ht="12.75">
      <c r="A548" s="2"/>
      <c r="B548" s="2"/>
      <c r="C548" s="10"/>
      <c r="D548" s="6"/>
      <c r="E548" s="6"/>
      <c r="F548" s="6"/>
      <c r="G548" s="15"/>
      <c r="H548" s="12"/>
      <c r="I548" s="12"/>
      <c r="J548" s="2"/>
      <c r="K548" s="2"/>
      <c r="L548" s="2"/>
      <c r="M548" s="2"/>
      <c r="N548" s="2"/>
      <c r="O548" s="2"/>
    </row>
    <row r="549" spans="1:15" ht="12.75">
      <c r="A549" s="2"/>
      <c r="B549" s="2"/>
      <c r="C549" s="10">
        <f>F537</f>
        <v>50000</v>
      </c>
      <c r="D549" s="6">
        <f>(C549*C530)+C528</f>
        <v>3984.5</v>
      </c>
      <c r="E549" s="6">
        <f>((C530+F534)*C549)+C528</f>
        <v>3984.5</v>
      </c>
      <c r="F549" s="6">
        <f>(C549*I530)+I528</f>
        <v>0</v>
      </c>
      <c r="G549" s="15" t="s">
        <v>44</v>
      </c>
      <c r="H549" s="12">
        <f>(F549-D549)/D549</f>
        <v>-1</v>
      </c>
      <c r="I549" s="12">
        <f>(G549-E549)/E549</f>
        <v>-1</v>
      </c>
      <c r="J549" s="2"/>
      <c r="K549" s="2"/>
      <c r="L549" s="2"/>
      <c r="M549" s="2"/>
      <c r="N549" s="2"/>
      <c r="O549" s="2"/>
    </row>
    <row r="550" spans="1:15" ht="12.75">
      <c r="A550" s="2"/>
      <c r="B550" s="2"/>
      <c r="C550" s="10"/>
      <c r="D550" s="6"/>
      <c r="E550" s="6"/>
      <c r="F550" s="6"/>
      <c r="G550" s="15"/>
      <c r="H550" s="12"/>
      <c r="I550" s="12"/>
      <c r="J550" s="2"/>
      <c r="K550" s="2"/>
      <c r="L550" s="2"/>
      <c r="M550" s="2"/>
      <c r="N550" s="2"/>
      <c r="O550" s="2"/>
    </row>
    <row r="551" spans="1:15" ht="12.75">
      <c r="A551" s="2"/>
      <c r="B551" s="2"/>
      <c r="C551" s="10">
        <f>C549+$F$537</f>
        <v>100000</v>
      </c>
      <c r="D551" s="6">
        <f>(C551*C530)+C528</f>
        <v>7929</v>
      </c>
      <c r="E551" s="6">
        <f>((C530+F534)*C551)+C528</f>
        <v>7929</v>
      </c>
      <c r="F551" s="6">
        <f>(C551*I530)+I528</f>
        <v>0</v>
      </c>
      <c r="G551" s="15" t="s">
        <v>44</v>
      </c>
      <c r="H551" s="12">
        <f>(F551-D551)/D551</f>
        <v>-1</v>
      </c>
      <c r="I551" s="12">
        <f>(G551-E551)/E551</f>
        <v>-1</v>
      </c>
      <c r="J551" s="2"/>
      <c r="K551" s="2"/>
      <c r="L551" s="2"/>
      <c r="M551" s="2"/>
      <c r="N551" s="2"/>
      <c r="O551" s="2"/>
    </row>
    <row r="552" spans="1:15" ht="12.75">
      <c r="A552" s="2"/>
      <c r="B552" s="2"/>
      <c r="C552" s="10"/>
      <c r="D552" s="6"/>
      <c r="E552" s="6"/>
      <c r="F552" s="6"/>
      <c r="G552" s="15"/>
      <c r="H552" s="12"/>
      <c r="I552" s="12"/>
      <c r="J552" s="2"/>
      <c r="K552" s="2"/>
      <c r="L552" s="2"/>
      <c r="M552" s="2"/>
      <c r="N552" s="2"/>
      <c r="O552" s="2"/>
    </row>
    <row r="553" spans="1:15" ht="12.75">
      <c r="A553" s="2"/>
      <c r="B553" s="2"/>
      <c r="C553" s="10">
        <f>C551+$F$537</f>
        <v>150000</v>
      </c>
      <c r="D553" s="6">
        <f>(C553*C530)+C528</f>
        <v>11873.5</v>
      </c>
      <c r="E553" s="6">
        <f>((C530+F534)*C553)+C528</f>
        <v>11873.5</v>
      </c>
      <c r="F553" s="6">
        <f>(C553*I530)+I528</f>
        <v>0</v>
      </c>
      <c r="G553" s="15" t="s">
        <v>44</v>
      </c>
      <c r="H553" s="12">
        <f>(F553-D553)/D553</f>
        <v>-1</v>
      </c>
      <c r="I553" s="12">
        <f>(G553-E553)/E553</f>
        <v>-1</v>
      </c>
      <c r="J553" s="2"/>
      <c r="K553" s="2"/>
      <c r="L553" s="2"/>
      <c r="M553" s="2"/>
      <c r="N553" s="2"/>
      <c r="O553" s="2"/>
    </row>
    <row r="554" spans="1:15" ht="12.75">
      <c r="A554" s="2"/>
      <c r="B554" s="2"/>
      <c r="C554" s="10"/>
      <c r="D554" s="6"/>
      <c r="E554" s="6"/>
      <c r="F554" s="6"/>
      <c r="G554" s="15"/>
      <c r="H554" s="12"/>
      <c r="I554" s="12"/>
      <c r="J554" s="2"/>
      <c r="K554" s="2"/>
      <c r="L554" s="2"/>
      <c r="M554" s="2"/>
      <c r="N554" s="2"/>
      <c r="O554" s="2"/>
    </row>
    <row r="555" spans="1:15" ht="12.75">
      <c r="A555" s="2"/>
      <c r="B555" s="2"/>
      <c r="C555" s="10">
        <f>C553+$F$537</f>
        <v>200000</v>
      </c>
      <c r="D555" s="6">
        <f>(C555*C530)+C528</f>
        <v>15818</v>
      </c>
      <c r="E555" s="6">
        <f>((C530+F534)*C555)+C528</f>
        <v>15818</v>
      </c>
      <c r="F555" s="6">
        <f>(C555*I530)+I528</f>
        <v>0</v>
      </c>
      <c r="G555" s="15" t="s">
        <v>44</v>
      </c>
      <c r="H555" s="12">
        <f>(F555-D555)/D555</f>
        <v>-1</v>
      </c>
      <c r="I555" s="12">
        <f>(G555-E555)/E555</f>
        <v>-1</v>
      </c>
      <c r="J555" s="2"/>
      <c r="K555" s="2"/>
      <c r="L555" s="2"/>
      <c r="M555" s="2"/>
      <c r="N555" s="2"/>
      <c r="O555" s="2"/>
    </row>
    <row r="556" spans="1:15" ht="12.75">
      <c r="A556" s="2"/>
      <c r="B556" s="2"/>
      <c r="C556" s="10"/>
      <c r="D556" s="6"/>
      <c r="E556" s="6"/>
      <c r="F556" s="6"/>
      <c r="G556" s="15"/>
      <c r="H556" s="12"/>
      <c r="I556" s="12"/>
      <c r="J556" s="2"/>
      <c r="K556" s="2"/>
      <c r="L556" s="2"/>
      <c r="M556" s="2"/>
      <c r="N556" s="2"/>
      <c r="O556" s="2"/>
    </row>
    <row r="557" spans="1:15" ht="12.75">
      <c r="A557" s="2"/>
      <c r="B557" s="2"/>
      <c r="C557" s="10">
        <f>C555+$F$537</f>
        <v>250000</v>
      </c>
      <c r="D557" s="6">
        <f>(C557*C530)+C528</f>
        <v>19762.5</v>
      </c>
      <c r="E557" s="6">
        <f>((C530+F534)*C557)+C528</f>
        <v>19762.5</v>
      </c>
      <c r="F557" s="6">
        <f>(C557*I530)+I528</f>
        <v>0</v>
      </c>
      <c r="G557" s="15" t="s">
        <v>44</v>
      </c>
      <c r="H557" s="12">
        <f>(F557-D557)/D557</f>
        <v>-1</v>
      </c>
      <c r="I557" s="12">
        <f>(G557-E557)/E557</f>
        <v>-1</v>
      </c>
      <c r="J557" s="2"/>
      <c r="K557" s="2"/>
      <c r="L557" s="2"/>
      <c r="M557" s="2"/>
      <c r="N557" s="2"/>
      <c r="O557" s="2"/>
    </row>
    <row r="558" spans="1:15" ht="12.75">
      <c r="A558" s="2"/>
      <c r="B558" s="2"/>
      <c r="C558" s="10"/>
      <c r="D558" s="6"/>
      <c r="E558" s="6"/>
      <c r="F558" s="6"/>
      <c r="G558" s="15"/>
      <c r="H558" s="12"/>
      <c r="I558" s="12"/>
      <c r="J558" s="2"/>
      <c r="K558" s="2"/>
      <c r="L558" s="2"/>
      <c r="M558" s="2"/>
      <c r="N558" s="2"/>
      <c r="O558" s="2"/>
    </row>
    <row r="559" spans="1:15" ht="12.75">
      <c r="A559" s="2"/>
      <c r="B559" s="2"/>
      <c r="C559" s="10">
        <f>C557+$F$537</f>
        <v>300000</v>
      </c>
      <c r="D559" s="6">
        <f>(C559*C530)+C528</f>
        <v>23707</v>
      </c>
      <c r="E559" s="6">
        <f>((C530+F534)*C559)+C528</f>
        <v>23707</v>
      </c>
      <c r="F559" s="6">
        <f>(C559*I530)+I528</f>
        <v>0</v>
      </c>
      <c r="G559" s="15" t="s">
        <v>44</v>
      </c>
      <c r="H559" s="12">
        <f>(F559-D559)/D559</f>
        <v>-1</v>
      </c>
      <c r="I559" s="12">
        <f>(G559-E559)/E559</f>
        <v>-1</v>
      </c>
      <c r="J559" s="2"/>
      <c r="K559" s="2"/>
      <c r="L559" s="2"/>
      <c r="M559" s="2"/>
      <c r="N559" s="2"/>
      <c r="O559" s="2"/>
    </row>
    <row r="560" spans="1:15" ht="12.75">
      <c r="A560" s="2"/>
      <c r="B560" s="2"/>
      <c r="C560" s="10"/>
      <c r="D560" s="6"/>
      <c r="E560" s="6"/>
      <c r="F560" s="6"/>
      <c r="G560" s="15"/>
      <c r="H560" s="12"/>
      <c r="I560" s="12"/>
      <c r="J560" s="2"/>
      <c r="K560" s="2"/>
      <c r="L560" s="2"/>
      <c r="M560" s="2"/>
      <c r="N560" s="2"/>
      <c r="O560" s="2"/>
    </row>
    <row r="561" spans="1:15" ht="12.75">
      <c r="A561" s="2"/>
      <c r="B561" s="2"/>
      <c r="C561" s="10">
        <f>C559+$F$537</f>
        <v>350000</v>
      </c>
      <c r="D561" s="6">
        <f>(C561*C530)+C528</f>
        <v>27651.5</v>
      </c>
      <c r="E561" s="6">
        <f>((C530+F534)*C561)+C528</f>
        <v>27651.5</v>
      </c>
      <c r="F561" s="6">
        <f>(C561*I530)+I528</f>
        <v>0</v>
      </c>
      <c r="G561" s="15" t="s">
        <v>44</v>
      </c>
      <c r="H561" s="12">
        <f>(F561-D561)/D561</f>
        <v>-1</v>
      </c>
      <c r="I561" s="12">
        <f>(G561-E561)/E561</f>
        <v>-1</v>
      </c>
      <c r="J561" s="2"/>
      <c r="K561" s="2"/>
      <c r="L561" s="2"/>
      <c r="M561" s="2"/>
      <c r="N561" s="2"/>
      <c r="O561" s="2"/>
    </row>
    <row r="562" spans="1:15" ht="12.75">
      <c r="A562" s="2"/>
      <c r="B562" s="2"/>
      <c r="C562" s="10"/>
      <c r="D562" s="6"/>
      <c r="E562" s="6"/>
      <c r="F562" s="6"/>
      <c r="G562" s="15"/>
      <c r="H562" s="12"/>
      <c r="I562" s="12"/>
      <c r="J562" s="2"/>
      <c r="K562" s="2"/>
      <c r="L562" s="2"/>
      <c r="M562" s="2"/>
      <c r="N562" s="2"/>
      <c r="O562" s="2"/>
    </row>
    <row r="563" spans="1:15" ht="12.75">
      <c r="A563" s="2"/>
      <c r="B563" s="2"/>
      <c r="C563" s="10">
        <f>C561+$F$537</f>
        <v>400000</v>
      </c>
      <c r="D563" s="6">
        <f>(C563*C530)+C528</f>
        <v>31596</v>
      </c>
      <c r="E563" s="6">
        <f>((C530+F534)*C563)+C528</f>
        <v>31596</v>
      </c>
      <c r="F563" s="6">
        <f>(C563*I530)+I528</f>
        <v>0</v>
      </c>
      <c r="G563" s="15" t="s">
        <v>44</v>
      </c>
      <c r="H563" s="12">
        <f>(F563-D563)/D563</f>
        <v>-1</v>
      </c>
      <c r="I563" s="12">
        <f>(G563-E563)/E563</f>
        <v>-1</v>
      </c>
      <c r="J563" s="2"/>
      <c r="K563" s="2"/>
      <c r="L563" s="2"/>
      <c r="M563" s="2"/>
      <c r="N563" s="2"/>
      <c r="O563" s="2"/>
    </row>
    <row r="564" spans="1:15" ht="12.75">
      <c r="A564" s="2"/>
      <c r="B564" s="2"/>
      <c r="C564" s="10"/>
      <c r="D564" s="6"/>
      <c r="E564" s="6"/>
      <c r="F564" s="6"/>
      <c r="G564" s="15"/>
      <c r="H564" s="12"/>
      <c r="I564" s="12"/>
      <c r="J564" s="2"/>
      <c r="K564" s="2"/>
      <c r="L564" s="2"/>
      <c r="M564" s="2"/>
      <c r="N564" s="2"/>
      <c r="O564" s="2"/>
    </row>
    <row r="565" spans="1:15" ht="12.75">
      <c r="A565" s="2"/>
      <c r="B565" s="2"/>
      <c r="C565" s="10">
        <f>C563+$F$537</f>
        <v>450000</v>
      </c>
      <c r="D565" s="6">
        <f>(C565*C530)+C528</f>
        <v>35540.5</v>
      </c>
      <c r="E565" s="6">
        <f>((C530+F534)*C565)+C528</f>
        <v>35540.5</v>
      </c>
      <c r="F565" s="6">
        <f>(C565*I530)+I528</f>
        <v>0</v>
      </c>
      <c r="G565" s="15" t="s">
        <v>44</v>
      </c>
      <c r="H565" s="12">
        <f>(F565-D565)/D565</f>
        <v>-1</v>
      </c>
      <c r="I565" s="12">
        <f>(G565-E565)/E565</f>
        <v>-1</v>
      </c>
      <c r="J565" s="2"/>
      <c r="K565" s="2"/>
      <c r="L565" s="2"/>
      <c r="M565" s="2"/>
      <c r="N565" s="2"/>
      <c r="O565" s="2"/>
    </row>
    <row r="566" spans="1:15" ht="12.75">
      <c r="A566" s="2"/>
      <c r="B566" s="2"/>
      <c r="C566" s="10"/>
      <c r="D566" s="6"/>
      <c r="E566" s="6"/>
      <c r="F566" s="6"/>
      <c r="G566" s="15"/>
      <c r="H566" s="12"/>
      <c r="I566" s="12"/>
      <c r="J566" s="2"/>
      <c r="K566" s="2"/>
      <c r="L566" s="2"/>
      <c r="M566" s="2"/>
      <c r="N566" s="2"/>
      <c r="O566" s="2"/>
    </row>
    <row r="567" spans="1:15" ht="12.75">
      <c r="A567" s="2"/>
      <c r="B567" s="2"/>
      <c r="C567" s="10">
        <f>C565+$F$537</f>
        <v>500000</v>
      </c>
      <c r="D567" s="6">
        <f>(C567*C530)+C528</f>
        <v>39485</v>
      </c>
      <c r="E567" s="6">
        <f>((C530+F534)*C567)+C528</f>
        <v>39485</v>
      </c>
      <c r="F567" s="6">
        <f>(C567*I530)+I528</f>
        <v>0</v>
      </c>
      <c r="G567" s="15" t="s">
        <v>44</v>
      </c>
      <c r="H567" s="12">
        <f>(F567-D567)/D567</f>
        <v>-1</v>
      </c>
      <c r="I567" s="12">
        <f>(G567-E567)/E567</f>
        <v>-1</v>
      </c>
      <c r="J567" s="2"/>
      <c r="K567" s="2"/>
      <c r="L567" s="2"/>
      <c r="M567" s="2"/>
      <c r="N567" s="2"/>
      <c r="O567" s="2"/>
    </row>
    <row r="568" spans="1:15" ht="12.75">
      <c r="A568" s="2"/>
      <c r="B568" s="2"/>
      <c r="C568" s="2"/>
      <c r="D568" s="6"/>
      <c r="E568" s="6"/>
      <c r="F568" s="6"/>
      <c r="G568" s="6"/>
      <c r="H568" s="12"/>
      <c r="I568" s="12"/>
      <c r="J568" s="2"/>
      <c r="K568" s="2"/>
      <c r="L568" s="2"/>
      <c r="M568" s="2"/>
      <c r="N568" s="2"/>
      <c r="O568" s="2"/>
    </row>
    <row r="569" spans="1:15" ht="12.75">
      <c r="A569" s="2"/>
      <c r="B569" s="2"/>
      <c r="C569" s="2"/>
      <c r="D569" s="6"/>
      <c r="E569" s="6"/>
      <c r="F569" s="6"/>
      <c r="G569" s="6"/>
      <c r="H569" s="2"/>
      <c r="I569" s="2"/>
      <c r="J569" s="2"/>
      <c r="K569" s="2"/>
      <c r="L569" s="2"/>
      <c r="M569" s="2"/>
      <c r="N569" s="2"/>
      <c r="O569" s="2"/>
    </row>
    <row r="570" spans="1:15" ht="12.75">
      <c r="A570" s="3" t="s">
        <v>2</v>
      </c>
      <c r="B570" s="3" t="s">
        <v>2</v>
      </c>
      <c r="C570" s="3" t="s">
        <v>2</v>
      </c>
      <c r="D570" s="3" t="s">
        <v>2</v>
      </c>
      <c r="E570" s="3" t="s">
        <v>2</v>
      </c>
      <c r="F570" s="3" t="s">
        <v>2</v>
      </c>
      <c r="G570" s="3" t="s">
        <v>2</v>
      </c>
      <c r="H570" s="3" t="s">
        <v>2</v>
      </c>
      <c r="I570" s="3" t="s">
        <v>2</v>
      </c>
      <c r="J570" s="3" t="s">
        <v>2</v>
      </c>
      <c r="K570" s="3" t="s">
        <v>2</v>
      </c>
      <c r="L570" s="3" t="s">
        <v>2</v>
      </c>
      <c r="M570" s="3" t="s">
        <v>2</v>
      </c>
      <c r="N570" s="3" t="s">
        <v>2</v>
      </c>
      <c r="O570" s="1"/>
    </row>
    <row r="571" spans="1:15" ht="12.75">
      <c r="A571" s="1" t="s">
        <v>30</v>
      </c>
      <c r="B571" s="2"/>
      <c r="C571" s="2"/>
      <c r="D571" s="6"/>
      <c r="E571" s="6"/>
      <c r="F571" s="6"/>
      <c r="G571" s="6"/>
      <c r="H571" s="2"/>
      <c r="I571" s="2"/>
      <c r="J571" s="2"/>
      <c r="K571" s="2"/>
      <c r="L571" s="2"/>
      <c r="M571" s="1" t="s">
        <v>32</v>
      </c>
      <c r="N571" s="2"/>
      <c r="O571" s="2"/>
    </row>
    <row r="572" spans="1:1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>
      <c r="A579" s="1" t="s">
        <v>0</v>
      </c>
      <c r="B579" s="2"/>
      <c r="C579" s="2"/>
      <c r="D579" s="2"/>
      <c r="E579" s="2"/>
      <c r="F579" s="2"/>
      <c r="G579" s="1" t="s">
        <v>1</v>
      </c>
      <c r="H579" s="2"/>
      <c r="I579" s="2"/>
      <c r="J579" s="2"/>
      <c r="K579" s="2"/>
      <c r="L579" s="2"/>
      <c r="M579" s="4" t="s">
        <v>63</v>
      </c>
      <c r="N579" s="2"/>
      <c r="O579" s="2"/>
    </row>
    <row r="580" spans="1:15" ht="12.75">
      <c r="A580" s="3" t="s">
        <v>2</v>
      </c>
      <c r="B580" s="3" t="s">
        <v>2</v>
      </c>
      <c r="C580" s="3" t="s">
        <v>2</v>
      </c>
      <c r="D580" s="3" t="s">
        <v>2</v>
      </c>
      <c r="E580" s="3" t="s">
        <v>2</v>
      </c>
      <c r="F580" s="3" t="s">
        <v>2</v>
      </c>
      <c r="G580" s="3" t="s">
        <v>2</v>
      </c>
      <c r="H580" s="3" t="s">
        <v>2</v>
      </c>
      <c r="I580" s="3" t="s">
        <v>2</v>
      </c>
      <c r="J580" s="3" t="s">
        <v>2</v>
      </c>
      <c r="K580" s="3" t="s">
        <v>2</v>
      </c>
      <c r="L580" s="3" t="s">
        <v>2</v>
      </c>
      <c r="M580" s="3" t="s">
        <v>2</v>
      </c>
      <c r="N580" s="3" t="s">
        <v>2</v>
      </c>
      <c r="O580" s="1"/>
    </row>
    <row r="581" spans="1:15" ht="12.75">
      <c r="A581" s="1" t="s">
        <v>3</v>
      </c>
      <c r="B581" s="2"/>
      <c r="C581" s="2"/>
      <c r="D581" s="2"/>
      <c r="E581" s="2"/>
      <c r="F581" s="1" t="s">
        <v>4</v>
      </c>
      <c r="G581" s="2"/>
      <c r="H581" s="2"/>
      <c r="I581" s="2"/>
      <c r="J581" s="2"/>
      <c r="K581" s="2"/>
      <c r="L581" s="2"/>
      <c r="M581" s="1" t="s">
        <v>5</v>
      </c>
      <c r="N581" s="2"/>
      <c r="O581" s="2"/>
    </row>
    <row r="582" spans="1:15" ht="12.75">
      <c r="A582" s="2"/>
      <c r="B582" s="2"/>
      <c r="C582" s="2"/>
      <c r="D582" s="2"/>
      <c r="E582" s="2"/>
      <c r="F582" s="1" t="s">
        <v>33</v>
      </c>
      <c r="G582" s="2"/>
      <c r="H582" s="2"/>
      <c r="I582" s="2"/>
      <c r="J582" s="2"/>
      <c r="K582" s="2"/>
      <c r="L582" s="2"/>
      <c r="M582" s="4" t="s">
        <v>37</v>
      </c>
      <c r="N582" s="2"/>
      <c r="O582" s="2"/>
    </row>
    <row r="583" spans="1:15" ht="12.75">
      <c r="A583" s="4" t="s">
        <v>34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" t="s">
        <v>38</v>
      </c>
      <c r="N583" s="2"/>
      <c r="O583" s="2"/>
    </row>
    <row r="584" spans="1:1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" t="s">
        <v>36</v>
      </c>
      <c r="N584" s="2"/>
      <c r="O584" s="2"/>
    </row>
    <row r="585" spans="1:15" ht="12.75">
      <c r="A585" s="4" t="s">
        <v>35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>
      <c r="A587" s="3" t="s">
        <v>2</v>
      </c>
      <c r="B587" s="3" t="s">
        <v>2</v>
      </c>
      <c r="C587" s="3" t="s">
        <v>2</v>
      </c>
      <c r="D587" s="3" t="s">
        <v>2</v>
      </c>
      <c r="E587" s="3" t="s">
        <v>2</v>
      </c>
      <c r="F587" s="3" t="s">
        <v>2</v>
      </c>
      <c r="G587" s="3" t="s">
        <v>2</v>
      </c>
      <c r="H587" s="3" t="s">
        <v>2</v>
      </c>
      <c r="I587" s="3" t="s">
        <v>2</v>
      </c>
      <c r="J587" s="3" t="s">
        <v>2</v>
      </c>
      <c r="K587" s="3" t="s">
        <v>2</v>
      </c>
      <c r="L587" s="3" t="s">
        <v>2</v>
      </c>
      <c r="M587" s="3" t="s">
        <v>2</v>
      </c>
      <c r="N587" s="3" t="s">
        <v>2</v>
      </c>
      <c r="O587" s="1"/>
    </row>
    <row r="588" spans="1:15" ht="12.75">
      <c r="A588" s="2"/>
      <c r="B588" s="2"/>
      <c r="C588" s="2"/>
      <c r="D588" s="2"/>
      <c r="E588" s="2"/>
      <c r="F588" s="5" t="s">
        <v>42</v>
      </c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>
      <c r="A589" s="2"/>
      <c r="B589" s="2"/>
      <c r="C589" s="2"/>
      <c r="D589" s="2"/>
      <c r="E589" s="2"/>
      <c r="F589" s="5" t="s">
        <v>51</v>
      </c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>
      <c r="A590" s="2"/>
      <c r="B590" s="2"/>
      <c r="C590" s="2"/>
      <c r="D590" s="2"/>
      <c r="E590" s="2"/>
      <c r="F590" s="5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>
      <c r="A591" s="2"/>
      <c r="B591" s="2"/>
      <c r="C591" s="1" t="s">
        <v>7</v>
      </c>
      <c r="D591" s="2"/>
      <c r="E591" s="2"/>
      <c r="F591" s="2"/>
      <c r="G591" s="2"/>
      <c r="H591" s="2"/>
      <c r="I591" s="1" t="s">
        <v>8</v>
      </c>
      <c r="J591" s="2"/>
      <c r="K591" s="2"/>
      <c r="L591" s="2"/>
      <c r="M591" s="2"/>
      <c r="N591" s="2"/>
      <c r="O591" s="2"/>
    </row>
    <row r="592" spans="1:15" ht="12.75">
      <c r="A592" s="2"/>
      <c r="B592" s="2"/>
      <c r="C592" s="1" t="s">
        <v>9</v>
      </c>
      <c r="D592" s="3" t="s">
        <v>2</v>
      </c>
      <c r="E592" s="2"/>
      <c r="F592" s="2"/>
      <c r="G592" s="2"/>
      <c r="H592" s="2"/>
      <c r="I592" s="1" t="s">
        <v>9</v>
      </c>
      <c r="J592" s="3" t="s">
        <v>2</v>
      </c>
      <c r="K592" s="2"/>
      <c r="L592" s="2"/>
      <c r="M592" s="2"/>
      <c r="N592" s="2"/>
      <c r="O592" s="2"/>
    </row>
    <row r="593" spans="1:15" ht="12.75">
      <c r="A593" s="2"/>
      <c r="B593" s="1" t="s">
        <v>10</v>
      </c>
      <c r="C593" s="6">
        <v>350</v>
      </c>
      <c r="D593" s="2"/>
      <c r="E593" s="2"/>
      <c r="F593" s="2"/>
      <c r="G593" s="2"/>
      <c r="H593" s="1" t="s">
        <v>10</v>
      </c>
      <c r="I593" s="6"/>
      <c r="J593" s="2"/>
      <c r="K593" s="2"/>
      <c r="L593" s="2"/>
      <c r="M593" s="2"/>
      <c r="N593" s="2"/>
      <c r="O593" s="2"/>
    </row>
    <row r="594" spans="1:1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>
      <c r="A595" s="2"/>
      <c r="B595" s="1" t="s">
        <v>11</v>
      </c>
      <c r="C595" s="7">
        <v>0.05312</v>
      </c>
      <c r="D595" s="1" t="s">
        <v>12</v>
      </c>
      <c r="E595" s="2"/>
      <c r="F595" s="2"/>
      <c r="G595" s="2"/>
      <c r="H595" s="1" t="s">
        <v>11</v>
      </c>
      <c r="I595" s="8"/>
      <c r="J595" s="1" t="s">
        <v>12</v>
      </c>
      <c r="K595" s="2"/>
      <c r="L595" s="2"/>
      <c r="M595" s="2"/>
      <c r="N595" s="2"/>
      <c r="O595" s="2"/>
    </row>
    <row r="596" spans="1:1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>
      <c r="A600" s="2"/>
      <c r="B600" s="2"/>
      <c r="C600" s="2"/>
      <c r="D600" s="2"/>
      <c r="E600" s="1" t="s">
        <v>13</v>
      </c>
      <c r="F600" s="7">
        <v>0.39642</v>
      </c>
      <c r="G600" s="1" t="s">
        <v>14</v>
      </c>
      <c r="H600" s="2"/>
      <c r="I600" s="2"/>
      <c r="J600" s="2"/>
      <c r="K600" s="2"/>
      <c r="L600" s="2"/>
      <c r="M600" s="2"/>
      <c r="N600" s="2"/>
      <c r="O600" s="2"/>
    </row>
    <row r="601" spans="1:15" ht="12.75">
      <c r="A601" s="2"/>
      <c r="B601" s="2"/>
      <c r="C601" s="2"/>
      <c r="D601" s="2"/>
      <c r="E601" s="2"/>
      <c r="F601" s="3" t="s">
        <v>2</v>
      </c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>
      <c r="A602" s="2"/>
      <c r="B602" s="2"/>
      <c r="C602" s="2"/>
      <c r="D602" s="9" t="s">
        <v>15</v>
      </c>
      <c r="E602" s="2"/>
      <c r="F602" s="10">
        <v>5000</v>
      </c>
      <c r="G602" s="1" t="s">
        <v>16</v>
      </c>
      <c r="H602" s="2"/>
      <c r="I602" s="2"/>
      <c r="J602" s="2"/>
      <c r="K602" s="2"/>
      <c r="L602" s="2"/>
      <c r="M602" s="2"/>
      <c r="N602" s="2"/>
      <c r="O602" s="2"/>
    </row>
    <row r="603" spans="1:15" ht="12.75">
      <c r="A603" s="2"/>
      <c r="B603" s="2"/>
      <c r="C603" s="2"/>
      <c r="D603" s="2"/>
      <c r="E603" s="2"/>
      <c r="F603" s="3" t="s">
        <v>2</v>
      </c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>
      <c r="A604" s="2"/>
      <c r="B604" s="2"/>
      <c r="C604" s="1" t="s">
        <v>17</v>
      </c>
      <c r="D604" s="2"/>
      <c r="E604" s="2"/>
      <c r="F604" s="14">
        <v>12863</v>
      </c>
      <c r="G604" s="1" t="s">
        <v>18</v>
      </c>
      <c r="H604" s="2"/>
      <c r="I604" s="2"/>
      <c r="J604" s="2"/>
      <c r="K604" s="2"/>
      <c r="L604" s="2"/>
      <c r="M604" s="2"/>
      <c r="N604" s="2"/>
      <c r="O604" s="2"/>
    </row>
    <row r="605" spans="1:15" ht="12.75">
      <c r="A605" s="2"/>
      <c r="B605" s="2"/>
      <c r="C605" s="2"/>
      <c r="D605" s="2"/>
      <c r="E605" s="2"/>
      <c r="F605" s="3" t="s">
        <v>2</v>
      </c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>
      <c r="A607" s="2"/>
      <c r="B607" s="2"/>
      <c r="C607" s="2"/>
      <c r="D607" s="11" t="s">
        <v>19</v>
      </c>
      <c r="E607" s="11" t="s">
        <v>19</v>
      </c>
      <c r="F607" s="11" t="s">
        <v>20</v>
      </c>
      <c r="G607" s="11" t="s">
        <v>20</v>
      </c>
      <c r="H607" s="2"/>
      <c r="I607" s="2"/>
      <c r="J607" s="2"/>
      <c r="K607" s="2"/>
      <c r="L607" s="2"/>
      <c r="M607" s="2"/>
      <c r="N607" s="2"/>
      <c r="O607" s="2"/>
    </row>
    <row r="608" spans="1:15" ht="12.75">
      <c r="A608" s="2"/>
      <c r="B608" s="2"/>
      <c r="C608" s="2"/>
      <c r="D608" s="11" t="s">
        <v>21</v>
      </c>
      <c r="E608" s="11" t="s">
        <v>21</v>
      </c>
      <c r="F608" s="11" t="s">
        <v>21</v>
      </c>
      <c r="G608" s="11" t="s">
        <v>21</v>
      </c>
      <c r="H608" s="11" t="s">
        <v>22</v>
      </c>
      <c r="I608" s="11" t="s">
        <v>22</v>
      </c>
      <c r="J608" s="2"/>
      <c r="K608" s="2"/>
      <c r="L608" s="2"/>
      <c r="M608" s="2"/>
      <c r="N608" s="2"/>
      <c r="O608" s="2"/>
    </row>
    <row r="609" spans="1:15" ht="12.75">
      <c r="A609" s="2"/>
      <c r="B609" s="2"/>
      <c r="C609" s="11" t="s">
        <v>23</v>
      </c>
      <c r="D609" s="11" t="s">
        <v>24</v>
      </c>
      <c r="E609" s="11" t="s">
        <v>24</v>
      </c>
      <c r="F609" s="11" t="s">
        <v>24</v>
      </c>
      <c r="G609" s="11" t="s">
        <v>24</v>
      </c>
      <c r="H609" s="11" t="s">
        <v>25</v>
      </c>
      <c r="I609" s="11" t="s">
        <v>25</v>
      </c>
      <c r="J609" s="2"/>
      <c r="K609" s="2"/>
      <c r="L609" s="2"/>
      <c r="M609" s="2"/>
      <c r="N609" s="2"/>
      <c r="O609" s="2"/>
    </row>
    <row r="610" spans="1:15" ht="12.75">
      <c r="A610" s="2"/>
      <c r="B610" s="2"/>
      <c r="C610" s="11" t="s">
        <v>26</v>
      </c>
      <c r="D610" s="11" t="s">
        <v>27</v>
      </c>
      <c r="E610" s="11" t="s">
        <v>28</v>
      </c>
      <c r="F610" s="11" t="s">
        <v>27</v>
      </c>
      <c r="G610" s="11" t="s">
        <v>28</v>
      </c>
      <c r="H610" s="11" t="s">
        <v>27</v>
      </c>
      <c r="I610" s="11" t="s">
        <v>28</v>
      </c>
      <c r="J610" s="2"/>
      <c r="K610" s="2"/>
      <c r="L610" s="2"/>
      <c r="M610" s="2"/>
      <c r="N610" s="2"/>
      <c r="O610" s="2"/>
    </row>
    <row r="611" spans="1:15" ht="12.75">
      <c r="A611" s="2"/>
      <c r="B611" s="2"/>
      <c r="C611" s="11" t="s">
        <v>29</v>
      </c>
      <c r="D611" s="11" t="s">
        <v>29</v>
      </c>
      <c r="E611" s="11" t="s">
        <v>29</v>
      </c>
      <c r="F611" s="11" t="s">
        <v>29</v>
      </c>
      <c r="G611" s="11" t="s">
        <v>29</v>
      </c>
      <c r="H611" s="11" t="s">
        <v>29</v>
      </c>
      <c r="I611" s="11" t="s">
        <v>29</v>
      </c>
      <c r="J611" s="2"/>
      <c r="K611" s="2"/>
      <c r="L611" s="2"/>
      <c r="M611" s="2"/>
      <c r="N611" s="2"/>
      <c r="O611" s="2"/>
    </row>
    <row r="612" spans="1:15" ht="12.75">
      <c r="A612" s="2"/>
      <c r="B612" s="2"/>
      <c r="C612" s="10">
        <v>0</v>
      </c>
      <c r="D612" s="6">
        <f>(C612*C595)+C593</f>
        <v>350</v>
      </c>
      <c r="E612" s="6">
        <f>((C595+F599)*C612)+C593</f>
        <v>350</v>
      </c>
      <c r="F612" s="6">
        <f>(C612*I595)+I593</f>
        <v>0</v>
      </c>
      <c r="G612" s="15" t="s">
        <v>44</v>
      </c>
      <c r="H612" s="12">
        <f>(F612-D612)/D612</f>
        <v>-1</v>
      </c>
      <c r="I612" s="12">
        <f>(G612-E612)/E612</f>
        <v>-1</v>
      </c>
      <c r="J612" s="2"/>
      <c r="K612" s="2"/>
      <c r="L612" s="2"/>
      <c r="M612" s="2"/>
      <c r="N612" s="2"/>
      <c r="O612" s="2"/>
    </row>
    <row r="613" spans="1:15" ht="12.75">
      <c r="A613" s="2"/>
      <c r="B613" s="2"/>
      <c r="C613" s="10"/>
      <c r="D613" s="6"/>
      <c r="E613" s="6"/>
      <c r="F613" s="6"/>
      <c r="G613" s="15"/>
      <c r="H613" s="12"/>
      <c r="I613" s="12"/>
      <c r="J613" s="2"/>
      <c r="K613" s="2"/>
      <c r="L613" s="2"/>
      <c r="M613" s="2"/>
      <c r="N613" s="2"/>
      <c r="O613" s="2"/>
    </row>
    <row r="614" spans="1:15" ht="12.75">
      <c r="A614" s="2"/>
      <c r="B614" s="2"/>
      <c r="C614" s="10">
        <f>F602</f>
        <v>5000</v>
      </c>
      <c r="D614" s="6">
        <f>(C614*C595)+C593</f>
        <v>615.6</v>
      </c>
      <c r="E614" s="6">
        <f>((C595+F599)*C614)+C593</f>
        <v>615.6</v>
      </c>
      <c r="F614" s="6">
        <f>(C614*I595)+I593</f>
        <v>0</v>
      </c>
      <c r="G614" s="15" t="s">
        <v>44</v>
      </c>
      <c r="H614" s="12">
        <f>(F614-D614)/D614</f>
        <v>-1</v>
      </c>
      <c r="I614" s="12">
        <f>(G614-E614)/E614</f>
        <v>-1</v>
      </c>
      <c r="J614" s="2"/>
      <c r="K614" s="2"/>
      <c r="L614" s="2"/>
      <c r="M614" s="2"/>
      <c r="N614" s="2"/>
      <c r="O614" s="2"/>
    </row>
    <row r="615" spans="1:15" ht="12.75">
      <c r="A615" s="2"/>
      <c r="B615" s="2"/>
      <c r="C615" s="10"/>
      <c r="D615" s="6"/>
      <c r="E615" s="6"/>
      <c r="F615" s="6"/>
      <c r="G615" s="15"/>
      <c r="H615" s="12"/>
      <c r="I615" s="12"/>
      <c r="J615" s="2"/>
      <c r="K615" s="2"/>
      <c r="L615" s="2"/>
      <c r="M615" s="2"/>
      <c r="N615" s="2"/>
      <c r="O615" s="2"/>
    </row>
    <row r="616" spans="1:15" ht="12.75">
      <c r="A616" s="2"/>
      <c r="B616" s="2"/>
      <c r="C616" s="10">
        <f>C614+$F$602</f>
        <v>10000</v>
      </c>
      <c r="D616" s="6">
        <f>(C616*C595)+C593</f>
        <v>881.2</v>
      </c>
      <c r="E616" s="6">
        <f>((C595+F599)*C616)+C593</f>
        <v>881.2</v>
      </c>
      <c r="F616" s="6">
        <f>(C616*I595)+I593</f>
        <v>0</v>
      </c>
      <c r="G616" s="15" t="s">
        <v>44</v>
      </c>
      <c r="H616" s="12">
        <f>(F616-D616)/D616</f>
        <v>-1</v>
      </c>
      <c r="I616" s="12">
        <f>(G616-E616)/E616</f>
        <v>-1</v>
      </c>
      <c r="J616" s="2"/>
      <c r="K616" s="2"/>
      <c r="L616" s="2"/>
      <c r="M616" s="2"/>
      <c r="N616" s="2"/>
      <c r="O616" s="2"/>
    </row>
    <row r="617" spans="1:15" ht="12.75">
      <c r="A617" s="2"/>
      <c r="B617" s="2"/>
      <c r="C617" s="10"/>
      <c r="D617" s="6"/>
      <c r="E617" s="6"/>
      <c r="F617" s="6"/>
      <c r="G617" s="15"/>
      <c r="H617" s="12"/>
      <c r="I617" s="12"/>
      <c r="J617" s="2"/>
      <c r="K617" s="2"/>
      <c r="L617" s="2"/>
      <c r="M617" s="2"/>
      <c r="N617" s="2"/>
      <c r="O617" s="2"/>
    </row>
    <row r="618" spans="1:15" ht="12.75">
      <c r="A618" s="2"/>
      <c r="B618" s="2"/>
      <c r="C618" s="10">
        <f>C616+$F$602</f>
        <v>15000</v>
      </c>
      <c r="D618" s="6">
        <f>(C618*C595)+C593</f>
        <v>1146.8</v>
      </c>
      <c r="E618" s="6">
        <f>((C595+F599)*C618)+C593</f>
        <v>1146.8</v>
      </c>
      <c r="F618" s="6">
        <f>(C618*I595)+I593</f>
        <v>0</v>
      </c>
      <c r="G618" s="15" t="s">
        <v>44</v>
      </c>
      <c r="H618" s="12">
        <f>(F618-D618)/D618</f>
        <v>-1</v>
      </c>
      <c r="I618" s="12">
        <f>(G618-E618)/E618</f>
        <v>-1</v>
      </c>
      <c r="J618" s="2"/>
      <c r="K618" s="2"/>
      <c r="L618" s="2"/>
      <c r="M618" s="2"/>
      <c r="N618" s="2"/>
      <c r="O618" s="2"/>
    </row>
    <row r="619" spans="1:15" ht="12.75">
      <c r="A619" s="2"/>
      <c r="B619" s="2"/>
      <c r="C619" s="10"/>
      <c r="D619" s="6"/>
      <c r="E619" s="6"/>
      <c r="F619" s="6"/>
      <c r="G619" s="15"/>
      <c r="H619" s="12"/>
      <c r="I619" s="12"/>
      <c r="J619" s="2"/>
      <c r="K619" s="2"/>
      <c r="L619" s="2"/>
      <c r="M619" s="2"/>
      <c r="N619" s="2"/>
      <c r="O619" s="2"/>
    </row>
    <row r="620" spans="1:15" ht="12.75">
      <c r="A620" s="2"/>
      <c r="B620" s="2"/>
      <c r="C620" s="10">
        <f>C618+$F$602</f>
        <v>20000</v>
      </c>
      <c r="D620" s="6">
        <f>(C620*C595)+C593</f>
        <v>1412.4</v>
      </c>
      <c r="E620" s="6">
        <f>((C595+F599)*C620)+C593</f>
        <v>1412.4</v>
      </c>
      <c r="F620" s="6">
        <f>(C620*I595)+I593</f>
        <v>0</v>
      </c>
      <c r="G620" s="15" t="s">
        <v>44</v>
      </c>
      <c r="H620" s="12">
        <f>(F620-D620)/D620</f>
        <v>-1</v>
      </c>
      <c r="I620" s="12">
        <f>(G620-E620)/E620</f>
        <v>-1</v>
      </c>
      <c r="J620" s="2"/>
      <c r="K620" s="2"/>
      <c r="L620" s="2"/>
      <c r="M620" s="2"/>
      <c r="N620" s="2"/>
      <c r="O620" s="2"/>
    </row>
    <row r="621" spans="1:15" ht="12.75">
      <c r="A621" s="2"/>
      <c r="B621" s="2"/>
      <c r="C621" s="10"/>
      <c r="D621" s="6"/>
      <c r="E621" s="6"/>
      <c r="F621" s="6"/>
      <c r="G621" s="15"/>
      <c r="H621" s="12"/>
      <c r="I621" s="12"/>
      <c r="J621" s="2"/>
      <c r="K621" s="2"/>
      <c r="L621" s="2"/>
      <c r="M621" s="2"/>
      <c r="N621" s="2"/>
      <c r="O621" s="2"/>
    </row>
    <row r="622" spans="1:15" ht="12.75">
      <c r="A622" s="2"/>
      <c r="B622" s="2"/>
      <c r="C622" s="10">
        <f>C620+$F$602</f>
        <v>25000</v>
      </c>
      <c r="D622" s="6">
        <f>(C622*C595)+C593</f>
        <v>1678</v>
      </c>
      <c r="E622" s="6">
        <f>((C595+F599)*C622)+C593</f>
        <v>1678</v>
      </c>
      <c r="F622" s="6">
        <f>(C622*I595)+I593</f>
        <v>0</v>
      </c>
      <c r="G622" s="15" t="s">
        <v>44</v>
      </c>
      <c r="H622" s="12">
        <f>(F622-D622)/D622</f>
        <v>-1</v>
      </c>
      <c r="I622" s="12">
        <f>(G622-E622)/E622</f>
        <v>-1</v>
      </c>
      <c r="J622" s="2"/>
      <c r="K622" s="2"/>
      <c r="L622" s="2"/>
      <c r="M622" s="2"/>
      <c r="N622" s="2"/>
      <c r="O622" s="2"/>
    </row>
    <row r="623" spans="1:15" ht="12.75">
      <c r="A623" s="2"/>
      <c r="B623" s="2"/>
      <c r="C623" s="10"/>
      <c r="D623" s="6"/>
      <c r="E623" s="6"/>
      <c r="F623" s="6"/>
      <c r="G623" s="15"/>
      <c r="H623" s="12"/>
      <c r="I623" s="12"/>
      <c r="J623" s="2"/>
      <c r="K623" s="2"/>
      <c r="L623" s="2"/>
      <c r="M623" s="2"/>
      <c r="N623" s="2"/>
      <c r="O623" s="2"/>
    </row>
    <row r="624" spans="1:15" ht="12.75">
      <c r="A624" s="2"/>
      <c r="B624" s="2"/>
      <c r="C624" s="10">
        <f>C622+$F$602</f>
        <v>30000</v>
      </c>
      <c r="D624" s="6">
        <f>(C624*C595)+C593</f>
        <v>1943.6</v>
      </c>
      <c r="E624" s="6">
        <f>((C595+F599)*C624)+C593</f>
        <v>1943.6</v>
      </c>
      <c r="F624" s="6">
        <f>(C624*I595)+I593</f>
        <v>0</v>
      </c>
      <c r="G624" s="15" t="s">
        <v>44</v>
      </c>
      <c r="H624" s="12">
        <f>(F624-D624)/D624</f>
        <v>-1</v>
      </c>
      <c r="I624" s="12">
        <f>(G624-E624)/E624</f>
        <v>-1</v>
      </c>
      <c r="J624" s="2"/>
      <c r="K624" s="2"/>
      <c r="L624" s="2"/>
      <c r="M624" s="2"/>
      <c r="N624" s="2"/>
      <c r="O624" s="2"/>
    </row>
    <row r="625" spans="1:15" ht="12.75">
      <c r="A625" s="2"/>
      <c r="B625" s="2"/>
      <c r="C625" s="10"/>
      <c r="D625" s="6"/>
      <c r="E625" s="6"/>
      <c r="F625" s="6"/>
      <c r="G625" s="15"/>
      <c r="H625" s="12"/>
      <c r="I625" s="12"/>
      <c r="J625" s="2"/>
      <c r="K625" s="2"/>
      <c r="L625" s="2"/>
      <c r="M625" s="2"/>
      <c r="N625" s="2"/>
      <c r="O625" s="2"/>
    </row>
    <row r="626" spans="1:15" ht="12.75">
      <c r="A626" s="2"/>
      <c r="B626" s="2"/>
      <c r="C626" s="10">
        <f>C624+$F$602</f>
        <v>35000</v>
      </c>
      <c r="D626" s="6">
        <f>(C626*C595)+C593</f>
        <v>2209.2</v>
      </c>
      <c r="E626" s="6">
        <f>((C595+F599)*C626)+C593</f>
        <v>2209.2</v>
      </c>
      <c r="F626" s="6">
        <f>(C626*I595)+I593</f>
        <v>0</v>
      </c>
      <c r="G626" s="15" t="s">
        <v>44</v>
      </c>
      <c r="H626" s="12">
        <f>(F626-D626)/D626</f>
        <v>-1</v>
      </c>
      <c r="I626" s="12">
        <f>(G626-E626)/E626</f>
        <v>-1</v>
      </c>
      <c r="J626" s="2"/>
      <c r="K626" s="2"/>
      <c r="L626" s="2"/>
      <c r="M626" s="2"/>
      <c r="N626" s="2"/>
      <c r="O626" s="2"/>
    </row>
    <row r="627" spans="1:15" ht="12.75">
      <c r="A627" s="2"/>
      <c r="B627" s="2"/>
      <c r="C627" s="10"/>
      <c r="D627" s="6"/>
      <c r="E627" s="6"/>
      <c r="F627" s="6"/>
      <c r="G627" s="15"/>
      <c r="H627" s="12"/>
      <c r="I627" s="12"/>
      <c r="J627" s="2"/>
      <c r="K627" s="2"/>
      <c r="L627" s="2"/>
      <c r="M627" s="2"/>
      <c r="N627" s="2"/>
      <c r="O627" s="2"/>
    </row>
    <row r="628" spans="1:15" ht="12.75">
      <c r="A628" s="2"/>
      <c r="B628" s="2"/>
      <c r="C628" s="10">
        <f>C626+$F$602</f>
        <v>40000</v>
      </c>
      <c r="D628" s="6">
        <f>(C628*C595)+C593</f>
        <v>2474.8</v>
      </c>
      <c r="E628" s="6">
        <f>((C595+F599)*C628)+C593</f>
        <v>2474.8</v>
      </c>
      <c r="F628" s="6">
        <f>(C628*I595)+I593</f>
        <v>0</v>
      </c>
      <c r="G628" s="15" t="s">
        <v>44</v>
      </c>
      <c r="H628" s="12">
        <f>(F628-D628)/D628</f>
        <v>-1</v>
      </c>
      <c r="I628" s="12">
        <f>(G628-E628)/E628</f>
        <v>-1</v>
      </c>
      <c r="J628" s="2"/>
      <c r="K628" s="2"/>
      <c r="L628" s="2"/>
      <c r="M628" s="2"/>
      <c r="N628" s="2"/>
      <c r="O628" s="2"/>
    </row>
    <row r="629" spans="1:15" ht="12.75">
      <c r="A629" s="2"/>
      <c r="B629" s="2"/>
      <c r="C629" s="10"/>
      <c r="D629" s="6"/>
      <c r="E629" s="6"/>
      <c r="F629" s="6"/>
      <c r="G629" s="15"/>
      <c r="H629" s="12"/>
      <c r="I629" s="12"/>
      <c r="J629" s="2"/>
      <c r="K629" s="2"/>
      <c r="L629" s="2"/>
      <c r="M629" s="2"/>
      <c r="N629" s="2"/>
      <c r="O629" s="2"/>
    </row>
    <row r="630" spans="1:15" ht="12.75">
      <c r="A630" s="2"/>
      <c r="B630" s="2"/>
      <c r="C630" s="10">
        <f>C628+$F$602</f>
        <v>45000</v>
      </c>
      <c r="D630" s="6">
        <f>(C630*C595)+C593</f>
        <v>2740.4</v>
      </c>
      <c r="E630" s="6">
        <f>((C595+F599)*C630)+C593</f>
        <v>2740.4</v>
      </c>
      <c r="F630" s="6">
        <f>(C630*I595)+I593</f>
        <v>0</v>
      </c>
      <c r="G630" s="15" t="s">
        <v>44</v>
      </c>
      <c r="H630" s="12">
        <f>(F630-D630)/D630</f>
        <v>-1</v>
      </c>
      <c r="I630" s="12">
        <f>(G630-E630)/E630</f>
        <v>-1</v>
      </c>
      <c r="J630" s="2"/>
      <c r="K630" s="2"/>
      <c r="L630" s="2"/>
      <c r="M630" s="2"/>
      <c r="N630" s="2"/>
      <c r="O630" s="2"/>
    </row>
    <row r="631" spans="1:15" ht="12.75">
      <c r="A631" s="2"/>
      <c r="B631" s="2"/>
      <c r="C631" s="10"/>
      <c r="D631" s="6"/>
      <c r="E631" s="6"/>
      <c r="F631" s="6"/>
      <c r="G631" s="15"/>
      <c r="H631" s="12"/>
      <c r="I631" s="12"/>
      <c r="J631" s="2"/>
      <c r="K631" s="2"/>
      <c r="L631" s="2"/>
      <c r="M631" s="2"/>
      <c r="N631" s="2"/>
      <c r="O631" s="2"/>
    </row>
    <row r="632" spans="1:15" ht="12.75">
      <c r="A632" s="2"/>
      <c r="B632" s="2"/>
      <c r="C632" s="10">
        <f>C630+$F$602</f>
        <v>50000</v>
      </c>
      <c r="D632" s="6">
        <f>(C632*C595)+C593</f>
        <v>3006</v>
      </c>
      <c r="E632" s="6">
        <f>((C595+F599)*C632)+C593</f>
        <v>3006</v>
      </c>
      <c r="F632" s="6">
        <f>(C632*I595)+I593</f>
        <v>0</v>
      </c>
      <c r="G632" s="15" t="s">
        <v>44</v>
      </c>
      <c r="H632" s="12">
        <f>(F632-D632)/D632</f>
        <v>-1</v>
      </c>
      <c r="I632" s="12">
        <f>(G632-E632)/E632</f>
        <v>-1</v>
      </c>
      <c r="J632" s="2"/>
      <c r="K632" s="2"/>
      <c r="L632" s="2"/>
      <c r="M632" s="2"/>
      <c r="N632" s="2"/>
      <c r="O632" s="2"/>
    </row>
    <row r="633" spans="1:15" ht="12.75">
      <c r="A633" s="2"/>
      <c r="B633" s="2"/>
      <c r="C633" s="2"/>
      <c r="D633" s="6"/>
      <c r="E633" s="6"/>
      <c r="F633" s="6"/>
      <c r="G633" s="6"/>
      <c r="H633" s="12"/>
      <c r="I633" s="12"/>
      <c r="J633" s="2"/>
      <c r="K633" s="2"/>
      <c r="L633" s="2"/>
      <c r="M633" s="2"/>
      <c r="N633" s="2"/>
      <c r="O633" s="2"/>
    </row>
    <row r="634" spans="1:15" ht="12.75">
      <c r="A634" s="2"/>
      <c r="B634" s="2"/>
      <c r="C634" s="2"/>
      <c r="D634" s="6"/>
      <c r="E634" s="6"/>
      <c r="F634" s="6"/>
      <c r="G634" s="6"/>
      <c r="H634" s="2"/>
      <c r="I634" s="2"/>
      <c r="J634" s="2"/>
      <c r="K634" s="2"/>
      <c r="L634" s="2"/>
      <c r="M634" s="2"/>
      <c r="N634" s="2"/>
      <c r="O634" s="2"/>
    </row>
    <row r="635" spans="1:15" ht="12.75">
      <c r="A635" s="3" t="s">
        <v>2</v>
      </c>
      <c r="B635" s="3" t="s">
        <v>2</v>
      </c>
      <c r="C635" s="3" t="s">
        <v>2</v>
      </c>
      <c r="D635" s="3" t="s">
        <v>2</v>
      </c>
      <c r="E635" s="3" t="s">
        <v>2</v>
      </c>
      <c r="F635" s="3" t="s">
        <v>2</v>
      </c>
      <c r="G635" s="3" t="s">
        <v>2</v>
      </c>
      <c r="H635" s="3" t="s">
        <v>2</v>
      </c>
      <c r="I635" s="3" t="s">
        <v>2</v>
      </c>
      <c r="J635" s="3" t="s">
        <v>2</v>
      </c>
      <c r="K635" s="3" t="s">
        <v>2</v>
      </c>
      <c r="L635" s="3" t="s">
        <v>2</v>
      </c>
      <c r="M635" s="3" t="s">
        <v>2</v>
      </c>
      <c r="N635" s="3" t="s">
        <v>2</v>
      </c>
      <c r="O635" s="1"/>
    </row>
    <row r="636" spans="1:15" ht="12.75">
      <c r="A636" s="1" t="s">
        <v>30</v>
      </c>
      <c r="B636" s="2"/>
      <c r="C636" s="2"/>
      <c r="D636" s="6"/>
      <c r="E636" s="6"/>
      <c r="F636" s="6"/>
      <c r="G636" s="6"/>
      <c r="H636" s="2"/>
      <c r="I636" s="2"/>
      <c r="J636" s="2"/>
      <c r="K636" s="2"/>
      <c r="L636" s="2"/>
      <c r="M636" s="1" t="s">
        <v>32</v>
      </c>
      <c r="N636" s="2"/>
      <c r="O636" s="2"/>
    </row>
    <row r="637" spans="1:1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>
      <c r="A644" s="1" t="s">
        <v>0</v>
      </c>
      <c r="B644" s="2"/>
      <c r="C644" s="2"/>
      <c r="D644" s="2"/>
      <c r="E644" s="2"/>
      <c r="F644" s="2"/>
      <c r="G644" s="1" t="s">
        <v>1</v>
      </c>
      <c r="H644" s="2"/>
      <c r="I644" s="2"/>
      <c r="J644" s="2"/>
      <c r="K644" s="2"/>
      <c r="L644" s="2"/>
      <c r="M644" s="4" t="s">
        <v>64</v>
      </c>
      <c r="N644" s="2"/>
      <c r="O644" s="2"/>
    </row>
    <row r="645" spans="1:15" ht="12.75">
      <c r="A645" s="3" t="s">
        <v>2</v>
      </c>
      <c r="B645" s="3" t="s">
        <v>2</v>
      </c>
      <c r="C645" s="3" t="s">
        <v>2</v>
      </c>
      <c r="D645" s="3" t="s">
        <v>2</v>
      </c>
      <c r="E645" s="3" t="s">
        <v>2</v>
      </c>
      <c r="F645" s="3" t="s">
        <v>2</v>
      </c>
      <c r="G645" s="3" t="s">
        <v>2</v>
      </c>
      <c r="H645" s="3" t="s">
        <v>2</v>
      </c>
      <c r="I645" s="3" t="s">
        <v>2</v>
      </c>
      <c r="J645" s="3" t="s">
        <v>2</v>
      </c>
      <c r="K645" s="3" t="s">
        <v>2</v>
      </c>
      <c r="L645" s="3" t="s">
        <v>2</v>
      </c>
      <c r="M645" s="3" t="s">
        <v>2</v>
      </c>
      <c r="N645" s="3" t="s">
        <v>2</v>
      </c>
      <c r="O645" s="1"/>
    </row>
    <row r="646" spans="1:15" ht="12.75">
      <c r="A646" s="1" t="s">
        <v>3</v>
      </c>
      <c r="B646" s="2"/>
      <c r="C646" s="2"/>
      <c r="D646" s="2"/>
      <c r="E646" s="2"/>
      <c r="F646" s="1" t="s">
        <v>4</v>
      </c>
      <c r="G646" s="2"/>
      <c r="H646" s="2"/>
      <c r="I646" s="2"/>
      <c r="J646" s="2"/>
      <c r="K646" s="2"/>
      <c r="L646" s="2"/>
      <c r="M646" s="1" t="s">
        <v>5</v>
      </c>
      <c r="N646" s="2"/>
      <c r="O646" s="2"/>
    </row>
    <row r="647" spans="1:15" ht="12.75">
      <c r="A647" s="2"/>
      <c r="B647" s="2"/>
      <c r="C647" s="2"/>
      <c r="D647" s="2"/>
      <c r="E647" s="2"/>
      <c r="F647" s="1" t="s">
        <v>33</v>
      </c>
      <c r="G647" s="2"/>
      <c r="H647" s="2"/>
      <c r="I647" s="2"/>
      <c r="J647" s="2"/>
      <c r="K647" s="2"/>
      <c r="L647" s="2"/>
      <c r="M647" s="4" t="s">
        <v>37</v>
      </c>
      <c r="N647" s="2"/>
      <c r="O647" s="2"/>
    </row>
    <row r="648" spans="1:15" ht="12.75">
      <c r="A648" s="4" t="s">
        <v>34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" t="s">
        <v>38</v>
      </c>
      <c r="N648" s="2"/>
      <c r="O648" s="2"/>
    </row>
    <row r="649" spans="1:1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" t="s">
        <v>36</v>
      </c>
      <c r="N649" s="2"/>
      <c r="O649" s="2"/>
    </row>
    <row r="650" spans="1:15" ht="12.75">
      <c r="A650" s="4" t="s">
        <v>35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>
      <c r="A652" s="3" t="s">
        <v>2</v>
      </c>
      <c r="B652" s="3" t="s">
        <v>2</v>
      </c>
      <c r="C652" s="3" t="s">
        <v>2</v>
      </c>
      <c r="D652" s="3" t="s">
        <v>2</v>
      </c>
      <c r="E652" s="3" t="s">
        <v>2</v>
      </c>
      <c r="F652" s="3" t="s">
        <v>2</v>
      </c>
      <c r="G652" s="3" t="s">
        <v>2</v>
      </c>
      <c r="H652" s="3" t="s">
        <v>2</v>
      </c>
      <c r="I652" s="3" t="s">
        <v>2</v>
      </c>
      <c r="J652" s="3" t="s">
        <v>2</v>
      </c>
      <c r="K652" s="3" t="s">
        <v>2</v>
      </c>
      <c r="L652" s="3" t="s">
        <v>2</v>
      </c>
      <c r="M652" s="3" t="s">
        <v>2</v>
      </c>
      <c r="N652" s="3" t="s">
        <v>2</v>
      </c>
      <c r="O652" s="1"/>
    </row>
    <row r="653" spans="1:15" ht="12.75">
      <c r="A653" s="2"/>
      <c r="B653" s="2"/>
      <c r="C653" s="2"/>
      <c r="D653" s="2"/>
      <c r="E653" s="2"/>
      <c r="F653" s="5" t="s">
        <v>42</v>
      </c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>
      <c r="A654" s="2"/>
      <c r="B654" s="2"/>
      <c r="C654" s="2"/>
      <c r="D654" s="2"/>
      <c r="E654" s="2"/>
      <c r="F654" s="5" t="s">
        <v>52</v>
      </c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>
      <c r="A655" s="2"/>
      <c r="B655" s="2"/>
      <c r="C655" s="2"/>
      <c r="D655" s="2"/>
      <c r="E655" s="2"/>
      <c r="F655" s="5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>
      <c r="A656" s="2"/>
      <c r="B656" s="2"/>
      <c r="C656" s="1" t="s">
        <v>7</v>
      </c>
      <c r="D656" s="2"/>
      <c r="E656" s="2"/>
      <c r="F656" s="2"/>
      <c r="G656" s="2"/>
      <c r="H656" s="2"/>
      <c r="I656" s="1" t="s">
        <v>8</v>
      </c>
      <c r="J656" s="2"/>
      <c r="K656" s="2"/>
      <c r="L656" s="2"/>
      <c r="M656" s="2"/>
      <c r="N656" s="2"/>
      <c r="O656" s="2"/>
    </row>
    <row r="657" spans="1:15" ht="12.75">
      <c r="A657" s="2"/>
      <c r="B657" s="2"/>
      <c r="C657" s="1" t="s">
        <v>9</v>
      </c>
      <c r="D657" s="3" t="s">
        <v>2</v>
      </c>
      <c r="E657" s="2"/>
      <c r="F657" s="2"/>
      <c r="G657" s="2"/>
      <c r="H657" s="2"/>
      <c r="I657" s="1" t="s">
        <v>9</v>
      </c>
      <c r="J657" s="3" t="s">
        <v>2</v>
      </c>
      <c r="K657" s="2"/>
      <c r="L657" s="2"/>
      <c r="M657" s="2"/>
      <c r="N657" s="2"/>
      <c r="O657" s="2"/>
    </row>
    <row r="658" spans="1:15" ht="12.75">
      <c r="A658" s="2"/>
      <c r="B658" s="1" t="s">
        <v>10</v>
      </c>
      <c r="C658" s="6">
        <v>350</v>
      </c>
      <c r="D658" s="2"/>
      <c r="E658" s="2"/>
      <c r="F658" s="2"/>
      <c r="G658" s="2"/>
      <c r="H658" s="1" t="s">
        <v>10</v>
      </c>
      <c r="I658" s="6"/>
      <c r="J658" s="2"/>
      <c r="K658" s="2"/>
      <c r="L658" s="2"/>
      <c r="M658" s="2"/>
      <c r="N658" s="2"/>
      <c r="O658" s="2"/>
    </row>
    <row r="659" spans="1:1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>
      <c r="A660" s="2"/>
      <c r="B660" s="1" t="s">
        <v>11</v>
      </c>
      <c r="C660" s="7">
        <v>0.05312</v>
      </c>
      <c r="D660" s="1" t="s">
        <v>12</v>
      </c>
      <c r="E660" s="2"/>
      <c r="F660" s="2"/>
      <c r="G660" s="2"/>
      <c r="H660" s="1" t="s">
        <v>11</v>
      </c>
      <c r="I660" s="8"/>
      <c r="J660" s="1" t="s">
        <v>12</v>
      </c>
      <c r="K660" s="2"/>
      <c r="L660" s="2"/>
      <c r="M660" s="2"/>
      <c r="N660" s="2"/>
      <c r="O660" s="2"/>
    </row>
    <row r="661" spans="1:1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>
      <c r="A665" s="2"/>
      <c r="B665" s="2"/>
      <c r="C665" s="2"/>
      <c r="D665" s="2"/>
      <c r="E665" s="1" t="s">
        <v>13</v>
      </c>
      <c r="F665" s="7">
        <v>0.39642</v>
      </c>
      <c r="G665" s="1" t="s">
        <v>14</v>
      </c>
      <c r="H665" s="2"/>
      <c r="I665" s="2"/>
      <c r="J665" s="2"/>
      <c r="K665" s="2"/>
      <c r="L665" s="2"/>
      <c r="M665" s="2"/>
      <c r="N665" s="2"/>
      <c r="O665" s="2"/>
    </row>
    <row r="666" spans="1:15" ht="12.75">
      <c r="A666" s="2"/>
      <c r="B666" s="2"/>
      <c r="C666" s="2"/>
      <c r="D666" s="2"/>
      <c r="E666" s="2"/>
      <c r="F666" s="3" t="s">
        <v>2</v>
      </c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>
      <c r="A667" s="2"/>
      <c r="B667" s="2"/>
      <c r="C667" s="2"/>
      <c r="D667" s="9" t="s">
        <v>15</v>
      </c>
      <c r="E667" s="2"/>
      <c r="F667" s="10">
        <v>10000</v>
      </c>
      <c r="G667" s="1" t="s">
        <v>16</v>
      </c>
      <c r="H667" s="2"/>
      <c r="I667" s="2"/>
      <c r="J667" s="2"/>
      <c r="K667" s="2"/>
      <c r="L667" s="2"/>
      <c r="M667" s="2"/>
      <c r="N667" s="2"/>
      <c r="O667" s="2"/>
    </row>
    <row r="668" spans="1:15" ht="12.75">
      <c r="A668" s="2"/>
      <c r="B668" s="2"/>
      <c r="C668" s="2"/>
      <c r="D668" s="2"/>
      <c r="E668" s="2"/>
      <c r="F668" s="3" t="s">
        <v>2</v>
      </c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>
      <c r="A669" s="2"/>
      <c r="B669" s="2"/>
      <c r="C669" s="1" t="s">
        <v>17</v>
      </c>
      <c r="D669" s="2"/>
      <c r="E669" s="2"/>
      <c r="F669" s="14">
        <v>51080</v>
      </c>
      <c r="G669" s="1" t="s">
        <v>18</v>
      </c>
      <c r="H669" s="2"/>
      <c r="I669" s="2"/>
      <c r="J669" s="2"/>
      <c r="K669" s="2"/>
      <c r="L669" s="2"/>
      <c r="M669" s="2"/>
      <c r="N669" s="2"/>
      <c r="O669" s="2"/>
    </row>
    <row r="670" spans="1:15" ht="12.75">
      <c r="A670" s="2"/>
      <c r="B670" s="2"/>
      <c r="C670" s="2"/>
      <c r="D670" s="2"/>
      <c r="E670" s="2"/>
      <c r="F670" s="3" t="s">
        <v>2</v>
      </c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>
      <c r="A672" s="2"/>
      <c r="B672" s="2"/>
      <c r="C672" s="2"/>
      <c r="D672" s="11" t="s">
        <v>19</v>
      </c>
      <c r="E672" s="11" t="s">
        <v>19</v>
      </c>
      <c r="F672" s="11" t="s">
        <v>20</v>
      </c>
      <c r="G672" s="11" t="s">
        <v>20</v>
      </c>
      <c r="H672" s="2"/>
      <c r="I672" s="2"/>
      <c r="J672" s="2"/>
      <c r="K672" s="2"/>
      <c r="L672" s="2"/>
      <c r="M672" s="2"/>
      <c r="N672" s="2"/>
      <c r="O672" s="2"/>
    </row>
    <row r="673" spans="1:15" ht="12.75">
      <c r="A673" s="2"/>
      <c r="B673" s="2"/>
      <c r="C673" s="2"/>
      <c r="D673" s="11" t="s">
        <v>21</v>
      </c>
      <c r="E673" s="11" t="s">
        <v>21</v>
      </c>
      <c r="F673" s="11" t="s">
        <v>21</v>
      </c>
      <c r="G673" s="11" t="s">
        <v>21</v>
      </c>
      <c r="H673" s="11" t="s">
        <v>22</v>
      </c>
      <c r="I673" s="11" t="s">
        <v>22</v>
      </c>
      <c r="J673" s="2"/>
      <c r="K673" s="2"/>
      <c r="L673" s="2"/>
      <c r="M673" s="2"/>
      <c r="N673" s="2"/>
      <c r="O673" s="2"/>
    </row>
    <row r="674" spans="1:15" ht="12.75">
      <c r="A674" s="2"/>
      <c r="B674" s="2"/>
      <c r="C674" s="11" t="s">
        <v>23</v>
      </c>
      <c r="D674" s="11" t="s">
        <v>24</v>
      </c>
      <c r="E674" s="11" t="s">
        <v>24</v>
      </c>
      <c r="F674" s="11" t="s">
        <v>24</v>
      </c>
      <c r="G674" s="11" t="s">
        <v>24</v>
      </c>
      <c r="H674" s="11" t="s">
        <v>25</v>
      </c>
      <c r="I674" s="11" t="s">
        <v>25</v>
      </c>
      <c r="J674" s="2"/>
      <c r="K674" s="2"/>
      <c r="L674" s="2"/>
      <c r="M674" s="2"/>
      <c r="N674" s="2"/>
      <c r="O674" s="2"/>
    </row>
    <row r="675" spans="1:15" ht="12.75">
      <c r="A675" s="2"/>
      <c r="B675" s="2"/>
      <c r="C675" s="11" t="s">
        <v>26</v>
      </c>
      <c r="D675" s="11" t="s">
        <v>27</v>
      </c>
      <c r="E675" s="11" t="s">
        <v>28</v>
      </c>
      <c r="F675" s="11" t="s">
        <v>27</v>
      </c>
      <c r="G675" s="11" t="s">
        <v>28</v>
      </c>
      <c r="H675" s="11" t="s">
        <v>27</v>
      </c>
      <c r="I675" s="11" t="s">
        <v>28</v>
      </c>
      <c r="J675" s="2"/>
      <c r="K675" s="2"/>
      <c r="L675" s="2"/>
      <c r="M675" s="2"/>
      <c r="N675" s="2"/>
      <c r="O675" s="2"/>
    </row>
    <row r="676" spans="1:15" ht="12.75">
      <c r="A676" s="2"/>
      <c r="B676" s="2"/>
      <c r="C676" s="11" t="s">
        <v>29</v>
      </c>
      <c r="D676" s="11" t="s">
        <v>29</v>
      </c>
      <c r="E676" s="11" t="s">
        <v>29</v>
      </c>
      <c r="F676" s="11" t="s">
        <v>29</v>
      </c>
      <c r="G676" s="11" t="s">
        <v>29</v>
      </c>
      <c r="H676" s="11" t="s">
        <v>29</v>
      </c>
      <c r="I676" s="11" t="s">
        <v>29</v>
      </c>
      <c r="J676" s="2"/>
      <c r="K676" s="2"/>
      <c r="L676" s="2"/>
      <c r="M676" s="2"/>
      <c r="N676" s="2"/>
      <c r="O676" s="2"/>
    </row>
    <row r="677" spans="1:15" ht="12.75">
      <c r="A677" s="2"/>
      <c r="B677" s="2"/>
      <c r="C677" s="10">
        <v>0</v>
      </c>
      <c r="D677" s="6">
        <f>(C677*C660)+C658</f>
        <v>350</v>
      </c>
      <c r="E677" s="6">
        <f>((C660+F664)*C677)+C658</f>
        <v>350</v>
      </c>
      <c r="F677" s="6">
        <f>(C677*I660)+I658</f>
        <v>0</v>
      </c>
      <c r="G677" s="15" t="s">
        <v>44</v>
      </c>
      <c r="H677" s="12">
        <f>(F677-D677)/D677</f>
        <v>-1</v>
      </c>
      <c r="I677" s="12">
        <f>(G677-E677)/E677</f>
        <v>-1</v>
      </c>
      <c r="J677" s="2"/>
      <c r="K677" s="2"/>
      <c r="L677" s="2"/>
      <c r="M677" s="2"/>
      <c r="N677" s="2"/>
      <c r="O677" s="2"/>
    </row>
    <row r="678" spans="1:15" ht="12.75">
      <c r="A678" s="2"/>
      <c r="B678" s="2"/>
      <c r="C678" s="10"/>
      <c r="D678" s="6"/>
      <c r="E678" s="6"/>
      <c r="F678" s="6"/>
      <c r="G678" s="15"/>
      <c r="H678" s="12"/>
      <c r="I678" s="12"/>
      <c r="J678" s="2"/>
      <c r="K678" s="2"/>
      <c r="L678" s="2"/>
      <c r="M678" s="2"/>
      <c r="N678" s="2"/>
      <c r="O678" s="2"/>
    </row>
    <row r="679" spans="1:15" ht="12.75">
      <c r="A679" s="2"/>
      <c r="B679" s="2"/>
      <c r="C679" s="10">
        <f>F667</f>
        <v>10000</v>
      </c>
      <c r="D679" s="6">
        <f>(C679*C660)+C658</f>
        <v>881.2</v>
      </c>
      <c r="E679" s="6">
        <f>((C660+F664)*C679)+C658</f>
        <v>881.2</v>
      </c>
      <c r="F679" s="6">
        <f>(C679*I660)+I658</f>
        <v>0</v>
      </c>
      <c r="G679" s="15" t="s">
        <v>44</v>
      </c>
      <c r="H679" s="12">
        <f>(F679-D679)/D679</f>
        <v>-1</v>
      </c>
      <c r="I679" s="12">
        <f>(G679-E679)/E679</f>
        <v>-1</v>
      </c>
      <c r="J679" s="2"/>
      <c r="K679" s="2"/>
      <c r="L679" s="2"/>
      <c r="M679" s="2"/>
      <c r="N679" s="2"/>
      <c r="O679" s="2"/>
    </row>
    <row r="680" spans="1:15" ht="12.75">
      <c r="A680" s="2"/>
      <c r="B680" s="2"/>
      <c r="C680" s="10"/>
      <c r="D680" s="6"/>
      <c r="E680" s="6"/>
      <c r="F680" s="6"/>
      <c r="G680" s="15"/>
      <c r="H680" s="12"/>
      <c r="I680" s="12"/>
      <c r="J680" s="2"/>
      <c r="K680" s="2"/>
      <c r="L680" s="2"/>
      <c r="M680" s="2"/>
      <c r="N680" s="2"/>
      <c r="O680" s="2"/>
    </row>
    <row r="681" spans="1:15" ht="12.75">
      <c r="A681" s="2"/>
      <c r="B681" s="2"/>
      <c r="C681" s="10">
        <f>C679+$F$667</f>
        <v>20000</v>
      </c>
      <c r="D681" s="6">
        <f>(C681*C660)+C658</f>
        <v>1412.4</v>
      </c>
      <c r="E681" s="6">
        <f>((C660+F664)*C681)+C658</f>
        <v>1412.4</v>
      </c>
      <c r="F681" s="6">
        <f>(C681*I660)+I658</f>
        <v>0</v>
      </c>
      <c r="G681" s="15" t="s">
        <v>44</v>
      </c>
      <c r="H681" s="12">
        <f>(F681-D681)/D681</f>
        <v>-1</v>
      </c>
      <c r="I681" s="12">
        <f>(G681-E681)/E681</f>
        <v>-1</v>
      </c>
      <c r="J681" s="2"/>
      <c r="K681" s="2"/>
      <c r="L681" s="2"/>
      <c r="M681" s="2"/>
      <c r="N681" s="2"/>
      <c r="O681" s="2"/>
    </row>
    <row r="682" spans="1:15" ht="12.75">
      <c r="A682" s="2"/>
      <c r="B682" s="2"/>
      <c r="C682" s="10"/>
      <c r="D682" s="6"/>
      <c r="E682" s="6"/>
      <c r="F682" s="6"/>
      <c r="G682" s="15"/>
      <c r="H682" s="12"/>
      <c r="I682" s="12"/>
      <c r="J682" s="2"/>
      <c r="K682" s="2"/>
      <c r="L682" s="2"/>
      <c r="M682" s="2"/>
      <c r="N682" s="2"/>
      <c r="O682" s="2"/>
    </row>
    <row r="683" spans="1:15" ht="12.75">
      <c r="A683" s="2"/>
      <c r="B683" s="2"/>
      <c r="C683" s="10">
        <f>C681+$F$667</f>
        <v>30000</v>
      </c>
      <c r="D683" s="6">
        <f>(C683*C660)+C658</f>
        <v>1943.6</v>
      </c>
      <c r="E683" s="6">
        <f>((C660+F664)*C683)+C658</f>
        <v>1943.6</v>
      </c>
      <c r="F683" s="6">
        <f>(C683*I660)+I658</f>
        <v>0</v>
      </c>
      <c r="G683" s="15" t="s">
        <v>44</v>
      </c>
      <c r="H683" s="12">
        <f>(F683-D683)/D683</f>
        <v>-1</v>
      </c>
      <c r="I683" s="12">
        <f>(G683-E683)/E683</f>
        <v>-1</v>
      </c>
      <c r="J683" s="2"/>
      <c r="K683" s="2"/>
      <c r="L683" s="2"/>
      <c r="M683" s="2"/>
      <c r="N683" s="2"/>
      <c r="O683" s="2"/>
    </row>
    <row r="684" spans="1:15" ht="12.75">
      <c r="A684" s="2"/>
      <c r="B684" s="2"/>
      <c r="C684" s="10"/>
      <c r="D684" s="6"/>
      <c r="E684" s="6"/>
      <c r="F684" s="6"/>
      <c r="G684" s="15"/>
      <c r="H684" s="12"/>
      <c r="I684" s="12"/>
      <c r="J684" s="2"/>
      <c r="K684" s="2"/>
      <c r="L684" s="2"/>
      <c r="M684" s="2"/>
      <c r="N684" s="2"/>
      <c r="O684" s="2"/>
    </row>
    <row r="685" spans="1:15" ht="12.75">
      <c r="A685" s="2"/>
      <c r="B685" s="2"/>
      <c r="C685" s="10">
        <f>C683+$F$667</f>
        <v>40000</v>
      </c>
      <c r="D685" s="6">
        <f>(C685*C660)+C658</f>
        <v>2474.8</v>
      </c>
      <c r="E685" s="6">
        <f>((C660+F664)*C685)+C658</f>
        <v>2474.8</v>
      </c>
      <c r="F685" s="6">
        <f>(C685*I660)+I658</f>
        <v>0</v>
      </c>
      <c r="G685" s="15" t="s">
        <v>44</v>
      </c>
      <c r="H685" s="12">
        <f>(F685-D685)/D685</f>
        <v>-1</v>
      </c>
      <c r="I685" s="12">
        <f>(G685-E685)/E685</f>
        <v>-1</v>
      </c>
      <c r="J685" s="2"/>
      <c r="K685" s="2"/>
      <c r="L685" s="2"/>
      <c r="M685" s="2"/>
      <c r="N685" s="2"/>
      <c r="O685" s="2"/>
    </row>
    <row r="686" spans="1:15" ht="12.75">
      <c r="A686" s="2"/>
      <c r="B686" s="2"/>
      <c r="C686" s="10"/>
      <c r="D686" s="6"/>
      <c r="E686" s="6"/>
      <c r="F686" s="6"/>
      <c r="G686" s="15"/>
      <c r="H686" s="12"/>
      <c r="I686" s="12"/>
      <c r="J686" s="2"/>
      <c r="K686" s="2"/>
      <c r="L686" s="2"/>
      <c r="M686" s="2"/>
      <c r="N686" s="2"/>
      <c r="O686" s="2"/>
    </row>
    <row r="687" spans="1:15" ht="12.75">
      <c r="A687" s="2"/>
      <c r="B687" s="2"/>
      <c r="C687" s="10">
        <f>C685+$F$667</f>
        <v>50000</v>
      </c>
      <c r="D687" s="6">
        <f>(C687*C660)+C658</f>
        <v>3006</v>
      </c>
      <c r="E687" s="6">
        <f>((C660+F664)*C687)+C658</f>
        <v>3006</v>
      </c>
      <c r="F687" s="6">
        <f>(C687*I660)+I658</f>
        <v>0</v>
      </c>
      <c r="G687" s="15" t="s">
        <v>44</v>
      </c>
      <c r="H687" s="12">
        <f>(F687-D687)/D687</f>
        <v>-1</v>
      </c>
      <c r="I687" s="12">
        <f>(G687-E687)/E687</f>
        <v>-1</v>
      </c>
      <c r="J687" s="2"/>
      <c r="K687" s="2"/>
      <c r="L687" s="2"/>
      <c r="M687" s="2"/>
      <c r="N687" s="2"/>
      <c r="O687" s="2"/>
    </row>
    <row r="688" spans="1:15" ht="12.75">
      <c r="A688" s="2"/>
      <c r="B688" s="2"/>
      <c r="C688" s="10"/>
      <c r="D688" s="6"/>
      <c r="E688" s="6"/>
      <c r="F688" s="6"/>
      <c r="G688" s="15"/>
      <c r="H688" s="12"/>
      <c r="I688" s="12"/>
      <c r="J688" s="2"/>
      <c r="K688" s="2"/>
      <c r="L688" s="2"/>
      <c r="M688" s="2"/>
      <c r="N688" s="2"/>
      <c r="O688" s="2"/>
    </row>
    <row r="689" spans="1:15" ht="12.75">
      <c r="A689" s="2"/>
      <c r="B689" s="2"/>
      <c r="C689" s="10">
        <f>C687+$F$667</f>
        <v>60000</v>
      </c>
      <c r="D689" s="6">
        <f>(C689*C660)+C658</f>
        <v>3537.2</v>
      </c>
      <c r="E689" s="6">
        <f>((C660+F664)*C689)+C658</f>
        <v>3537.2</v>
      </c>
      <c r="F689" s="6">
        <f>(C689*I660)+I658</f>
        <v>0</v>
      </c>
      <c r="G689" s="15" t="s">
        <v>44</v>
      </c>
      <c r="H689" s="12">
        <f>(F689-D689)/D689</f>
        <v>-1</v>
      </c>
      <c r="I689" s="12">
        <f>(G689-E689)/E689</f>
        <v>-1</v>
      </c>
      <c r="J689" s="2"/>
      <c r="K689" s="2"/>
      <c r="L689" s="2"/>
      <c r="M689" s="2"/>
      <c r="N689" s="2"/>
      <c r="O689" s="2"/>
    </row>
    <row r="690" spans="1:15" ht="12.75">
      <c r="A690" s="2"/>
      <c r="B690" s="2"/>
      <c r="C690" s="10"/>
      <c r="D690" s="6"/>
      <c r="E690" s="6"/>
      <c r="F690" s="6"/>
      <c r="G690" s="15"/>
      <c r="H690" s="12"/>
      <c r="I690" s="12"/>
      <c r="J690" s="2"/>
      <c r="K690" s="2"/>
      <c r="L690" s="2"/>
      <c r="M690" s="2"/>
      <c r="N690" s="2"/>
      <c r="O690" s="2"/>
    </row>
    <row r="691" spans="1:15" ht="12.75">
      <c r="A691" s="2"/>
      <c r="B691" s="2"/>
      <c r="C691" s="10">
        <f>C689+$F$667</f>
        <v>70000</v>
      </c>
      <c r="D691" s="6">
        <f>(C691*C660)+C658</f>
        <v>4068.4</v>
      </c>
      <c r="E691" s="6">
        <f>((C660+F664)*C691)+C658</f>
        <v>4068.4</v>
      </c>
      <c r="F691" s="6">
        <f>(C691*I660)+I658</f>
        <v>0</v>
      </c>
      <c r="G691" s="15" t="s">
        <v>44</v>
      </c>
      <c r="H691" s="12">
        <f>(F691-D691)/D691</f>
        <v>-1</v>
      </c>
      <c r="I691" s="12">
        <f>(G691-E691)/E691</f>
        <v>-1</v>
      </c>
      <c r="J691" s="2"/>
      <c r="K691" s="2"/>
      <c r="L691" s="2"/>
      <c r="M691" s="2"/>
      <c r="N691" s="2"/>
      <c r="O691" s="2"/>
    </row>
    <row r="692" spans="1:15" ht="12.75">
      <c r="A692" s="2"/>
      <c r="B692" s="2"/>
      <c r="C692" s="10"/>
      <c r="D692" s="6"/>
      <c r="E692" s="6"/>
      <c r="F692" s="6"/>
      <c r="G692" s="15"/>
      <c r="H692" s="12"/>
      <c r="I692" s="12"/>
      <c r="J692" s="2"/>
      <c r="K692" s="2"/>
      <c r="L692" s="2"/>
      <c r="M692" s="2"/>
      <c r="N692" s="2"/>
      <c r="O692" s="2"/>
    </row>
    <row r="693" spans="1:15" ht="12.75">
      <c r="A693" s="2"/>
      <c r="B693" s="2"/>
      <c r="C693" s="10">
        <f>C691+$F$667</f>
        <v>80000</v>
      </c>
      <c r="D693" s="6">
        <f>(C693*C660)+C658</f>
        <v>4599.6</v>
      </c>
      <c r="E693" s="6">
        <f>((C660+F664)*C693)+C658</f>
        <v>4599.6</v>
      </c>
      <c r="F693" s="6">
        <f>(C693*I660)+I658</f>
        <v>0</v>
      </c>
      <c r="G693" s="15" t="s">
        <v>44</v>
      </c>
      <c r="H693" s="12">
        <f>(F693-D693)/D693</f>
        <v>-1</v>
      </c>
      <c r="I693" s="12">
        <f>(G693-E693)/E693</f>
        <v>-1</v>
      </c>
      <c r="J693" s="2"/>
      <c r="K693" s="2"/>
      <c r="L693" s="2"/>
      <c r="M693" s="2"/>
      <c r="N693" s="2"/>
      <c r="O693" s="2"/>
    </row>
    <row r="694" spans="1:15" ht="12.75">
      <c r="A694" s="2"/>
      <c r="B694" s="2"/>
      <c r="C694" s="10"/>
      <c r="D694" s="6"/>
      <c r="E694" s="6"/>
      <c r="F694" s="6"/>
      <c r="G694" s="15"/>
      <c r="H694" s="12"/>
      <c r="I694" s="12"/>
      <c r="J694" s="2"/>
      <c r="K694" s="2"/>
      <c r="L694" s="2"/>
      <c r="M694" s="2"/>
      <c r="N694" s="2"/>
      <c r="O694" s="2"/>
    </row>
    <row r="695" spans="1:15" ht="12.75">
      <c r="A695" s="2"/>
      <c r="B695" s="2"/>
      <c r="C695" s="10">
        <f>C693+$F$667</f>
        <v>90000</v>
      </c>
      <c r="D695" s="6">
        <f>(C695*C660)+C658</f>
        <v>5130.8</v>
      </c>
      <c r="E695" s="6">
        <f>((C660+F664)*C695)+C658</f>
        <v>5130.8</v>
      </c>
      <c r="F695" s="6">
        <f>(C695*I660)+I658</f>
        <v>0</v>
      </c>
      <c r="G695" s="15" t="s">
        <v>44</v>
      </c>
      <c r="H695" s="12">
        <f>(F695-D695)/D695</f>
        <v>-1</v>
      </c>
      <c r="I695" s="12">
        <f>(G695-E695)/E695</f>
        <v>-1</v>
      </c>
      <c r="J695" s="2"/>
      <c r="K695" s="2"/>
      <c r="L695" s="2"/>
      <c r="M695" s="2"/>
      <c r="N695" s="2"/>
      <c r="O695" s="2"/>
    </row>
    <row r="696" spans="1:15" ht="12.75">
      <c r="A696" s="2"/>
      <c r="B696" s="2"/>
      <c r="C696" s="10"/>
      <c r="D696" s="6"/>
      <c r="E696" s="6"/>
      <c r="F696" s="6"/>
      <c r="G696" s="15"/>
      <c r="H696" s="12"/>
      <c r="I696" s="12"/>
      <c r="J696" s="2"/>
      <c r="K696" s="2"/>
      <c r="L696" s="2"/>
      <c r="M696" s="2"/>
      <c r="N696" s="2"/>
      <c r="O696" s="2"/>
    </row>
    <row r="697" spans="1:15" ht="12.75">
      <c r="A697" s="2"/>
      <c r="B697" s="2"/>
      <c r="C697" s="10">
        <f>C695+$F$667</f>
        <v>100000</v>
      </c>
      <c r="D697" s="6">
        <f>(C697*C660)+C658</f>
        <v>5662</v>
      </c>
      <c r="E697" s="6">
        <f>((C660+F664)*C697)+C658</f>
        <v>5662</v>
      </c>
      <c r="F697" s="6">
        <f>(C697*I660)+I658</f>
        <v>0</v>
      </c>
      <c r="G697" s="15" t="s">
        <v>44</v>
      </c>
      <c r="H697" s="12">
        <f>(F697-D697)/D697</f>
        <v>-1</v>
      </c>
      <c r="I697" s="12">
        <f>(G697-E697)/E697</f>
        <v>-1</v>
      </c>
      <c r="J697" s="2"/>
      <c r="K697" s="2"/>
      <c r="L697" s="2"/>
      <c r="M697" s="2"/>
      <c r="N697" s="2"/>
      <c r="O697" s="2"/>
    </row>
    <row r="698" spans="1:15" ht="12.75">
      <c r="A698" s="2"/>
      <c r="B698" s="2"/>
      <c r="C698" s="2"/>
      <c r="D698" s="6"/>
      <c r="E698" s="6"/>
      <c r="F698" s="6"/>
      <c r="G698" s="6"/>
      <c r="H698" s="12"/>
      <c r="I698" s="12"/>
      <c r="J698" s="2"/>
      <c r="K698" s="2"/>
      <c r="L698" s="2"/>
      <c r="M698" s="2"/>
      <c r="N698" s="2"/>
      <c r="O698" s="2"/>
    </row>
    <row r="699" spans="1:15" ht="12.75">
      <c r="A699" s="2"/>
      <c r="B699" s="2"/>
      <c r="C699" s="2"/>
      <c r="D699" s="6"/>
      <c r="E699" s="6"/>
      <c r="F699" s="6"/>
      <c r="G699" s="6"/>
      <c r="H699" s="2"/>
      <c r="I699" s="2"/>
      <c r="J699" s="2"/>
      <c r="K699" s="2"/>
      <c r="L699" s="2"/>
      <c r="M699" s="2"/>
      <c r="N699" s="2"/>
      <c r="O699" s="2"/>
    </row>
    <row r="700" spans="1:15" ht="12.75">
      <c r="A700" s="3" t="s">
        <v>2</v>
      </c>
      <c r="B700" s="3" t="s">
        <v>2</v>
      </c>
      <c r="C700" s="3" t="s">
        <v>2</v>
      </c>
      <c r="D700" s="3" t="s">
        <v>2</v>
      </c>
      <c r="E700" s="3" t="s">
        <v>2</v>
      </c>
      <c r="F700" s="3" t="s">
        <v>2</v>
      </c>
      <c r="G700" s="3" t="s">
        <v>2</v>
      </c>
      <c r="H700" s="3" t="s">
        <v>2</v>
      </c>
      <c r="I700" s="3" t="s">
        <v>2</v>
      </c>
      <c r="J700" s="3" t="s">
        <v>2</v>
      </c>
      <c r="K700" s="3" t="s">
        <v>2</v>
      </c>
      <c r="L700" s="3" t="s">
        <v>2</v>
      </c>
      <c r="M700" s="3" t="s">
        <v>2</v>
      </c>
      <c r="N700" s="3" t="s">
        <v>2</v>
      </c>
      <c r="O700" s="1"/>
    </row>
    <row r="701" spans="1:15" ht="12.75">
      <c r="A701" s="1" t="s">
        <v>30</v>
      </c>
      <c r="B701" s="2"/>
      <c r="C701" s="2"/>
      <c r="D701" s="6"/>
      <c r="E701" s="6"/>
      <c r="F701" s="6"/>
      <c r="G701" s="6"/>
      <c r="H701" s="2"/>
      <c r="I701" s="2"/>
      <c r="J701" s="2"/>
      <c r="K701" s="2"/>
      <c r="L701" s="2"/>
      <c r="M701" s="1" t="s">
        <v>32</v>
      </c>
      <c r="N701" s="2"/>
      <c r="O701" s="2"/>
    </row>
    <row r="702" spans="1:1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>
      <c r="A709" s="1" t="s">
        <v>0</v>
      </c>
      <c r="B709" s="2"/>
      <c r="C709" s="2"/>
      <c r="D709" s="2"/>
      <c r="E709" s="2"/>
      <c r="F709" s="2"/>
      <c r="G709" s="1" t="s">
        <v>1</v>
      </c>
      <c r="H709" s="2"/>
      <c r="I709" s="2"/>
      <c r="J709" s="2"/>
      <c r="K709" s="2"/>
      <c r="L709" s="2"/>
      <c r="M709" s="4" t="s">
        <v>65</v>
      </c>
      <c r="N709" s="2"/>
      <c r="O709" s="2"/>
    </row>
    <row r="710" spans="1:15" ht="12.75">
      <c r="A710" s="3" t="s">
        <v>2</v>
      </c>
      <c r="B710" s="3" t="s">
        <v>2</v>
      </c>
      <c r="C710" s="3" t="s">
        <v>2</v>
      </c>
      <c r="D710" s="3" t="s">
        <v>2</v>
      </c>
      <c r="E710" s="3" t="s">
        <v>2</v>
      </c>
      <c r="F710" s="3" t="s">
        <v>2</v>
      </c>
      <c r="G710" s="3" t="s">
        <v>2</v>
      </c>
      <c r="H710" s="3" t="s">
        <v>2</v>
      </c>
      <c r="I710" s="3" t="s">
        <v>2</v>
      </c>
      <c r="J710" s="3" t="s">
        <v>2</v>
      </c>
      <c r="K710" s="3" t="s">
        <v>2</v>
      </c>
      <c r="L710" s="3" t="s">
        <v>2</v>
      </c>
      <c r="M710" s="3" t="s">
        <v>2</v>
      </c>
      <c r="N710" s="3" t="s">
        <v>2</v>
      </c>
      <c r="O710" s="1"/>
    </row>
    <row r="711" spans="1:15" ht="12.75">
      <c r="A711" s="1" t="s">
        <v>3</v>
      </c>
      <c r="B711" s="2"/>
      <c r="C711" s="2"/>
      <c r="D711" s="2"/>
      <c r="E711" s="2"/>
      <c r="F711" s="1" t="s">
        <v>4</v>
      </c>
      <c r="G711" s="2"/>
      <c r="H711" s="2"/>
      <c r="I711" s="2"/>
      <c r="J711" s="2"/>
      <c r="K711" s="2"/>
      <c r="L711" s="2"/>
      <c r="M711" s="1" t="s">
        <v>5</v>
      </c>
      <c r="N711" s="2"/>
      <c r="O711" s="2"/>
    </row>
    <row r="712" spans="1:15" ht="12.75">
      <c r="A712" s="2"/>
      <c r="B712" s="2"/>
      <c r="C712" s="2"/>
      <c r="D712" s="2"/>
      <c r="E712" s="2"/>
      <c r="F712" s="1" t="s">
        <v>33</v>
      </c>
      <c r="G712" s="2"/>
      <c r="H712" s="2"/>
      <c r="I712" s="2"/>
      <c r="J712" s="2"/>
      <c r="K712" s="2"/>
      <c r="L712" s="2"/>
      <c r="M712" s="4" t="s">
        <v>37</v>
      </c>
      <c r="N712" s="2"/>
      <c r="O712" s="2"/>
    </row>
    <row r="713" spans="1:15" ht="12.75">
      <c r="A713" s="4" t="s">
        <v>34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" t="s">
        <v>38</v>
      </c>
      <c r="N713" s="2"/>
      <c r="O713" s="2"/>
    </row>
    <row r="714" spans="1:1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" t="s">
        <v>36</v>
      </c>
      <c r="N714" s="2"/>
      <c r="O714" s="2"/>
    </row>
    <row r="715" spans="1:15" ht="12.75">
      <c r="A715" s="4" t="s">
        <v>35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>
      <c r="A717" s="3" t="s">
        <v>2</v>
      </c>
      <c r="B717" s="3" t="s">
        <v>2</v>
      </c>
      <c r="C717" s="3" t="s">
        <v>2</v>
      </c>
      <c r="D717" s="3" t="s">
        <v>2</v>
      </c>
      <c r="E717" s="3" t="s">
        <v>2</v>
      </c>
      <c r="F717" s="3" t="s">
        <v>2</v>
      </c>
      <c r="G717" s="3" t="s">
        <v>2</v>
      </c>
      <c r="H717" s="3" t="s">
        <v>2</v>
      </c>
      <c r="I717" s="3" t="s">
        <v>2</v>
      </c>
      <c r="J717" s="3" t="s">
        <v>2</v>
      </c>
      <c r="K717" s="3" t="s">
        <v>2</v>
      </c>
      <c r="L717" s="3" t="s">
        <v>2</v>
      </c>
      <c r="M717" s="3" t="s">
        <v>2</v>
      </c>
      <c r="N717" s="3" t="s">
        <v>2</v>
      </c>
      <c r="O717" s="1"/>
    </row>
    <row r="718" spans="1:15" ht="12.75">
      <c r="A718" s="2"/>
      <c r="B718" s="2"/>
      <c r="C718" s="2"/>
      <c r="D718" s="2"/>
      <c r="E718" s="2"/>
      <c r="F718" s="5" t="s">
        <v>43</v>
      </c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>
      <c r="A719" s="2"/>
      <c r="B719" s="2"/>
      <c r="C719" s="2"/>
      <c r="D719" s="2"/>
      <c r="E719" s="2"/>
      <c r="F719" s="5" t="s">
        <v>53</v>
      </c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>
      <c r="A720" s="2"/>
      <c r="B720" s="2"/>
      <c r="C720" s="2"/>
      <c r="D720" s="2"/>
      <c r="E720" s="2"/>
      <c r="F720" s="5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>
      <c r="A721" s="2"/>
      <c r="B721" s="2"/>
      <c r="C721" s="1" t="s">
        <v>7</v>
      </c>
      <c r="D721" s="2"/>
      <c r="E721" s="2"/>
      <c r="F721" s="2"/>
      <c r="G721" s="2"/>
      <c r="H721" s="2"/>
      <c r="I721" s="1" t="s">
        <v>8</v>
      </c>
      <c r="J721" s="2"/>
      <c r="K721" s="2"/>
      <c r="L721" s="2"/>
      <c r="M721" s="2"/>
      <c r="N721" s="2"/>
      <c r="O721" s="2"/>
    </row>
    <row r="722" spans="1:15" ht="12.75">
      <c r="A722" s="2"/>
      <c r="B722" s="2"/>
      <c r="C722" s="1" t="s">
        <v>9</v>
      </c>
      <c r="D722" s="3" t="s">
        <v>2</v>
      </c>
      <c r="E722" s="2"/>
      <c r="F722" s="2"/>
      <c r="G722" s="2"/>
      <c r="H722" s="2"/>
      <c r="I722" s="1" t="s">
        <v>9</v>
      </c>
      <c r="J722" s="3" t="s">
        <v>2</v>
      </c>
      <c r="K722" s="2"/>
      <c r="L722" s="2"/>
      <c r="M722" s="2"/>
      <c r="N722" s="2"/>
      <c r="O722" s="2"/>
    </row>
    <row r="723" spans="1:15" ht="12.75">
      <c r="A723" s="2"/>
      <c r="B723" s="1" t="s">
        <v>10</v>
      </c>
      <c r="C723" s="6">
        <v>350</v>
      </c>
      <c r="D723" s="2"/>
      <c r="E723" s="2"/>
      <c r="F723" s="2"/>
      <c r="G723" s="2"/>
      <c r="H723" s="1" t="s">
        <v>10</v>
      </c>
      <c r="I723" s="6"/>
      <c r="J723" s="2"/>
      <c r="K723" s="2"/>
      <c r="L723" s="2"/>
      <c r="M723" s="2"/>
      <c r="N723" s="2"/>
      <c r="O723" s="2"/>
    </row>
    <row r="724" spans="1:1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>
      <c r="A725" s="2"/>
      <c r="B725" s="1" t="s">
        <v>11</v>
      </c>
      <c r="C725" s="7">
        <v>0.05312</v>
      </c>
      <c r="D725" s="1" t="s">
        <v>12</v>
      </c>
      <c r="E725" s="2"/>
      <c r="F725" s="2"/>
      <c r="G725" s="2"/>
      <c r="H725" s="1" t="s">
        <v>11</v>
      </c>
      <c r="I725" s="8"/>
      <c r="J725" s="1" t="s">
        <v>12</v>
      </c>
      <c r="K725" s="2"/>
      <c r="L725" s="2"/>
      <c r="M725" s="2"/>
      <c r="N725" s="2"/>
      <c r="O725" s="2"/>
    </row>
    <row r="726" spans="1:1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>
      <c r="A730" s="2"/>
      <c r="B730" s="2"/>
      <c r="C730" s="2"/>
      <c r="D730" s="2"/>
      <c r="E730" s="1" t="s">
        <v>13</v>
      </c>
      <c r="F730" s="7">
        <v>0.39642</v>
      </c>
      <c r="G730" s="1" t="s">
        <v>14</v>
      </c>
      <c r="H730" s="2"/>
      <c r="I730" s="2"/>
      <c r="J730" s="2"/>
      <c r="K730" s="2"/>
      <c r="L730" s="2"/>
      <c r="M730" s="2"/>
      <c r="N730" s="2"/>
      <c r="O730" s="2"/>
    </row>
    <row r="731" spans="1:15" ht="12.75">
      <c r="A731" s="2"/>
      <c r="B731" s="2"/>
      <c r="C731" s="2"/>
      <c r="D731" s="2"/>
      <c r="E731" s="2"/>
      <c r="F731" s="3" t="s">
        <v>2</v>
      </c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>
      <c r="A732" s="2"/>
      <c r="B732" s="2"/>
      <c r="C732" s="2"/>
      <c r="D732" s="9" t="s">
        <v>15</v>
      </c>
      <c r="E732" s="2"/>
      <c r="F732" s="10">
        <v>50000</v>
      </c>
      <c r="G732" s="1" t="s">
        <v>16</v>
      </c>
      <c r="H732" s="2"/>
      <c r="I732" s="2"/>
      <c r="J732" s="2"/>
      <c r="K732" s="2"/>
      <c r="L732" s="2"/>
      <c r="M732" s="2"/>
      <c r="N732" s="2"/>
      <c r="O732" s="2"/>
    </row>
    <row r="733" spans="1:15" ht="12.75">
      <c r="A733" s="2"/>
      <c r="B733" s="2"/>
      <c r="C733" s="2"/>
      <c r="D733" s="2"/>
      <c r="E733" s="2"/>
      <c r="F733" s="3" t="s">
        <v>2</v>
      </c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>
      <c r="A734" s="2"/>
      <c r="B734" s="2"/>
      <c r="C734" s="1" t="s">
        <v>17</v>
      </c>
      <c r="D734" s="2"/>
      <c r="E734" s="2"/>
      <c r="F734" s="13">
        <v>158087</v>
      </c>
      <c r="G734" s="1" t="s">
        <v>18</v>
      </c>
      <c r="H734" s="2"/>
      <c r="I734" s="2"/>
      <c r="J734" s="2"/>
      <c r="K734" s="2"/>
      <c r="L734" s="2"/>
      <c r="M734" s="2"/>
      <c r="N734" s="2"/>
      <c r="O734" s="2"/>
    </row>
    <row r="735" spans="1:15" ht="12.75">
      <c r="A735" s="2"/>
      <c r="B735" s="2"/>
      <c r="C735" s="2"/>
      <c r="D735" s="2"/>
      <c r="E735" s="2"/>
      <c r="F735" s="3" t="s">
        <v>2</v>
      </c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>
      <c r="A737" s="2"/>
      <c r="B737" s="2"/>
      <c r="C737" s="2"/>
      <c r="D737" s="11" t="s">
        <v>19</v>
      </c>
      <c r="E737" s="11" t="s">
        <v>19</v>
      </c>
      <c r="F737" s="11" t="s">
        <v>20</v>
      </c>
      <c r="G737" s="11" t="s">
        <v>20</v>
      </c>
      <c r="H737" s="2"/>
      <c r="I737" s="2"/>
      <c r="J737" s="2"/>
      <c r="K737" s="2"/>
      <c r="L737" s="2"/>
      <c r="M737" s="2"/>
      <c r="N737" s="2"/>
      <c r="O737" s="2"/>
    </row>
    <row r="738" spans="1:15" ht="12.75">
      <c r="A738" s="2"/>
      <c r="B738" s="2"/>
      <c r="C738" s="2"/>
      <c r="D738" s="11" t="s">
        <v>21</v>
      </c>
      <c r="E738" s="11" t="s">
        <v>21</v>
      </c>
      <c r="F738" s="11" t="s">
        <v>21</v>
      </c>
      <c r="G738" s="11" t="s">
        <v>21</v>
      </c>
      <c r="H738" s="11" t="s">
        <v>22</v>
      </c>
      <c r="I738" s="11" t="s">
        <v>22</v>
      </c>
      <c r="J738" s="2"/>
      <c r="K738" s="2"/>
      <c r="L738" s="2"/>
      <c r="M738" s="2"/>
      <c r="N738" s="2"/>
      <c r="O738" s="2"/>
    </row>
    <row r="739" spans="1:15" ht="12.75">
      <c r="A739" s="2"/>
      <c r="B739" s="2"/>
      <c r="C739" s="11" t="s">
        <v>23</v>
      </c>
      <c r="D739" s="11" t="s">
        <v>24</v>
      </c>
      <c r="E739" s="11" t="s">
        <v>24</v>
      </c>
      <c r="F739" s="11" t="s">
        <v>24</v>
      </c>
      <c r="G739" s="11" t="s">
        <v>24</v>
      </c>
      <c r="H739" s="11" t="s">
        <v>25</v>
      </c>
      <c r="I739" s="11" t="s">
        <v>25</v>
      </c>
      <c r="J739" s="2"/>
      <c r="K739" s="2"/>
      <c r="L739" s="2"/>
      <c r="M739" s="2"/>
      <c r="N739" s="2"/>
      <c r="O739" s="2"/>
    </row>
    <row r="740" spans="1:15" ht="12.75">
      <c r="A740" s="2"/>
      <c r="B740" s="2"/>
      <c r="C740" s="11" t="s">
        <v>26</v>
      </c>
      <c r="D740" s="11" t="s">
        <v>27</v>
      </c>
      <c r="E740" s="11" t="s">
        <v>28</v>
      </c>
      <c r="F740" s="11" t="s">
        <v>27</v>
      </c>
      <c r="G740" s="11" t="s">
        <v>28</v>
      </c>
      <c r="H740" s="11" t="s">
        <v>27</v>
      </c>
      <c r="I740" s="11" t="s">
        <v>28</v>
      </c>
      <c r="J740" s="2"/>
      <c r="K740" s="2"/>
      <c r="L740" s="2"/>
      <c r="M740" s="2"/>
      <c r="N740" s="2"/>
      <c r="O740" s="2"/>
    </row>
    <row r="741" spans="1:15" ht="12.75">
      <c r="A741" s="2"/>
      <c r="B741" s="2"/>
      <c r="C741" s="11" t="s">
        <v>29</v>
      </c>
      <c r="D741" s="11" t="s">
        <v>29</v>
      </c>
      <c r="E741" s="11" t="s">
        <v>29</v>
      </c>
      <c r="F741" s="11" t="s">
        <v>29</v>
      </c>
      <c r="G741" s="11" t="s">
        <v>29</v>
      </c>
      <c r="H741" s="11" t="s">
        <v>29</v>
      </c>
      <c r="I741" s="11" t="s">
        <v>29</v>
      </c>
      <c r="J741" s="2"/>
      <c r="K741" s="2"/>
      <c r="L741" s="2"/>
      <c r="M741" s="2"/>
      <c r="N741" s="2"/>
      <c r="O741" s="2"/>
    </row>
    <row r="742" spans="1:15" ht="12.75">
      <c r="A742" s="2"/>
      <c r="B742" s="2"/>
      <c r="C742" s="10">
        <v>0</v>
      </c>
      <c r="D742" s="6">
        <f>(C742*C725)+C723</f>
        <v>350</v>
      </c>
      <c r="E742" s="6">
        <f>((C725+F729)*C742)+C723</f>
        <v>350</v>
      </c>
      <c r="F742" s="6">
        <f>(C742*I725)+I723</f>
        <v>0</v>
      </c>
      <c r="G742" s="15" t="s">
        <v>44</v>
      </c>
      <c r="H742" s="12">
        <f>(F742-D742)/D742</f>
        <v>-1</v>
      </c>
      <c r="I742" s="12">
        <f>(G742-E742)/E742</f>
        <v>-1</v>
      </c>
      <c r="J742" s="2"/>
      <c r="K742" s="2"/>
      <c r="L742" s="2"/>
      <c r="M742" s="2"/>
      <c r="N742" s="2"/>
      <c r="O742" s="2"/>
    </row>
    <row r="743" spans="1:15" ht="12.75">
      <c r="A743" s="2"/>
      <c r="B743" s="2"/>
      <c r="C743" s="10"/>
      <c r="D743" s="6"/>
      <c r="E743" s="6"/>
      <c r="F743" s="6"/>
      <c r="G743" s="15"/>
      <c r="H743" s="12"/>
      <c r="I743" s="12"/>
      <c r="J743" s="2"/>
      <c r="K743" s="2"/>
      <c r="L743" s="2"/>
      <c r="M743" s="2"/>
      <c r="N743" s="2"/>
      <c r="O743" s="2"/>
    </row>
    <row r="744" spans="1:15" ht="12.75">
      <c r="A744" s="2"/>
      <c r="B744" s="2"/>
      <c r="C744" s="10">
        <f>F732</f>
        <v>50000</v>
      </c>
      <c r="D744" s="6">
        <f>(C744*C725)+C723</f>
        <v>3006</v>
      </c>
      <c r="E744" s="6">
        <f>((C725+F729)*C744)+C723</f>
        <v>3006</v>
      </c>
      <c r="F744" s="6">
        <f>(C744*I725)+I723</f>
        <v>0</v>
      </c>
      <c r="G744" s="15" t="s">
        <v>44</v>
      </c>
      <c r="H744" s="12">
        <f>(F744-D744)/D744</f>
        <v>-1</v>
      </c>
      <c r="I744" s="12">
        <f>(G744-E744)/E744</f>
        <v>-1</v>
      </c>
      <c r="J744" s="2"/>
      <c r="K744" s="2"/>
      <c r="L744" s="2"/>
      <c r="M744" s="2"/>
      <c r="N744" s="2"/>
      <c r="O744" s="2"/>
    </row>
    <row r="745" spans="1:15" ht="12.75">
      <c r="A745" s="2"/>
      <c r="B745" s="2"/>
      <c r="C745" s="10"/>
      <c r="D745" s="6"/>
      <c r="E745" s="6"/>
      <c r="F745" s="6"/>
      <c r="G745" s="15"/>
      <c r="H745" s="12"/>
      <c r="I745" s="12"/>
      <c r="J745" s="2"/>
      <c r="K745" s="2"/>
      <c r="L745" s="2"/>
      <c r="M745" s="2"/>
      <c r="N745" s="2"/>
      <c r="O745" s="2"/>
    </row>
    <row r="746" spans="1:15" ht="12.75">
      <c r="A746" s="2"/>
      <c r="B746" s="2"/>
      <c r="C746" s="10">
        <f>C744+$F$732</f>
        <v>100000</v>
      </c>
      <c r="D746" s="6">
        <f>(C746*C725)+C723</f>
        <v>5662</v>
      </c>
      <c r="E746" s="6">
        <f>((C725+F729)*C746)+C723</f>
        <v>5662</v>
      </c>
      <c r="F746" s="6">
        <f>(C746*I725)+I723</f>
        <v>0</v>
      </c>
      <c r="G746" s="15" t="s">
        <v>44</v>
      </c>
      <c r="H746" s="12">
        <f>(F746-D746)/D746</f>
        <v>-1</v>
      </c>
      <c r="I746" s="12">
        <f>(G746-E746)/E746</f>
        <v>-1</v>
      </c>
      <c r="J746" s="2"/>
      <c r="K746" s="2"/>
      <c r="L746" s="2"/>
      <c r="M746" s="2"/>
      <c r="N746" s="2"/>
      <c r="O746" s="2"/>
    </row>
    <row r="747" spans="1:15" ht="12.75">
      <c r="A747" s="2"/>
      <c r="B747" s="2"/>
      <c r="C747" s="10"/>
      <c r="D747" s="6"/>
      <c r="E747" s="6"/>
      <c r="F747" s="6"/>
      <c r="G747" s="15"/>
      <c r="H747" s="12"/>
      <c r="I747" s="12"/>
      <c r="J747" s="2"/>
      <c r="K747" s="2"/>
      <c r="L747" s="2"/>
      <c r="M747" s="2"/>
      <c r="N747" s="2"/>
      <c r="O747" s="2"/>
    </row>
    <row r="748" spans="1:15" ht="12.75">
      <c r="A748" s="2"/>
      <c r="B748" s="2"/>
      <c r="C748" s="10">
        <f>C746+$F$732</f>
        <v>150000</v>
      </c>
      <c r="D748" s="6">
        <f>(C748*C725)+C723</f>
        <v>8318</v>
      </c>
      <c r="E748" s="6">
        <f>((C725+F729)*C748)+C723</f>
        <v>8318</v>
      </c>
      <c r="F748" s="6">
        <f>(C748*I725)+I723</f>
        <v>0</v>
      </c>
      <c r="G748" s="15" t="s">
        <v>44</v>
      </c>
      <c r="H748" s="12">
        <f>(F748-D748)/D748</f>
        <v>-1</v>
      </c>
      <c r="I748" s="12">
        <f>(G748-E748)/E748</f>
        <v>-1</v>
      </c>
      <c r="J748" s="2"/>
      <c r="K748" s="2"/>
      <c r="L748" s="2"/>
      <c r="M748" s="2"/>
      <c r="N748" s="2"/>
      <c r="O748" s="2"/>
    </row>
    <row r="749" spans="1:15" ht="12.75">
      <c r="A749" s="2"/>
      <c r="B749" s="2"/>
      <c r="C749" s="10"/>
      <c r="D749" s="6"/>
      <c r="E749" s="6"/>
      <c r="F749" s="6"/>
      <c r="G749" s="15"/>
      <c r="H749" s="12"/>
      <c r="I749" s="12"/>
      <c r="J749" s="2"/>
      <c r="K749" s="2"/>
      <c r="L749" s="2"/>
      <c r="M749" s="2"/>
      <c r="N749" s="2"/>
      <c r="O749" s="2"/>
    </row>
    <row r="750" spans="1:15" ht="12.75">
      <c r="A750" s="2"/>
      <c r="B750" s="2"/>
      <c r="C750" s="10">
        <f>C748+$F$732</f>
        <v>200000</v>
      </c>
      <c r="D750" s="6">
        <f>(C750*C725)+C723</f>
        <v>10974</v>
      </c>
      <c r="E750" s="6">
        <f>((C725+F729)*C750)+C723</f>
        <v>10974</v>
      </c>
      <c r="F750" s="6">
        <f>(C750*I725)+I723</f>
        <v>0</v>
      </c>
      <c r="G750" s="15" t="s">
        <v>44</v>
      </c>
      <c r="H750" s="12">
        <f>(F750-D750)/D750</f>
        <v>-1</v>
      </c>
      <c r="I750" s="12">
        <f>(G750-E750)/E750</f>
        <v>-1</v>
      </c>
      <c r="J750" s="2"/>
      <c r="K750" s="2"/>
      <c r="L750" s="2"/>
      <c r="M750" s="2"/>
      <c r="N750" s="2"/>
      <c r="O750" s="2"/>
    </row>
    <row r="751" spans="1:15" ht="12.75">
      <c r="A751" s="2"/>
      <c r="B751" s="2"/>
      <c r="C751" s="10"/>
      <c r="D751" s="6"/>
      <c r="E751" s="6"/>
      <c r="F751" s="6"/>
      <c r="G751" s="15"/>
      <c r="H751" s="12"/>
      <c r="I751" s="12"/>
      <c r="J751" s="2"/>
      <c r="K751" s="2"/>
      <c r="L751" s="2"/>
      <c r="M751" s="2"/>
      <c r="N751" s="2"/>
      <c r="O751" s="2"/>
    </row>
    <row r="752" spans="1:15" ht="12.75">
      <c r="A752" s="2"/>
      <c r="B752" s="2"/>
      <c r="C752" s="10">
        <f>C750+$F$732</f>
        <v>250000</v>
      </c>
      <c r="D752" s="6">
        <f>(C752*C725)+C723</f>
        <v>13630</v>
      </c>
      <c r="E752" s="6">
        <f>((C725+F729)*C752)+C723</f>
        <v>13630</v>
      </c>
      <c r="F752" s="6">
        <f>(C752*I725)+I723</f>
        <v>0</v>
      </c>
      <c r="G752" s="15" t="s">
        <v>44</v>
      </c>
      <c r="H752" s="12">
        <f>(F752-D752)/D752</f>
        <v>-1</v>
      </c>
      <c r="I752" s="12">
        <f>(G752-E752)/E752</f>
        <v>-1</v>
      </c>
      <c r="J752" s="2"/>
      <c r="K752" s="2"/>
      <c r="L752" s="2"/>
      <c r="M752" s="2"/>
      <c r="N752" s="2"/>
      <c r="O752" s="2"/>
    </row>
    <row r="753" spans="1:15" ht="12.75">
      <c r="A753" s="2"/>
      <c r="B753" s="2"/>
      <c r="C753" s="10"/>
      <c r="D753" s="6"/>
      <c r="E753" s="6"/>
      <c r="F753" s="6"/>
      <c r="G753" s="15"/>
      <c r="H753" s="12"/>
      <c r="I753" s="12"/>
      <c r="J753" s="2"/>
      <c r="K753" s="2"/>
      <c r="L753" s="2"/>
      <c r="M753" s="2"/>
      <c r="N753" s="2"/>
      <c r="O753" s="2"/>
    </row>
    <row r="754" spans="1:15" ht="12.75">
      <c r="A754" s="2"/>
      <c r="B754" s="2"/>
      <c r="C754" s="10">
        <f>C752+$F$732</f>
        <v>300000</v>
      </c>
      <c r="D754" s="6">
        <f>(C754*C725)+C723</f>
        <v>16286</v>
      </c>
      <c r="E754" s="6">
        <f>((C725+F729)*C754)+C723</f>
        <v>16286</v>
      </c>
      <c r="F754" s="6">
        <f>(C754*I725)+I723</f>
        <v>0</v>
      </c>
      <c r="G754" s="15" t="s">
        <v>44</v>
      </c>
      <c r="H754" s="12">
        <f>(F754-D754)/D754</f>
        <v>-1</v>
      </c>
      <c r="I754" s="12">
        <f>(G754-E754)/E754</f>
        <v>-1</v>
      </c>
      <c r="J754" s="2"/>
      <c r="K754" s="2"/>
      <c r="L754" s="2"/>
      <c r="M754" s="2"/>
      <c r="N754" s="2"/>
      <c r="O754" s="2"/>
    </row>
    <row r="755" spans="1:15" ht="12.75">
      <c r="A755" s="2"/>
      <c r="B755" s="2"/>
      <c r="C755" s="10"/>
      <c r="D755" s="6"/>
      <c r="E755" s="6"/>
      <c r="F755" s="6"/>
      <c r="G755" s="15"/>
      <c r="H755" s="12"/>
      <c r="I755" s="12"/>
      <c r="J755" s="2"/>
      <c r="K755" s="2"/>
      <c r="L755" s="2"/>
      <c r="M755" s="2"/>
      <c r="N755" s="2"/>
      <c r="O755" s="2"/>
    </row>
    <row r="756" spans="1:15" ht="12.75">
      <c r="A756" s="2"/>
      <c r="B756" s="2"/>
      <c r="C756" s="10">
        <f>C754+$F$732</f>
        <v>350000</v>
      </c>
      <c r="D756" s="6">
        <f>(C756*C725)+C723</f>
        <v>18942</v>
      </c>
      <c r="E756" s="6">
        <f>((C725+F729)*C756)+C723</f>
        <v>18942</v>
      </c>
      <c r="F756" s="6">
        <f>(C756*I725)+I723</f>
        <v>0</v>
      </c>
      <c r="G756" s="15" t="s">
        <v>44</v>
      </c>
      <c r="H756" s="12">
        <f>(F756-D756)/D756</f>
        <v>-1</v>
      </c>
      <c r="I756" s="12">
        <f>(G756-E756)/E756</f>
        <v>-1</v>
      </c>
      <c r="J756" s="2"/>
      <c r="K756" s="2"/>
      <c r="L756" s="2"/>
      <c r="M756" s="2"/>
      <c r="N756" s="2"/>
      <c r="O756" s="2"/>
    </row>
    <row r="757" spans="1:15" ht="12.75">
      <c r="A757" s="2"/>
      <c r="B757" s="2"/>
      <c r="C757" s="10"/>
      <c r="D757" s="6"/>
      <c r="E757" s="6"/>
      <c r="F757" s="6"/>
      <c r="G757" s="15"/>
      <c r="H757" s="12"/>
      <c r="I757" s="12"/>
      <c r="J757" s="2"/>
      <c r="K757" s="2"/>
      <c r="L757" s="2"/>
      <c r="M757" s="2"/>
      <c r="N757" s="2"/>
      <c r="O757" s="2"/>
    </row>
    <row r="758" spans="1:15" ht="12.75">
      <c r="A758" s="2"/>
      <c r="B758" s="2"/>
      <c r="C758" s="10">
        <f>C756+$F$732</f>
        <v>400000</v>
      </c>
      <c r="D758" s="6">
        <f>(C758*C725)+C723</f>
        <v>21598</v>
      </c>
      <c r="E758" s="6">
        <f>((C725+F729)*C758)+C723</f>
        <v>21598</v>
      </c>
      <c r="F758" s="6">
        <f>(C758*I725)+I723</f>
        <v>0</v>
      </c>
      <c r="G758" s="15" t="s">
        <v>44</v>
      </c>
      <c r="H758" s="12">
        <f>(F758-D758)/D758</f>
        <v>-1</v>
      </c>
      <c r="I758" s="12">
        <f>(G758-E758)/E758</f>
        <v>-1</v>
      </c>
      <c r="J758" s="2"/>
      <c r="K758" s="2"/>
      <c r="L758" s="2"/>
      <c r="M758" s="2"/>
      <c r="N758" s="2"/>
      <c r="O758" s="2"/>
    </row>
    <row r="759" spans="1:15" ht="12.75">
      <c r="A759" s="2"/>
      <c r="B759" s="2"/>
      <c r="C759" s="10"/>
      <c r="D759" s="6"/>
      <c r="E759" s="6"/>
      <c r="F759" s="6"/>
      <c r="G759" s="15"/>
      <c r="H759" s="12"/>
      <c r="I759" s="12"/>
      <c r="J759" s="2"/>
      <c r="K759" s="2"/>
      <c r="L759" s="2"/>
      <c r="M759" s="2"/>
      <c r="N759" s="2"/>
      <c r="O759" s="2"/>
    </row>
    <row r="760" spans="1:15" ht="12.75">
      <c r="A760" s="2"/>
      <c r="B760" s="2"/>
      <c r="C760" s="10">
        <f>C758+$F$732</f>
        <v>450000</v>
      </c>
      <c r="D760" s="6">
        <f>(C760*C725)+C723</f>
        <v>24254</v>
      </c>
      <c r="E760" s="6">
        <f>((C725+F729)*C760)+C723</f>
        <v>24254</v>
      </c>
      <c r="F760" s="6">
        <f>(C760*I725)+I723</f>
        <v>0</v>
      </c>
      <c r="G760" s="15" t="s">
        <v>44</v>
      </c>
      <c r="H760" s="12">
        <f>(F760-D760)/D760</f>
        <v>-1</v>
      </c>
      <c r="I760" s="12">
        <f>(G760-E760)/E760</f>
        <v>-1</v>
      </c>
      <c r="J760" s="2"/>
      <c r="K760" s="2"/>
      <c r="L760" s="2"/>
      <c r="M760" s="2"/>
      <c r="N760" s="2"/>
      <c r="O760" s="2"/>
    </row>
    <row r="761" spans="1:15" ht="12.75">
      <c r="A761" s="2"/>
      <c r="B761" s="2"/>
      <c r="C761" s="10"/>
      <c r="D761" s="6"/>
      <c r="E761" s="6"/>
      <c r="F761" s="6"/>
      <c r="G761" s="15"/>
      <c r="H761" s="12"/>
      <c r="I761" s="12"/>
      <c r="J761" s="2"/>
      <c r="K761" s="2"/>
      <c r="L761" s="2"/>
      <c r="M761" s="2"/>
      <c r="N761" s="2"/>
      <c r="O761" s="2"/>
    </row>
    <row r="762" spans="1:15" ht="12.75">
      <c r="A762" s="2"/>
      <c r="B762" s="2"/>
      <c r="C762" s="10">
        <f>C760+$F$732</f>
        <v>500000</v>
      </c>
      <c r="D762" s="6">
        <f>(C762*C725)+C723</f>
        <v>26910</v>
      </c>
      <c r="E762" s="6">
        <f>((C725+F729)*C762)+C723</f>
        <v>26910</v>
      </c>
      <c r="F762" s="6">
        <f>(C762*I725)+I723</f>
        <v>0</v>
      </c>
      <c r="G762" s="15" t="s">
        <v>44</v>
      </c>
      <c r="H762" s="12">
        <f>(F762-D762)/D762</f>
        <v>-1</v>
      </c>
      <c r="I762" s="12">
        <f>(G762-E762)/E762</f>
        <v>-1</v>
      </c>
      <c r="J762" s="2"/>
      <c r="K762" s="2"/>
      <c r="L762" s="2"/>
      <c r="M762" s="2"/>
      <c r="N762" s="2"/>
      <c r="O762" s="2"/>
    </row>
    <row r="763" spans="1:15" ht="12.75">
      <c r="A763" s="2"/>
      <c r="B763" s="2"/>
      <c r="C763" s="2"/>
      <c r="D763" s="6"/>
      <c r="E763" s="6"/>
      <c r="F763" s="6"/>
      <c r="G763" s="6"/>
      <c r="H763" s="12"/>
      <c r="I763" s="12"/>
      <c r="J763" s="2"/>
      <c r="K763" s="2"/>
      <c r="L763" s="2"/>
      <c r="M763" s="2"/>
      <c r="N763" s="2"/>
      <c r="O763" s="2"/>
    </row>
    <row r="764" spans="1:15" ht="12.75">
      <c r="A764" s="2"/>
      <c r="B764" s="2"/>
      <c r="C764" s="2"/>
      <c r="D764" s="6"/>
      <c r="E764" s="6"/>
      <c r="F764" s="6"/>
      <c r="G764" s="6"/>
      <c r="H764" s="2"/>
      <c r="I764" s="2"/>
      <c r="J764" s="2"/>
      <c r="K764" s="2"/>
      <c r="L764" s="2"/>
      <c r="M764" s="2"/>
      <c r="N764" s="2"/>
      <c r="O764" s="2"/>
    </row>
    <row r="765" spans="1:15" ht="12.75">
      <c r="A765" s="3" t="s">
        <v>2</v>
      </c>
      <c r="B765" s="3" t="s">
        <v>2</v>
      </c>
      <c r="C765" s="3" t="s">
        <v>2</v>
      </c>
      <c r="D765" s="3" t="s">
        <v>2</v>
      </c>
      <c r="E765" s="3" t="s">
        <v>2</v>
      </c>
      <c r="F765" s="3" t="s">
        <v>2</v>
      </c>
      <c r="G765" s="3" t="s">
        <v>2</v>
      </c>
      <c r="H765" s="3" t="s">
        <v>2</v>
      </c>
      <c r="I765" s="3" t="s">
        <v>2</v>
      </c>
      <c r="J765" s="3" t="s">
        <v>2</v>
      </c>
      <c r="K765" s="3" t="s">
        <v>2</v>
      </c>
      <c r="L765" s="3" t="s">
        <v>2</v>
      </c>
      <c r="M765" s="3" t="s">
        <v>2</v>
      </c>
      <c r="N765" s="3" t="s">
        <v>2</v>
      </c>
      <c r="O765" s="1"/>
    </row>
    <row r="766" spans="1:15" ht="12.75">
      <c r="A766" s="1" t="s">
        <v>30</v>
      </c>
      <c r="B766" s="2"/>
      <c r="C766" s="2"/>
      <c r="D766" s="6"/>
      <c r="E766" s="6"/>
      <c r="F766" s="6"/>
      <c r="G766" s="6"/>
      <c r="H766" s="2"/>
      <c r="I766" s="2"/>
      <c r="J766" s="2"/>
      <c r="K766" s="2"/>
      <c r="L766" s="2"/>
      <c r="M766" s="1" t="s">
        <v>32</v>
      </c>
      <c r="N766" s="2"/>
      <c r="O766" s="2"/>
    </row>
    <row r="767" spans="1:1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</sheetData>
  <sheetProtection/>
  <printOptions/>
  <pageMargins left="0.75" right="0.75" top="1" bottom="1" header="0.5" footer="0.5"/>
  <pageSetup horizontalDpi="600" verticalDpi="600" orientation="landscape" scale="50" r:id="rId1"/>
  <rowBreaks count="11" manualBreakCount="11">
    <brk id="61" max="255" man="1"/>
    <brk id="125" max="255" man="1"/>
    <brk id="188" max="255" man="1"/>
    <brk id="253" max="255" man="1"/>
    <brk id="317" max="255" man="1"/>
    <brk id="380" max="255" man="1"/>
    <brk id="445" max="255" man="1"/>
    <brk id="509" max="255" man="1"/>
    <brk id="574" max="255" man="1"/>
    <brk id="638" max="255" man="1"/>
    <brk id="7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095"/>
  <sheetViews>
    <sheetView tabSelected="1" zoomScaleSheetLayoutView="50" zoomScalePageLayoutView="0" workbookViewId="0" topLeftCell="A1066">
      <selection activeCell="A1030" sqref="A1030"/>
    </sheetView>
  </sheetViews>
  <sheetFormatPr defaultColWidth="15.625" defaultRowHeight="12.75"/>
  <cols>
    <col min="1" max="1" width="15.625" style="0" customWidth="1"/>
    <col min="2" max="2" width="19.625" style="0" customWidth="1"/>
    <col min="3" max="7" width="15.625" style="0" customWidth="1"/>
    <col min="8" max="8" width="19.50390625" style="0" customWidth="1"/>
    <col min="9" max="10" width="15.625" style="0" customWidth="1"/>
    <col min="11" max="11" width="14.625" style="0" customWidth="1"/>
    <col min="12" max="12" width="15.625" style="0" customWidth="1"/>
    <col min="13" max="13" width="25.875" style="0" customWidth="1"/>
  </cols>
  <sheetData>
    <row r="1" spans="1:13" ht="12.75">
      <c r="A1" s="61" t="s">
        <v>174</v>
      </c>
      <c r="B1" s="2"/>
      <c r="C1" s="2"/>
      <c r="D1" s="2"/>
      <c r="E1" s="2"/>
      <c r="F1" s="2"/>
      <c r="G1" s="1" t="s">
        <v>1</v>
      </c>
      <c r="H1" s="2"/>
      <c r="I1" s="2"/>
      <c r="J1" s="2"/>
      <c r="K1" s="2"/>
      <c r="L1" s="4" t="s">
        <v>150</v>
      </c>
      <c r="M1" s="2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" t="s">
        <v>3</v>
      </c>
      <c r="B3" s="2"/>
      <c r="C3" s="2"/>
      <c r="D3" s="2"/>
      <c r="E3" s="2"/>
      <c r="F3" s="1" t="s">
        <v>4</v>
      </c>
      <c r="G3" s="2"/>
      <c r="H3" s="2"/>
      <c r="I3" s="2"/>
      <c r="J3" s="2"/>
      <c r="K3" s="2"/>
      <c r="L3" s="1" t="s">
        <v>5</v>
      </c>
      <c r="M3" s="2"/>
    </row>
    <row r="4" spans="1:13" ht="12.75">
      <c r="A4" s="4" t="s">
        <v>69</v>
      </c>
      <c r="B4" s="2"/>
      <c r="C4" s="2"/>
      <c r="D4" s="2"/>
      <c r="E4" s="2"/>
      <c r="F4" s="1" t="s">
        <v>6</v>
      </c>
      <c r="G4" s="2"/>
      <c r="H4" s="2"/>
      <c r="I4" s="2"/>
      <c r="J4" s="2"/>
      <c r="K4" s="2"/>
      <c r="L4" s="4" t="s">
        <v>95</v>
      </c>
      <c r="M4" s="2"/>
    </row>
    <row r="5" spans="1:13" ht="12.75">
      <c r="A5" s="4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96</v>
      </c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 t="s">
        <v>99</v>
      </c>
      <c r="M6" s="2" t="s">
        <v>133</v>
      </c>
    </row>
    <row r="7" spans="1:13" ht="12.7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1"/>
      <c r="D8" s="21"/>
      <c r="E8" s="21"/>
      <c r="F8" s="21"/>
      <c r="G8" s="2"/>
      <c r="H8" s="2"/>
      <c r="I8" s="2"/>
      <c r="J8" s="2"/>
      <c r="K8" s="2"/>
      <c r="L8" s="2"/>
      <c r="M8" s="2"/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2"/>
      <c r="B10" s="2"/>
      <c r="C10" s="2"/>
      <c r="D10" s="2"/>
      <c r="E10" s="2"/>
      <c r="F10" s="5" t="s">
        <v>70</v>
      </c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5" t="s">
        <v>126</v>
      </c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5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5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5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5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5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16" t="s">
        <v>98</v>
      </c>
      <c r="D17" s="17"/>
      <c r="E17" s="2"/>
      <c r="F17" s="2"/>
      <c r="G17" s="2"/>
      <c r="H17" s="2"/>
      <c r="I17" s="16" t="s">
        <v>97</v>
      </c>
      <c r="J17" s="17"/>
      <c r="K17" s="2"/>
      <c r="L17" s="2"/>
      <c r="M17" s="2"/>
    </row>
    <row r="18" spans="1:13" ht="12.75">
      <c r="A18" s="2"/>
      <c r="B18" s="2"/>
      <c r="C18" s="1"/>
      <c r="D18" s="3"/>
      <c r="E18" s="2"/>
      <c r="F18" s="2"/>
      <c r="G18" s="2"/>
      <c r="H18" s="2"/>
      <c r="I18" s="1"/>
      <c r="J18" s="3"/>
      <c r="K18" s="2"/>
      <c r="L18" s="2"/>
      <c r="M18" s="2"/>
    </row>
    <row r="19" spans="1:13" ht="12.75">
      <c r="A19" s="2"/>
      <c r="B19" s="1" t="s">
        <v>10</v>
      </c>
      <c r="C19" s="6">
        <f>ROUND('[2]SCH-E2'!$H$16,0)</f>
        <v>10</v>
      </c>
      <c r="D19" s="2"/>
      <c r="E19" s="2"/>
      <c r="F19" s="2"/>
      <c r="G19" s="2"/>
      <c r="H19" s="1" t="s">
        <v>10</v>
      </c>
      <c r="I19" s="60">
        <f>'[4]SCHH-1'!$G$398</f>
        <v>12</v>
      </c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1" t="s">
        <v>160</v>
      </c>
      <c r="C21" s="7">
        <f>'[2]SCH-E2'!$H$17</f>
        <v>0.37667</v>
      </c>
      <c r="D21" s="1" t="s">
        <v>12</v>
      </c>
      <c r="E21" s="2"/>
      <c r="F21" s="2"/>
      <c r="G21" s="2"/>
      <c r="H21" s="1" t="s">
        <v>160</v>
      </c>
      <c r="I21" s="7">
        <f>'[4]SCHH-1'!$E$308</f>
        <v>0.26782</v>
      </c>
      <c r="J21" s="1" t="s">
        <v>12</v>
      </c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1" t="s">
        <v>85</v>
      </c>
      <c r="F24" s="53">
        <f>COG!B10</f>
        <v>0.95533</v>
      </c>
      <c r="G24" s="1" t="s">
        <v>14</v>
      </c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9" t="s">
        <v>15</v>
      </c>
      <c r="E26" s="2"/>
      <c r="F26" s="54">
        <v>5</v>
      </c>
      <c r="G26" s="1" t="s">
        <v>16</v>
      </c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1" t="s">
        <v>17</v>
      </c>
      <c r="D28" s="2"/>
      <c r="E28" s="2"/>
      <c r="F28" s="55">
        <f>'[3]SCHE-1'!$C$210</f>
        <v>4.8</v>
      </c>
      <c r="G28" s="1" t="s">
        <v>18</v>
      </c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11" t="s">
        <v>19</v>
      </c>
      <c r="E32" s="11" t="s">
        <v>19</v>
      </c>
      <c r="F32" s="11" t="s">
        <v>20</v>
      </c>
      <c r="G32" s="11" t="s">
        <v>20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11" t="s">
        <v>21</v>
      </c>
      <c r="E33" s="11" t="s">
        <v>21</v>
      </c>
      <c r="F33" s="11" t="s">
        <v>21</v>
      </c>
      <c r="G33" s="11" t="s">
        <v>21</v>
      </c>
      <c r="H33" s="11" t="s">
        <v>22</v>
      </c>
      <c r="I33" s="11" t="s">
        <v>22</v>
      </c>
      <c r="J33" s="2"/>
      <c r="K33" s="2"/>
      <c r="L33" s="2"/>
      <c r="M33" s="2"/>
    </row>
    <row r="34" spans="1:13" ht="12.75">
      <c r="A34" s="2"/>
      <c r="B34" s="2"/>
      <c r="C34" s="11" t="s">
        <v>23</v>
      </c>
      <c r="D34" s="11" t="s">
        <v>24</v>
      </c>
      <c r="E34" s="11" t="s">
        <v>24</v>
      </c>
      <c r="F34" s="11" t="s">
        <v>24</v>
      </c>
      <c r="G34" s="11" t="s">
        <v>24</v>
      </c>
      <c r="H34" s="11" t="s">
        <v>25</v>
      </c>
      <c r="I34" s="11" t="s">
        <v>25</v>
      </c>
      <c r="J34" s="2"/>
      <c r="K34" s="2"/>
      <c r="L34" s="2"/>
      <c r="M34" s="2"/>
    </row>
    <row r="35" spans="1:13" ht="12.75">
      <c r="A35" s="2"/>
      <c r="B35" s="2"/>
      <c r="C35" s="52" t="s">
        <v>26</v>
      </c>
      <c r="D35" s="52" t="s">
        <v>27</v>
      </c>
      <c r="E35" s="52" t="s">
        <v>28</v>
      </c>
      <c r="F35" s="52" t="s">
        <v>27</v>
      </c>
      <c r="G35" s="52" t="s">
        <v>28</v>
      </c>
      <c r="H35" s="52" t="s">
        <v>27</v>
      </c>
      <c r="I35" s="52" t="s">
        <v>28</v>
      </c>
      <c r="J35" s="2"/>
      <c r="K35" s="2"/>
      <c r="L35" s="2"/>
      <c r="M35" s="2"/>
    </row>
    <row r="36" spans="1:13" ht="12.75">
      <c r="A36" s="2"/>
      <c r="B36" s="2"/>
      <c r="C36" s="11"/>
      <c r="D36" s="11"/>
      <c r="E36" s="11"/>
      <c r="F36" s="11"/>
      <c r="G36" s="11"/>
      <c r="H36" s="11"/>
      <c r="I36" s="11"/>
      <c r="J36" s="2"/>
      <c r="K36" s="2"/>
      <c r="L36" s="2"/>
      <c r="M36" s="2"/>
    </row>
    <row r="37" spans="1:13" ht="12.75">
      <c r="A37" s="2"/>
      <c r="B37" s="2"/>
      <c r="C37" s="10">
        <v>0</v>
      </c>
      <c r="D37" s="6">
        <f>(C37*C21)+C19</f>
        <v>10</v>
      </c>
      <c r="E37" s="6">
        <f>((C21+F24)*C37)+C19</f>
        <v>10</v>
      </c>
      <c r="F37" s="6">
        <f>(C37*I21)+I19</f>
        <v>12</v>
      </c>
      <c r="G37" s="6">
        <f>((I21+F24)*C37)+I19</f>
        <v>12</v>
      </c>
      <c r="H37" s="12">
        <f>(F37-D37)/D37</f>
        <v>0.2</v>
      </c>
      <c r="I37" s="12">
        <f>(G37-E37)/E37</f>
        <v>0.2</v>
      </c>
      <c r="J37" s="2"/>
      <c r="K37" s="2"/>
      <c r="L37" s="2"/>
      <c r="M37" s="2"/>
    </row>
    <row r="38" spans="1:13" ht="12.75">
      <c r="A38" s="2"/>
      <c r="B38" s="2"/>
      <c r="C38" s="10"/>
      <c r="D38" s="6"/>
      <c r="E38" s="6"/>
      <c r="F38" s="6"/>
      <c r="G38" s="6"/>
      <c r="H38" s="12"/>
      <c r="I38" s="12"/>
      <c r="J38" s="2"/>
      <c r="K38" s="2"/>
      <c r="L38" s="2"/>
      <c r="M38" s="2"/>
    </row>
    <row r="39" spans="1:13" ht="12.75">
      <c r="A39" s="2"/>
      <c r="B39" s="2"/>
      <c r="C39" s="10">
        <f>F26</f>
        <v>5</v>
      </c>
      <c r="D39" s="6">
        <f>(C39*C21)+C19</f>
        <v>11.88335</v>
      </c>
      <c r="E39" s="6">
        <f>((C21+F24)*C39)+C19</f>
        <v>16.66</v>
      </c>
      <c r="F39" s="6">
        <f>(C39*I21)+I19</f>
        <v>13.3391</v>
      </c>
      <c r="G39" s="6">
        <f>((I21+F24)*C39)+I19</f>
        <v>18.11575</v>
      </c>
      <c r="H39" s="12">
        <f>(F39-D39)/D39</f>
        <v>0.12250333449742708</v>
      </c>
      <c r="I39" s="12">
        <f>(G39-E39)/E39</f>
        <v>0.08737995198079221</v>
      </c>
      <c r="J39" s="2"/>
      <c r="K39" s="2"/>
      <c r="L39" s="2"/>
      <c r="M39" s="2"/>
    </row>
    <row r="40" spans="1:13" ht="12.75">
      <c r="A40" s="2"/>
      <c r="B40" s="2"/>
      <c r="C40" s="10"/>
      <c r="D40" s="6"/>
      <c r="E40" s="6"/>
      <c r="F40" s="6"/>
      <c r="G40" s="6"/>
      <c r="H40" s="12"/>
      <c r="I40" s="12"/>
      <c r="J40" s="2"/>
      <c r="K40" s="2"/>
      <c r="L40" s="2"/>
      <c r="M40" s="2"/>
    </row>
    <row r="41" spans="1:13" ht="12.75">
      <c r="A41" s="2"/>
      <c r="B41" s="2"/>
      <c r="C41" s="10">
        <f>C39+F26</f>
        <v>10</v>
      </c>
      <c r="D41" s="6">
        <f>(C41*C21)+C19</f>
        <v>13.7667</v>
      </c>
      <c r="E41" s="6">
        <f>((C21+F24)*C41)+C19</f>
        <v>23.32</v>
      </c>
      <c r="F41" s="6">
        <f>(C41*I21)+I19</f>
        <v>14.6782</v>
      </c>
      <c r="G41" s="6">
        <f>((I21+F24)*C41)+I19</f>
        <v>24.2315</v>
      </c>
      <c r="H41" s="12">
        <f>(F41-D41)/D41</f>
        <v>0.06621049343706191</v>
      </c>
      <c r="I41" s="12">
        <f>(G41-E41)/E41</f>
        <v>0.03908662092624358</v>
      </c>
      <c r="J41" s="2"/>
      <c r="K41" s="2"/>
      <c r="L41" s="2"/>
      <c r="M41" s="2"/>
    </row>
    <row r="42" spans="1:13" ht="12.75">
      <c r="A42" s="2"/>
      <c r="B42" s="2"/>
      <c r="C42" s="10"/>
      <c r="D42" s="6"/>
      <c r="E42" s="6"/>
      <c r="F42" s="6"/>
      <c r="G42" s="6"/>
      <c r="H42" s="12"/>
      <c r="I42" s="12"/>
      <c r="J42" s="2"/>
      <c r="K42" s="2"/>
      <c r="L42" s="2"/>
      <c r="M42" s="2"/>
    </row>
    <row r="43" spans="1:13" ht="12.75">
      <c r="A43" s="2"/>
      <c r="B43" s="2"/>
      <c r="C43" s="10">
        <f>C41+F26</f>
        <v>15</v>
      </c>
      <c r="D43" s="6">
        <f>(C43*C21)+C19</f>
        <v>15.65005</v>
      </c>
      <c r="E43" s="6">
        <f>((C21+F24)*C43)+C19</f>
        <v>29.98</v>
      </c>
      <c r="F43" s="6">
        <f>(C43*I21)+I19</f>
        <v>16.0173</v>
      </c>
      <c r="G43" s="6">
        <f>((I21+F24)*C43)+I19</f>
        <v>30.34725</v>
      </c>
      <c r="H43" s="12">
        <f>(F43-D43)/D43</f>
        <v>0.023466378701665395</v>
      </c>
      <c r="I43" s="12">
        <f>(G43-E43)/E43</f>
        <v>0.01224983322214805</v>
      </c>
      <c r="J43" s="2"/>
      <c r="K43" s="2"/>
      <c r="L43" s="2"/>
      <c r="M43" s="2"/>
    </row>
    <row r="44" spans="1:13" ht="12.75">
      <c r="A44" s="2"/>
      <c r="B44" s="2"/>
      <c r="C44" s="10"/>
      <c r="D44" s="6"/>
      <c r="E44" s="6"/>
      <c r="F44" s="6"/>
      <c r="G44" s="6"/>
      <c r="H44" s="12"/>
      <c r="I44" s="12"/>
      <c r="J44" s="2"/>
      <c r="K44" s="2"/>
      <c r="L44" s="2"/>
      <c r="M44" s="2"/>
    </row>
    <row r="45" spans="1:13" ht="12.75">
      <c r="A45" s="2"/>
      <c r="B45" s="2"/>
      <c r="C45" s="10">
        <f>C43+F26</f>
        <v>20</v>
      </c>
      <c r="D45" s="6">
        <f>(C45*C21)+C19</f>
        <v>17.5334</v>
      </c>
      <c r="E45" s="6">
        <f>((C21+F24)*C45)+C19</f>
        <v>36.64</v>
      </c>
      <c r="F45" s="6">
        <f>(C45*I21)+I19</f>
        <v>17.3564</v>
      </c>
      <c r="G45" s="6">
        <f>((I21+F24)*C45)+I19</f>
        <v>36.463</v>
      </c>
      <c r="H45" s="12">
        <f>(F45-D45)/D45</f>
        <v>-0.010095018650119178</v>
      </c>
      <c r="I45" s="12">
        <f>(G45-E45)/E45</f>
        <v>-0.004830786026200863</v>
      </c>
      <c r="J45" s="2"/>
      <c r="K45" s="2"/>
      <c r="L45" s="2"/>
      <c r="M45" s="2"/>
    </row>
    <row r="46" spans="1:13" ht="12.75">
      <c r="A46" s="2"/>
      <c r="B46" s="2"/>
      <c r="C46" s="10"/>
      <c r="D46" s="6"/>
      <c r="E46" s="6"/>
      <c r="F46" s="6"/>
      <c r="G46" s="6"/>
      <c r="H46" s="12"/>
      <c r="I46" s="12"/>
      <c r="J46" s="2"/>
      <c r="K46" s="2"/>
      <c r="L46" s="2"/>
      <c r="M46" s="2"/>
    </row>
    <row r="47" spans="1:13" ht="12.75">
      <c r="A47" s="2"/>
      <c r="B47" s="2"/>
      <c r="C47" s="10">
        <f>C45+F26</f>
        <v>25</v>
      </c>
      <c r="D47" s="6">
        <f>(C47*C21)+C19</f>
        <v>19.41675</v>
      </c>
      <c r="E47" s="6">
        <f>((C21+F24)*C47)+C19</f>
        <v>43.300000000000004</v>
      </c>
      <c r="F47" s="6">
        <f>(C47*I21)+I19</f>
        <v>18.6955</v>
      </c>
      <c r="G47" s="6">
        <f>((I21+F24)*C47)+I19</f>
        <v>42.57875</v>
      </c>
      <c r="H47" s="12">
        <f>(F47-D47)/D47</f>
        <v>-0.03714576332290426</v>
      </c>
      <c r="I47" s="12">
        <f>(G47-E47)/E47</f>
        <v>-0.01665704387990773</v>
      </c>
      <c r="J47" s="2"/>
      <c r="K47" s="2"/>
      <c r="L47" s="2"/>
      <c r="M47" s="2"/>
    </row>
    <row r="48" spans="1:13" ht="12.75">
      <c r="A48" s="2"/>
      <c r="B48" s="2"/>
      <c r="C48" s="10"/>
      <c r="D48" s="6"/>
      <c r="E48" s="6"/>
      <c r="F48" s="6"/>
      <c r="G48" s="6"/>
      <c r="H48" s="12"/>
      <c r="I48" s="12"/>
      <c r="J48" s="2"/>
      <c r="K48" s="2"/>
      <c r="L48" s="2"/>
      <c r="M48" s="2"/>
    </row>
    <row r="49" spans="1:13" ht="12.75">
      <c r="A49" s="2"/>
      <c r="B49" s="2"/>
      <c r="C49" s="10">
        <f>C47+F26</f>
        <v>30</v>
      </c>
      <c r="D49" s="6">
        <f>(C49*C21)+C19</f>
        <v>21.3001</v>
      </c>
      <c r="E49" s="6">
        <f>((C21+F24)*C49)+C19</f>
        <v>49.96</v>
      </c>
      <c r="F49" s="6">
        <f>(C49*I21)+I19</f>
        <v>20.034599999999998</v>
      </c>
      <c r="G49" s="6">
        <f>((I21+F24)*C49)+I19</f>
        <v>48.6945</v>
      </c>
      <c r="H49" s="12">
        <f>(F49-D49)/D49</f>
        <v>-0.0594128666062602</v>
      </c>
      <c r="I49" s="12">
        <f>(G49-E49)/E49</f>
        <v>-0.025330264211369153</v>
      </c>
      <c r="J49" s="2"/>
      <c r="K49" s="2"/>
      <c r="L49" s="2"/>
      <c r="M49" s="2"/>
    </row>
    <row r="50" spans="1:13" ht="12.75">
      <c r="A50" s="2"/>
      <c r="B50" s="2"/>
      <c r="C50" s="10"/>
      <c r="D50" s="6"/>
      <c r="E50" s="6"/>
      <c r="F50" s="6"/>
      <c r="G50" s="6"/>
      <c r="H50" s="12"/>
      <c r="I50" s="12"/>
      <c r="J50" s="2"/>
      <c r="K50" s="2"/>
      <c r="L50" s="2"/>
      <c r="M50" s="2"/>
    </row>
    <row r="51" spans="1:13" ht="12.75">
      <c r="A51" s="2"/>
      <c r="B51" s="2"/>
      <c r="C51" s="10">
        <f>C49+F26</f>
        <v>35</v>
      </c>
      <c r="D51" s="6">
        <f>(C51*C21)+C19</f>
        <v>23.18345</v>
      </c>
      <c r="E51" s="6">
        <f>((C21+F24)*C51)+C19</f>
        <v>56.620000000000005</v>
      </c>
      <c r="F51" s="6">
        <f>(C51*I21)+I19</f>
        <v>21.3737</v>
      </c>
      <c r="G51" s="6">
        <f>((I21+F24)*C51)+I19</f>
        <v>54.810249999999996</v>
      </c>
      <c r="H51" s="12">
        <f>(F51-D51)/D51</f>
        <v>-0.07806215209556822</v>
      </c>
      <c r="I51" s="12">
        <f>(G51-E51)/E51</f>
        <v>-0.03196308724832229</v>
      </c>
      <c r="J51" s="2"/>
      <c r="K51" s="2"/>
      <c r="L51" s="2"/>
      <c r="M51" s="2"/>
    </row>
    <row r="52" spans="1:13" ht="12.75">
      <c r="A52" s="2"/>
      <c r="B52" s="2"/>
      <c r="C52" s="10"/>
      <c r="D52" s="6"/>
      <c r="E52" s="6"/>
      <c r="F52" s="6"/>
      <c r="G52" s="6"/>
      <c r="H52" s="12"/>
      <c r="I52" s="12"/>
      <c r="J52" s="2"/>
      <c r="K52" s="2"/>
      <c r="L52" s="2"/>
      <c r="M52" s="2"/>
    </row>
    <row r="53" spans="1:13" ht="12.75">
      <c r="A53" s="2"/>
      <c r="B53" s="2"/>
      <c r="C53" s="10">
        <f>C51+F26</f>
        <v>40</v>
      </c>
      <c r="D53" s="6">
        <f>(C53*C21)+C19</f>
        <v>25.0668</v>
      </c>
      <c r="E53" s="6">
        <f>((C21+F24)*C53)+C19</f>
        <v>63.28</v>
      </c>
      <c r="F53" s="6">
        <f>(C53*I21)+I19</f>
        <v>22.7128</v>
      </c>
      <c r="G53" s="6">
        <f>((I21+F24)*C53)+I19</f>
        <v>60.926</v>
      </c>
      <c r="H53" s="12">
        <f>(F53-D53)/D53</f>
        <v>-0.09390907495172894</v>
      </c>
      <c r="I53" s="12">
        <f>(G53-E53)/E53</f>
        <v>-0.037199747155499355</v>
      </c>
      <c r="J53" s="2"/>
      <c r="K53" s="2"/>
      <c r="L53" s="2"/>
      <c r="M53" s="2"/>
    </row>
    <row r="54" spans="1:13" ht="12.75">
      <c r="A54" s="2"/>
      <c r="B54" s="2"/>
      <c r="C54" s="10"/>
      <c r="D54" s="6"/>
      <c r="E54" s="6"/>
      <c r="F54" s="6"/>
      <c r="G54" s="6"/>
      <c r="H54" s="12"/>
      <c r="I54" s="12"/>
      <c r="J54" s="2"/>
      <c r="K54" s="2"/>
      <c r="L54" s="2"/>
      <c r="M54" s="2"/>
    </row>
    <row r="55" spans="1:13" ht="12.75">
      <c r="A55" s="2"/>
      <c r="B55" s="2"/>
      <c r="C55" s="10">
        <f>C53+F26</f>
        <v>45</v>
      </c>
      <c r="D55" s="6">
        <f>(C55*C21)+C19</f>
        <v>26.95015</v>
      </c>
      <c r="E55" s="6">
        <f>((C21+F24)*C55)+C19</f>
        <v>69.94</v>
      </c>
      <c r="F55" s="6">
        <f>(C55*I21)+I19</f>
        <v>24.0519</v>
      </c>
      <c r="G55" s="6">
        <f>((I21+F24)*C55)+I19</f>
        <v>67.04175000000001</v>
      </c>
      <c r="H55" s="12">
        <f>(F55-D55)/D55</f>
        <v>-0.10754114541106453</v>
      </c>
      <c r="I55" s="12">
        <f>(G55-E55)/E55</f>
        <v>-0.04143909064912769</v>
      </c>
      <c r="J55" s="2"/>
      <c r="K55" s="2"/>
      <c r="L55" s="2"/>
      <c r="M55" s="2"/>
    </row>
    <row r="56" spans="1:13" ht="12.75">
      <c r="A56" s="2"/>
      <c r="B56" s="2"/>
      <c r="C56" s="10"/>
      <c r="D56" s="6"/>
      <c r="E56" s="6"/>
      <c r="F56" s="6"/>
      <c r="G56" s="6"/>
      <c r="H56" s="12"/>
      <c r="I56" s="12"/>
      <c r="J56" s="2"/>
      <c r="K56" s="2"/>
      <c r="L56" s="2"/>
      <c r="M56" s="2"/>
    </row>
    <row r="57" spans="1:13" ht="12.75">
      <c r="A57" s="2"/>
      <c r="B57" s="2"/>
      <c r="C57" s="10">
        <f>C55+F26</f>
        <v>50</v>
      </c>
      <c r="D57" s="6">
        <f>(C57*C21)+C19</f>
        <v>28.8335</v>
      </c>
      <c r="E57" s="6">
        <f>((C21+F24)*C57)+C19</f>
        <v>76.60000000000001</v>
      </c>
      <c r="F57" s="6">
        <f>(C57*I21)+I19</f>
        <v>25.391</v>
      </c>
      <c r="G57" s="6">
        <f>((I21+F24)*C57)+I19</f>
        <v>73.1575</v>
      </c>
      <c r="H57" s="12">
        <f>(F57-D57)/D57</f>
        <v>-0.11939237345448879</v>
      </c>
      <c r="I57" s="12">
        <f>(G57-E57)/E57</f>
        <v>-0.044941253263707695</v>
      </c>
      <c r="J57" s="2"/>
      <c r="K57" s="2"/>
      <c r="L57" s="2"/>
      <c r="M57" s="2"/>
    </row>
    <row r="58" spans="1:13" ht="12.75">
      <c r="A58" s="2"/>
      <c r="B58" s="2"/>
      <c r="C58" s="2"/>
      <c r="D58" s="6"/>
      <c r="E58" s="6"/>
      <c r="F58" s="6"/>
      <c r="G58" s="6"/>
      <c r="H58" s="12"/>
      <c r="I58" s="1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" t="s">
        <v>171</v>
      </c>
      <c r="B61" s="2"/>
      <c r="C61" s="2"/>
      <c r="D61" s="6"/>
      <c r="E61" s="6"/>
      <c r="F61" s="6"/>
      <c r="G61" s="6"/>
      <c r="H61" s="2"/>
      <c r="I61" s="2"/>
      <c r="J61" s="2"/>
      <c r="K61" s="2"/>
      <c r="L61" s="1" t="s">
        <v>31</v>
      </c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61" t="s">
        <v>174</v>
      </c>
      <c r="B63" s="2"/>
      <c r="C63" s="2"/>
      <c r="D63" s="2"/>
      <c r="E63" s="2"/>
      <c r="F63" s="2"/>
      <c r="G63" s="1" t="s">
        <v>1</v>
      </c>
      <c r="H63" s="2"/>
      <c r="I63" s="2"/>
      <c r="J63" s="2"/>
      <c r="K63" s="2"/>
      <c r="L63" s="4" t="s">
        <v>149</v>
      </c>
      <c r="M63" s="2"/>
    </row>
    <row r="64" spans="1:1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" t="s">
        <v>3</v>
      </c>
      <c r="B65" s="2"/>
      <c r="C65" s="2"/>
      <c r="D65" s="2"/>
      <c r="E65" s="2"/>
      <c r="F65" s="1" t="s">
        <v>4</v>
      </c>
      <c r="G65" s="2"/>
      <c r="H65" s="2"/>
      <c r="I65" s="2"/>
      <c r="J65" s="2"/>
      <c r="K65" s="2"/>
      <c r="L65" s="1" t="s">
        <v>5</v>
      </c>
      <c r="M65" s="2"/>
    </row>
    <row r="66" spans="1:13" ht="12.75">
      <c r="A66" s="4" t="s">
        <v>69</v>
      </c>
      <c r="B66" s="2"/>
      <c r="C66" s="2"/>
      <c r="D66" s="2"/>
      <c r="E66" s="2"/>
      <c r="F66" s="1" t="s">
        <v>6</v>
      </c>
      <c r="G66" s="2"/>
      <c r="H66" s="2"/>
      <c r="I66" s="2"/>
      <c r="J66" s="2"/>
      <c r="K66" s="2"/>
      <c r="L66" s="4" t="s">
        <v>95</v>
      </c>
      <c r="M66" s="2"/>
    </row>
    <row r="67" spans="1:13" ht="12.75">
      <c r="A67" s="4" t="s">
        <v>105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4" t="s">
        <v>96</v>
      </c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" t="s">
        <v>99</v>
      </c>
      <c r="M68" s="2" t="str">
        <f>M6</f>
        <v>S. RICHARDS</v>
      </c>
    </row>
    <row r="69" spans="1:13" ht="12.7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1"/>
      <c r="D70" s="21"/>
      <c r="E70" s="21"/>
      <c r="F70" s="21"/>
      <c r="G70" s="2"/>
      <c r="H70" s="2"/>
      <c r="I70" s="2"/>
      <c r="J70" s="2"/>
      <c r="K70" s="2"/>
      <c r="L70" s="2"/>
      <c r="M70" s="2"/>
    </row>
    <row r="71" spans="1:13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2"/>
      <c r="B72" s="2"/>
      <c r="C72" s="2"/>
      <c r="D72" s="2"/>
      <c r="E72" s="2"/>
      <c r="F72" s="5" t="s">
        <v>70</v>
      </c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5" t="s">
        <v>127</v>
      </c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5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5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5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5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5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16" t="s">
        <v>98</v>
      </c>
      <c r="D79" s="17"/>
      <c r="E79" s="2"/>
      <c r="F79" s="2"/>
      <c r="G79" s="2"/>
      <c r="H79" s="2"/>
      <c r="I79" s="16" t="s">
        <v>97</v>
      </c>
      <c r="J79" s="17"/>
      <c r="K79" s="2"/>
      <c r="L79" s="2"/>
      <c r="M79" s="2"/>
    </row>
    <row r="80" spans="1:13" ht="12.75">
      <c r="A80" s="2"/>
      <c r="B80" s="2"/>
      <c r="C80" s="1"/>
      <c r="D80" s="3"/>
      <c r="E80" s="2"/>
      <c r="F80" s="2"/>
      <c r="G80" s="2"/>
      <c r="H80" s="2"/>
      <c r="I80" s="1"/>
      <c r="J80" s="3"/>
      <c r="K80" s="2"/>
      <c r="L80" s="2"/>
      <c r="M80" s="2"/>
    </row>
    <row r="81" spans="1:13" ht="12.75">
      <c r="A81" s="2"/>
      <c r="B81" s="1" t="s">
        <v>10</v>
      </c>
      <c r="C81" s="6">
        <f>ROUND('[2]SCH-E2'!$H$16,0)</f>
        <v>10</v>
      </c>
      <c r="D81" s="2"/>
      <c r="E81" s="2"/>
      <c r="F81" s="2"/>
      <c r="G81" s="2"/>
      <c r="H81" s="1" t="s">
        <v>10</v>
      </c>
      <c r="I81" s="60">
        <f>'[4]SCHH-1'!$G$399</f>
        <v>15</v>
      </c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1" t="s">
        <v>160</v>
      </c>
      <c r="C83" s="7">
        <f>'[2]SCH-E2'!$H$17</f>
        <v>0.37667</v>
      </c>
      <c r="D83" s="1" t="s">
        <v>12</v>
      </c>
      <c r="E83" s="2"/>
      <c r="F83" s="2"/>
      <c r="G83" s="2"/>
      <c r="H83" s="1" t="s">
        <v>160</v>
      </c>
      <c r="I83" s="7">
        <f>'[4]SCHH-1'!$E$308</f>
        <v>0.26782</v>
      </c>
      <c r="J83" s="1" t="s">
        <v>12</v>
      </c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1" t="s">
        <v>85</v>
      </c>
      <c r="F86" s="53">
        <f>COG!B10</f>
        <v>0.95533</v>
      </c>
      <c r="G86" s="1" t="s">
        <v>14</v>
      </c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9" t="s">
        <v>15</v>
      </c>
      <c r="E88" s="2"/>
      <c r="F88" s="54">
        <v>5</v>
      </c>
      <c r="G88" s="1" t="s">
        <v>16</v>
      </c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1" t="s">
        <v>17</v>
      </c>
      <c r="D90" s="2"/>
      <c r="E90" s="2"/>
      <c r="F90" s="55">
        <f>'[3]SCHE-1'!$D$210</f>
        <v>14.3</v>
      </c>
      <c r="G90" s="1" t="s">
        <v>18</v>
      </c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11" t="s">
        <v>19</v>
      </c>
      <c r="E94" s="11" t="s">
        <v>19</v>
      </c>
      <c r="F94" s="11" t="s">
        <v>20</v>
      </c>
      <c r="G94" s="11" t="s">
        <v>20</v>
      </c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11" t="s">
        <v>21</v>
      </c>
      <c r="E95" s="11" t="s">
        <v>21</v>
      </c>
      <c r="F95" s="11" t="s">
        <v>21</v>
      </c>
      <c r="G95" s="11" t="s">
        <v>21</v>
      </c>
      <c r="H95" s="11" t="s">
        <v>22</v>
      </c>
      <c r="I95" s="11" t="s">
        <v>22</v>
      </c>
      <c r="J95" s="2"/>
      <c r="K95" s="2"/>
      <c r="L95" s="2"/>
      <c r="M95" s="2"/>
    </row>
    <row r="96" spans="1:13" ht="12.75">
      <c r="A96" s="2"/>
      <c r="B96" s="2"/>
      <c r="C96" s="11" t="s">
        <v>23</v>
      </c>
      <c r="D96" s="11" t="s">
        <v>24</v>
      </c>
      <c r="E96" s="11" t="s">
        <v>24</v>
      </c>
      <c r="F96" s="11" t="s">
        <v>24</v>
      </c>
      <c r="G96" s="11" t="s">
        <v>24</v>
      </c>
      <c r="H96" s="11" t="s">
        <v>25</v>
      </c>
      <c r="I96" s="11" t="s">
        <v>25</v>
      </c>
      <c r="J96" s="2"/>
      <c r="K96" s="2"/>
      <c r="L96" s="2"/>
      <c r="M96" s="2"/>
    </row>
    <row r="97" spans="1:13" ht="12.75">
      <c r="A97" s="2"/>
      <c r="B97" s="2"/>
      <c r="C97" s="52" t="s">
        <v>26</v>
      </c>
      <c r="D97" s="52" t="s">
        <v>27</v>
      </c>
      <c r="E97" s="52" t="s">
        <v>28</v>
      </c>
      <c r="F97" s="52" t="s">
        <v>27</v>
      </c>
      <c r="G97" s="52" t="s">
        <v>28</v>
      </c>
      <c r="H97" s="52" t="s">
        <v>27</v>
      </c>
      <c r="I97" s="52" t="s">
        <v>28</v>
      </c>
      <c r="J97" s="2"/>
      <c r="K97" s="2"/>
      <c r="L97" s="2"/>
      <c r="M97" s="2"/>
    </row>
    <row r="98" spans="1:13" ht="12.75">
      <c r="A98" s="2"/>
      <c r="B98" s="2"/>
      <c r="C98" s="11"/>
      <c r="D98" s="11"/>
      <c r="E98" s="11"/>
      <c r="F98" s="11"/>
      <c r="G98" s="11"/>
      <c r="H98" s="11"/>
      <c r="I98" s="11"/>
      <c r="J98" s="2"/>
      <c r="K98" s="2"/>
      <c r="L98" s="2"/>
      <c r="M98" s="2"/>
    </row>
    <row r="99" spans="1:13" ht="12.75">
      <c r="A99" s="2"/>
      <c r="B99" s="2"/>
      <c r="C99" s="10">
        <v>0</v>
      </c>
      <c r="D99" s="6">
        <f>(C99*C83)+C81</f>
        <v>10</v>
      </c>
      <c r="E99" s="6">
        <f>((C83+F86)*C99)+C81</f>
        <v>10</v>
      </c>
      <c r="F99" s="6">
        <f>(C99*I83)+I81</f>
        <v>15</v>
      </c>
      <c r="G99" s="6">
        <f>((I83+F86)*C99)+I81</f>
        <v>15</v>
      </c>
      <c r="H99" s="12">
        <f>(F99-D99)/D99</f>
        <v>0.5</v>
      </c>
      <c r="I99" s="12">
        <f>(G99-E99)/E99</f>
        <v>0.5</v>
      </c>
      <c r="J99" s="2"/>
      <c r="K99" s="2"/>
      <c r="L99" s="2"/>
      <c r="M99" s="2"/>
    </row>
    <row r="100" spans="1:13" ht="12.75">
      <c r="A100" s="2"/>
      <c r="B100" s="2"/>
      <c r="C100" s="10"/>
      <c r="D100" s="6"/>
      <c r="E100" s="6"/>
      <c r="F100" s="6"/>
      <c r="G100" s="6"/>
      <c r="H100" s="12"/>
      <c r="I100" s="12"/>
      <c r="J100" s="2"/>
      <c r="K100" s="2"/>
      <c r="L100" s="2"/>
      <c r="M100" s="2"/>
    </row>
    <row r="101" spans="1:13" ht="12.75">
      <c r="A101" s="2"/>
      <c r="B101" s="2"/>
      <c r="C101" s="10">
        <f>F88</f>
        <v>5</v>
      </c>
      <c r="D101" s="6">
        <f>(C101*C83)+C81</f>
        <v>11.88335</v>
      </c>
      <c r="E101" s="6">
        <f>((C83+F86)*C101)+C81</f>
        <v>16.66</v>
      </c>
      <c r="F101" s="6">
        <f>(C101*I83)+I81</f>
        <v>16.3391</v>
      </c>
      <c r="G101" s="6">
        <f>((I83+F86)*C101)+I81</f>
        <v>21.11575</v>
      </c>
      <c r="H101" s="12">
        <f>(F101-D101)/D101</f>
        <v>0.3749573983767202</v>
      </c>
      <c r="I101" s="12">
        <f>(G101-E101)/E101</f>
        <v>0.2674519807923168</v>
      </c>
      <c r="J101" s="2"/>
      <c r="K101" s="2"/>
      <c r="L101" s="2"/>
      <c r="M101" s="2"/>
    </row>
    <row r="102" spans="1:13" ht="12.75">
      <c r="A102" s="2"/>
      <c r="B102" s="2"/>
      <c r="C102" s="10"/>
      <c r="D102" s="6"/>
      <c r="E102" s="6"/>
      <c r="F102" s="6"/>
      <c r="G102" s="6"/>
      <c r="H102" s="12"/>
      <c r="I102" s="12"/>
      <c r="J102" s="2"/>
      <c r="K102" s="2"/>
      <c r="L102" s="2"/>
      <c r="M102" s="2"/>
    </row>
    <row r="103" spans="1:13" ht="12.75">
      <c r="A103" s="2"/>
      <c r="B103" s="2"/>
      <c r="C103" s="10">
        <f>C101+F88</f>
        <v>10</v>
      </c>
      <c r="D103" s="6">
        <f>(C103*C83)+C81</f>
        <v>13.7667</v>
      </c>
      <c r="E103" s="6">
        <f>((C83+F86)*C103)+C81</f>
        <v>23.32</v>
      </c>
      <c r="F103" s="6">
        <f>(C103*I83)+I81</f>
        <v>17.6782</v>
      </c>
      <c r="G103" s="6">
        <f>((I83+F86)*C103)+I81</f>
        <v>27.2315</v>
      </c>
      <c r="H103" s="12">
        <f>(F103-D103)/D103</f>
        <v>0.2841276413374302</v>
      </c>
      <c r="I103" s="12">
        <f>(G103-E103)/E103</f>
        <v>0.16773156089193825</v>
      </c>
      <c r="J103" s="2"/>
      <c r="K103" s="2"/>
      <c r="L103" s="2"/>
      <c r="M103" s="2"/>
    </row>
    <row r="104" spans="1:13" ht="12.75">
      <c r="A104" s="2"/>
      <c r="B104" s="2"/>
      <c r="C104" s="10"/>
      <c r="D104" s="6"/>
      <c r="E104" s="6"/>
      <c r="F104" s="6"/>
      <c r="G104" s="6"/>
      <c r="H104" s="12"/>
      <c r="I104" s="12"/>
      <c r="J104" s="2"/>
      <c r="K104" s="2"/>
      <c r="L104" s="2"/>
      <c r="M104" s="2"/>
    </row>
    <row r="105" spans="1:13" ht="12.75">
      <c r="A105" s="2"/>
      <c r="B105" s="2"/>
      <c r="C105" s="10">
        <f>C103+F88</f>
        <v>15</v>
      </c>
      <c r="D105" s="6">
        <f>(C105*C83)+C81</f>
        <v>15.65005</v>
      </c>
      <c r="E105" s="6">
        <f>((C83+F86)*C105)+C81</f>
        <v>29.98</v>
      </c>
      <c r="F105" s="6">
        <f>(C105*I83)+I81</f>
        <v>19.0173</v>
      </c>
      <c r="G105" s="6">
        <f>((I83+F86)*C105)+I81</f>
        <v>33.34725</v>
      </c>
      <c r="H105" s="12">
        <f>(F105-D105)/D105</f>
        <v>0.2151590569998178</v>
      </c>
      <c r="I105" s="12">
        <f>(G105-E105)/E105</f>
        <v>0.11231654436290868</v>
      </c>
      <c r="J105" s="2"/>
      <c r="K105" s="2"/>
      <c r="L105" s="2"/>
      <c r="M105" s="2"/>
    </row>
    <row r="106" spans="1:13" ht="12.75">
      <c r="A106" s="2"/>
      <c r="B106" s="2"/>
      <c r="C106" s="10"/>
      <c r="D106" s="6"/>
      <c r="E106" s="6"/>
      <c r="F106" s="6"/>
      <c r="G106" s="6"/>
      <c r="H106" s="12"/>
      <c r="I106" s="12"/>
      <c r="J106" s="2"/>
      <c r="K106" s="2"/>
      <c r="L106" s="2"/>
      <c r="M106" s="2"/>
    </row>
    <row r="107" spans="1:13" ht="12.75">
      <c r="A107" s="2"/>
      <c r="B107" s="2"/>
      <c r="C107" s="10">
        <f>C105+F88</f>
        <v>20</v>
      </c>
      <c r="D107" s="6">
        <f>(C107*C83)+C81</f>
        <v>17.5334</v>
      </c>
      <c r="E107" s="6">
        <f>((C83+F86)*C107)+C81</f>
        <v>36.64</v>
      </c>
      <c r="F107" s="6">
        <f>(C107*I83)+I81</f>
        <v>20.3564</v>
      </c>
      <c r="G107" s="6">
        <f>((I83+F86)*C107)+I81</f>
        <v>39.463</v>
      </c>
      <c r="H107" s="12">
        <f>(F107-D107)/D107</f>
        <v>0.16100699236885033</v>
      </c>
      <c r="I107" s="12">
        <f>(G107-E107)/E107</f>
        <v>0.07704694323144105</v>
      </c>
      <c r="J107" s="2"/>
      <c r="K107" s="2"/>
      <c r="L107" s="2"/>
      <c r="M107" s="2"/>
    </row>
    <row r="108" spans="1:13" ht="12.75">
      <c r="A108" s="2"/>
      <c r="B108" s="2"/>
      <c r="C108" s="10"/>
      <c r="D108" s="6"/>
      <c r="E108" s="6"/>
      <c r="F108" s="6"/>
      <c r="G108" s="6"/>
      <c r="H108" s="12"/>
      <c r="I108" s="12"/>
      <c r="J108" s="2"/>
      <c r="K108" s="2"/>
      <c r="L108" s="2"/>
      <c r="M108" s="2"/>
    </row>
    <row r="109" spans="1:13" ht="12.75">
      <c r="A109" s="2"/>
      <c r="B109" s="2"/>
      <c r="C109" s="10">
        <f>C107+F88</f>
        <v>25</v>
      </c>
      <c r="D109" s="6">
        <f>(C109*C83)+C81</f>
        <v>19.41675</v>
      </c>
      <c r="E109" s="6">
        <f>((C83+F86)*C109)+C81</f>
        <v>43.300000000000004</v>
      </c>
      <c r="F109" s="6">
        <f>(C109*I83)+I81</f>
        <v>21.6955</v>
      </c>
      <c r="G109" s="6">
        <f>((I83+F86)*C109)+I81</f>
        <v>45.57875</v>
      </c>
      <c r="H109" s="12">
        <f>(F109-D109)/D109</f>
        <v>0.11736001133042341</v>
      </c>
      <c r="I109" s="12">
        <f>(G109-E109)/E109</f>
        <v>0.05262702078521928</v>
      </c>
      <c r="J109" s="2"/>
      <c r="K109" s="2"/>
      <c r="L109" s="2"/>
      <c r="M109" s="2"/>
    </row>
    <row r="110" spans="1:13" ht="12.75">
      <c r="A110" s="2"/>
      <c r="B110" s="2"/>
      <c r="C110" s="10"/>
      <c r="D110" s="6"/>
      <c r="E110" s="6"/>
      <c r="F110" s="6"/>
      <c r="G110" s="6"/>
      <c r="H110" s="12"/>
      <c r="I110" s="12"/>
      <c r="J110" s="2"/>
      <c r="K110" s="2"/>
      <c r="L110" s="2"/>
      <c r="M110" s="2"/>
    </row>
    <row r="111" spans="1:13" ht="12.75">
      <c r="A111" s="2"/>
      <c r="B111" s="2"/>
      <c r="C111" s="10">
        <f>C109+F88</f>
        <v>30</v>
      </c>
      <c r="D111" s="6">
        <f>(C111*C83)+C81</f>
        <v>21.3001</v>
      </c>
      <c r="E111" s="6">
        <f>((C83+F86)*C111)+C81</f>
        <v>49.96</v>
      </c>
      <c r="F111" s="6">
        <f>(C111*I83)+I81</f>
        <v>23.034599999999998</v>
      </c>
      <c r="G111" s="6">
        <f>((I83+F86)*C111)+I81</f>
        <v>51.6945</v>
      </c>
      <c r="H111" s="12">
        <f>(F111-D111)/D111</f>
        <v>0.08143154257491735</v>
      </c>
      <c r="I111" s="12">
        <f>(G111-E111)/E111</f>
        <v>0.03471777421937544</v>
      </c>
      <c r="J111" s="2"/>
      <c r="K111" s="2"/>
      <c r="L111" s="2"/>
      <c r="M111" s="2"/>
    </row>
    <row r="112" spans="1:13" ht="12.75">
      <c r="A112" s="2"/>
      <c r="B112" s="2"/>
      <c r="C112" s="10"/>
      <c r="D112" s="6"/>
      <c r="E112" s="6"/>
      <c r="F112" s="6"/>
      <c r="G112" s="6"/>
      <c r="H112" s="12"/>
      <c r="I112" s="12"/>
      <c r="J112" s="2"/>
      <c r="K112" s="2"/>
      <c r="L112" s="2"/>
      <c r="M112" s="2"/>
    </row>
    <row r="113" spans="1:13" ht="12.75">
      <c r="A113" s="2"/>
      <c r="B113" s="2"/>
      <c r="C113" s="10">
        <f>C111+F88</f>
        <v>35</v>
      </c>
      <c r="D113" s="6">
        <f>(C113*C83)+C81</f>
        <v>23.18345</v>
      </c>
      <c r="E113" s="6">
        <f>((C83+F86)*C113)+C81</f>
        <v>56.620000000000005</v>
      </c>
      <c r="F113" s="6">
        <f>(C113*I83)+I81</f>
        <v>24.3737</v>
      </c>
      <c r="G113" s="6">
        <f>((I83+F86)*C113)+I81</f>
        <v>57.810249999999996</v>
      </c>
      <c r="H113" s="12">
        <f>(F113-D113)/D113</f>
        <v>0.05134050367827044</v>
      </c>
      <c r="I113" s="12">
        <f>(G113-E113)/E113</f>
        <v>0.0210217237725184</v>
      </c>
      <c r="J113" s="2"/>
      <c r="K113" s="2"/>
      <c r="L113" s="2"/>
      <c r="M113" s="2"/>
    </row>
    <row r="114" spans="1:13" ht="12.75">
      <c r="A114" s="2"/>
      <c r="B114" s="2"/>
      <c r="C114" s="10"/>
      <c r="D114" s="6"/>
      <c r="E114" s="6"/>
      <c r="F114" s="6"/>
      <c r="G114" s="6"/>
      <c r="H114" s="12"/>
      <c r="I114" s="12"/>
      <c r="J114" s="2"/>
      <c r="K114" s="2"/>
      <c r="L114" s="2"/>
      <c r="M114" s="2"/>
    </row>
    <row r="115" spans="1:13" ht="12.75">
      <c r="A115" s="2"/>
      <c r="B115" s="2"/>
      <c r="C115" s="10">
        <f>C113+F88</f>
        <v>40</v>
      </c>
      <c r="D115" s="6">
        <f>(C115*C83)+C81</f>
        <v>25.0668</v>
      </c>
      <c r="E115" s="6">
        <f>((C83+F86)*C115)+C81</f>
        <v>63.28</v>
      </c>
      <c r="F115" s="6">
        <f>(C115*I83)+I81</f>
        <v>25.7128</v>
      </c>
      <c r="G115" s="6">
        <f>((I83+F86)*C115)+I81</f>
        <v>63.926</v>
      </c>
      <c r="H115" s="12">
        <f>(F115-D115)/D115</f>
        <v>0.025771139515215376</v>
      </c>
      <c r="I115" s="12">
        <f>(G115-E115)/E115</f>
        <v>0.010208596713021505</v>
      </c>
      <c r="J115" s="2"/>
      <c r="K115" s="2"/>
      <c r="L115" s="2"/>
      <c r="M115" s="2"/>
    </row>
    <row r="116" spans="1:13" ht="12.75">
      <c r="A116" s="2"/>
      <c r="B116" s="2"/>
      <c r="C116" s="10"/>
      <c r="D116" s="6"/>
      <c r="E116" s="6"/>
      <c r="F116" s="6"/>
      <c r="G116" s="6"/>
      <c r="H116" s="12"/>
      <c r="I116" s="12"/>
      <c r="J116" s="2"/>
      <c r="K116" s="2"/>
      <c r="L116" s="2"/>
      <c r="M116" s="2"/>
    </row>
    <row r="117" spans="1:13" ht="12.75">
      <c r="A117" s="2"/>
      <c r="B117" s="2"/>
      <c r="C117" s="10">
        <f>C115+F88</f>
        <v>45</v>
      </c>
      <c r="D117" s="6">
        <f>(C117*C83)+C81</f>
        <v>26.95015</v>
      </c>
      <c r="E117" s="6">
        <f>((C83+F86)*C117)+C81</f>
        <v>69.94</v>
      </c>
      <c r="F117" s="6">
        <f>(C117*I83)+I81</f>
        <v>27.0519</v>
      </c>
      <c r="G117" s="6">
        <f>((I83+F86)*C117)+I81</f>
        <v>70.04175000000001</v>
      </c>
      <c r="H117" s="12">
        <f>(F117-D117)/D117</f>
        <v>0.0037754891902271087</v>
      </c>
      <c r="I117" s="12">
        <f>(G117-E117)/E117</f>
        <v>0.0014548184157850983</v>
      </c>
      <c r="J117" s="2"/>
      <c r="K117" s="2"/>
      <c r="L117" s="2"/>
      <c r="M117" s="2"/>
    </row>
    <row r="118" spans="1:13" ht="12.75">
      <c r="A118" s="2"/>
      <c r="B118" s="2"/>
      <c r="C118" s="10"/>
      <c r="D118" s="6"/>
      <c r="E118" s="6"/>
      <c r="F118" s="6"/>
      <c r="G118" s="6"/>
      <c r="H118" s="12"/>
      <c r="I118" s="12"/>
      <c r="J118" s="2"/>
      <c r="K118" s="2"/>
      <c r="L118" s="2"/>
      <c r="M118" s="2"/>
    </row>
    <row r="119" spans="1:13" ht="12.75">
      <c r="A119" s="2"/>
      <c r="B119" s="2"/>
      <c r="C119" s="10">
        <f>C117+F88</f>
        <v>50</v>
      </c>
      <c r="D119" s="6">
        <f>(C119*C83)+C81</f>
        <v>28.8335</v>
      </c>
      <c r="E119" s="6">
        <f>((C83+F86)*C119)+C81</f>
        <v>76.60000000000001</v>
      </c>
      <c r="F119" s="6">
        <f>(C119*I83)+I81</f>
        <v>28.391</v>
      </c>
      <c r="G119" s="6">
        <f>((I83+F86)*C119)+I81</f>
        <v>76.1575</v>
      </c>
      <c r="H119" s="12">
        <f>(F119-D119)/D119</f>
        <v>-0.01534673209981454</v>
      </c>
      <c r="I119" s="12">
        <f>(G119-E119)/E119</f>
        <v>-0.005776762402088898</v>
      </c>
      <c r="J119" s="2"/>
      <c r="K119" s="2"/>
      <c r="L119" s="2"/>
      <c r="M119" s="2"/>
    </row>
    <row r="120" spans="1:13" ht="12.75">
      <c r="A120" s="2"/>
      <c r="B120" s="2"/>
      <c r="C120" s="2"/>
      <c r="D120" s="6"/>
      <c r="E120" s="6"/>
      <c r="F120" s="6"/>
      <c r="G120" s="6"/>
      <c r="H120" s="12"/>
      <c r="I120" s="1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1" t="s">
        <v>171</v>
      </c>
      <c r="B123" s="2"/>
      <c r="C123" s="2"/>
      <c r="D123" s="6"/>
      <c r="E123" s="6"/>
      <c r="F123" s="6"/>
      <c r="G123" s="6"/>
      <c r="H123" s="2"/>
      <c r="I123" s="2"/>
      <c r="J123" s="2"/>
      <c r="K123" s="2"/>
      <c r="L123" s="1" t="s">
        <v>31</v>
      </c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61" t="s">
        <v>174</v>
      </c>
      <c r="B126" s="2"/>
      <c r="C126" s="2"/>
      <c r="D126" s="2"/>
      <c r="E126" s="2"/>
      <c r="F126" s="2"/>
      <c r="G126" s="1" t="s">
        <v>1</v>
      </c>
      <c r="H126" s="2"/>
      <c r="I126" s="2"/>
      <c r="J126" s="2"/>
      <c r="K126" s="2"/>
      <c r="L126" s="4" t="s">
        <v>148</v>
      </c>
      <c r="M126" s="2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>
      <c r="A128" s="1" t="s">
        <v>3</v>
      </c>
      <c r="B128" s="2"/>
      <c r="C128" s="2"/>
      <c r="D128" s="2"/>
      <c r="E128" s="2"/>
      <c r="F128" s="1" t="s">
        <v>4</v>
      </c>
      <c r="G128" s="2"/>
      <c r="H128" s="2"/>
      <c r="I128" s="2"/>
      <c r="J128" s="2"/>
      <c r="K128" s="2"/>
      <c r="L128" s="1" t="s">
        <v>5</v>
      </c>
      <c r="M128" s="2"/>
    </row>
    <row r="129" spans="1:13" ht="12.75">
      <c r="A129" s="4" t="s">
        <v>69</v>
      </c>
      <c r="B129" s="2"/>
      <c r="C129" s="2"/>
      <c r="D129" s="2"/>
      <c r="E129" s="2"/>
      <c r="F129" s="1" t="s">
        <v>6</v>
      </c>
      <c r="G129" s="2"/>
      <c r="H129" s="2"/>
      <c r="I129" s="2"/>
      <c r="J129" s="2"/>
      <c r="K129" s="2"/>
      <c r="L129" s="4" t="s">
        <v>95</v>
      </c>
      <c r="M129" s="2"/>
    </row>
    <row r="130" spans="1:13" ht="12.75">
      <c r="A130" s="4" t="s">
        <v>105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 t="s">
        <v>96</v>
      </c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 t="s">
        <v>99</v>
      </c>
      <c r="M131" s="2" t="str">
        <f>M$6</f>
        <v>S. RICHARDS</v>
      </c>
    </row>
    <row r="132" spans="1:13" ht="12.7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1"/>
      <c r="D133" s="21"/>
      <c r="E133" s="21"/>
      <c r="F133" s="21"/>
      <c r="G133" s="2"/>
      <c r="H133" s="2"/>
      <c r="I133" s="2"/>
      <c r="J133" s="2"/>
      <c r="K133" s="2"/>
      <c r="L133" s="2"/>
      <c r="M133" s="2"/>
    </row>
    <row r="134" spans="1:1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2.75">
      <c r="A135" s="2"/>
      <c r="B135" s="2"/>
      <c r="C135" s="2"/>
      <c r="D135" s="2"/>
      <c r="E135" s="2"/>
      <c r="F135" s="5" t="s">
        <v>70</v>
      </c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5" t="s">
        <v>128</v>
      </c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8"/>
      <c r="G137" s="28"/>
      <c r="H137" s="28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5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5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5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5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16" t="s">
        <v>98</v>
      </c>
      <c r="D142" s="17"/>
      <c r="E142" s="2"/>
      <c r="F142" s="2"/>
      <c r="G142" s="2"/>
      <c r="H142" s="2"/>
      <c r="I142" s="16" t="s">
        <v>97</v>
      </c>
      <c r="J142" s="17"/>
      <c r="K142" s="2"/>
      <c r="L142" s="2"/>
      <c r="M142" s="2"/>
    </row>
    <row r="143" spans="1:13" ht="12.75">
      <c r="A143" s="2"/>
      <c r="B143" s="2"/>
      <c r="C143" s="1"/>
      <c r="D143" s="3"/>
      <c r="E143" s="2"/>
      <c r="F143" s="2"/>
      <c r="G143" s="2"/>
      <c r="H143" s="2"/>
      <c r="I143" s="1"/>
      <c r="J143" s="3"/>
      <c r="K143" s="2"/>
      <c r="L143" s="2"/>
      <c r="M143" s="2"/>
    </row>
    <row r="144" spans="1:13" ht="12.75">
      <c r="A144" s="2"/>
      <c r="B144" s="1" t="s">
        <v>10</v>
      </c>
      <c r="C144" s="6">
        <f>ROUND('[2]SCH-E2'!$H$16,0)</f>
        <v>10</v>
      </c>
      <c r="D144" s="2"/>
      <c r="E144" s="2"/>
      <c r="F144" s="2"/>
      <c r="G144" s="2"/>
      <c r="H144" s="1" t="s">
        <v>10</v>
      </c>
      <c r="I144" s="60">
        <f>'[4]SCHH-1'!$G$400</f>
        <v>20</v>
      </c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1" t="s">
        <v>160</v>
      </c>
      <c r="C146" s="7">
        <f>'[2]SCH-E2'!$H$17</f>
        <v>0.37667</v>
      </c>
      <c r="D146" s="1" t="s">
        <v>12</v>
      </c>
      <c r="E146" s="2"/>
      <c r="F146" s="2"/>
      <c r="G146" s="2"/>
      <c r="H146" s="1" t="s">
        <v>160</v>
      </c>
      <c r="I146" s="7">
        <f>'[4]SCHH-1'!$E$308</f>
        <v>0.26782</v>
      </c>
      <c r="J146" s="1" t="s">
        <v>12</v>
      </c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1" t="s">
        <v>85</v>
      </c>
      <c r="F149" s="53">
        <f>COG!B10</f>
        <v>0.95533</v>
      </c>
      <c r="G149" s="1" t="s">
        <v>14</v>
      </c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9" t="s">
        <v>15</v>
      </c>
      <c r="E151" s="2"/>
      <c r="F151" s="54">
        <v>10</v>
      </c>
      <c r="G151" s="1" t="s">
        <v>16</v>
      </c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1" t="s">
        <v>17</v>
      </c>
      <c r="D153" s="2"/>
      <c r="E153" s="2"/>
      <c r="F153" s="55">
        <f>'[3]SCHE-1'!$E$210</f>
        <v>35.7</v>
      </c>
      <c r="G153" s="1" t="s">
        <v>18</v>
      </c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11" t="s">
        <v>19</v>
      </c>
      <c r="E157" s="11" t="s">
        <v>19</v>
      </c>
      <c r="F157" s="11" t="s">
        <v>20</v>
      </c>
      <c r="G157" s="11" t="s">
        <v>20</v>
      </c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11" t="s">
        <v>21</v>
      </c>
      <c r="E158" s="11" t="s">
        <v>21</v>
      </c>
      <c r="F158" s="11" t="s">
        <v>21</v>
      </c>
      <c r="G158" s="11" t="s">
        <v>21</v>
      </c>
      <c r="H158" s="11" t="s">
        <v>22</v>
      </c>
      <c r="I158" s="11" t="s">
        <v>22</v>
      </c>
      <c r="J158" s="2"/>
      <c r="K158" s="2"/>
      <c r="L158" s="2"/>
      <c r="M158" s="2"/>
    </row>
    <row r="159" spans="1:13" ht="12.75">
      <c r="A159" s="2"/>
      <c r="B159" s="2"/>
      <c r="C159" s="11" t="s">
        <v>23</v>
      </c>
      <c r="D159" s="11" t="s">
        <v>24</v>
      </c>
      <c r="E159" s="11" t="s">
        <v>24</v>
      </c>
      <c r="F159" s="11" t="s">
        <v>24</v>
      </c>
      <c r="G159" s="11" t="s">
        <v>24</v>
      </c>
      <c r="H159" s="11" t="s">
        <v>25</v>
      </c>
      <c r="I159" s="11" t="s">
        <v>25</v>
      </c>
      <c r="J159" s="2"/>
      <c r="K159" s="2"/>
      <c r="L159" s="2"/>
      <c r="M159" s="2"/>
    </row>
    <row r="160" spans="1:13" ht="12.75">
      <c r="A160" s="2"/>
      <c r="B160" s="2"/>
      <c r="C160" s="52" t="s">
        <v>26</v>
      </c>
      <c r="D160" s="52" t="s">
        <v>27</v>
      </c>
      <c r="E160" s="52" t="s">
        <v>28</v>
      </c>
      <c r="F160" s="52" t="s">
        <v>27</v>
      </c>
      <c r="G160" s="52" t="s">
        <v>28</v>
      </c>
      <c r="H160" s="52" t="s">
        <v>27</v>
      </c>
      <c r="I160" s="52" t="s">
        <v>28</v>
      </c>
      <c r="J160" s="2"/>
      <c r="K160" s="2"/>
      <c r="L160" s="2"/>
      <c r="M160" s="2"/>
    </row>
    <row r="161" spans="1:13" ht="12.75">
      <c r="A161" s="2"/>
      <c r="B161" s="2"/>
      <c r="C161" s="11"/>
      <c r="D161" s="11"/>
      <c r="E161" s="11"/>
      <c r="F161" s="11"/>
      <c r="G161" s="11"/>
      <c r="H161" s="11"/>
      <c r="I161" s="11"/>
      <c r="J161" s="2"/>
      <c r="K161" s="2"/>
      <c r="L161" s="2"/>
      <c r="M161" s="2"/>
    </row>
    <row r="162" spans="1:13" ht="12.75">
      <c r="A162" s="2"/>
      <c r="B162" s="2"/>
      <c r="C162" s="10">
        <v>0</v>
      </c>
      <c r="D162" s="6">
        <f>(C162*C146)+C144</f>
        <v>10</v>
      </c>
      <c r="E162" s="6">
        <f>((C146+F149)*C162)+C144</f>
        <v>10</v>
      </c>
      <c r="F162" s="6">
        <f>(C162*I146)+I144</f>
        <v>20</v>
      </c>
      <c r="G162" s="6">
        <f>((I146+F149)*C162)+I144</f>
        <v>20</v>
      </c>
      <c r="H162" s="12">
        <f>(F162-D162)/D162</f>
        <v>1</v>
      </c>
      <c r="I162" s="12">
        <f>(G162-E162)/E162</f>
        <v>1</v>
      </c>
      <c r="J162" s="2"/>
      <c r="K162" s="2"/>
      <c r="L162" s="2"/>
      <c r="M162" s="2"/>
    </row>
    <row r="163" spans="1:13" ht="12.75">
      <c r="A163" s="2"/>
      <c r="B163" s="2"/>
      <c r="C163" s="10"/>
      <c r="D163" s="6"/>
      <c r="E163" s="6"/>
      <c r="F163" s="6"/>
      <c r="G163" s="6"/>
      <c r="H163" s="12"/>
      <c r="I163" s="12"/>
      <c r="J163" s="2"/>
      <c r="K163" s="2"/>
      <c r="L163" s="2"/>
      <c r="M163" s="2"/>
    </row>
    <row r="164" spans="1:13" ht="12.75">
      <c r="A164" s="2"/>
      <c r="B164" s="2"/>
      <c r="C164" s="10">
        <f>F151</f>
        <v>10</v>
      </c>
      <c r="D164" s="6">
        <f>(C164*C146)+C144</f>
        <v>13.7667</v>
      </c>
      <c r="E164" s="6">
        <f>((C146+F149)*C164)+C144</f>
        <v>23.32</v>
      </c>
      <c r="F164" s="6">
        <f>(C164*I146)+I144</f>
        <v>22.6782</v>
      </c>
      <c r="G164" s="6">
        <f>((I146+F149)*C164)+I144</f>
        <v>32.2315</v>
      </c>
      <c r="H164" s="12">
        <f>(F164-D164)/D164</f>
        <v>0.647322887838044</v>
      </c>
      <c r="I164" s="12">
        <f>(G164-E164)/E164</f>
        <v>0.3821397941680959</v>
      </c>
      <c r="J164" s="2"/>
      <c r="K164" s="2"/>
      <c r="L164" s="2"/>
      <c r="M164" s="2"/>
    </row>
    <row r="165" spans="1:13" ht="12.75">
      <c r="A165" s="2"/>
      <c r="B165" s="2"/>
      <c r="C165" s="10"/>
      <c r="D165" s="6"/>
      <c r="E165" s="6"/>
      <c r="F165" s="6"/>
      <c r="G165" s="6"/>
      <c r="H165" s="12"/>
      <c r="I165" s="12"/>
      <c r="J165" s="2"/>
      <c r="K165" s="2"/>
      <c r="L165" s="2"/>
      <c r="M165" s="2"/>
    </row>
    <row r="166" spans="1:13" ht="12.75">
      <c r="A166" s="2"/>
      <c r="B166" s="2"/>
      <c r="C166" s="10">
        <f>C164+F151</f>
        <v>20</v>
      </c>
      <c r="D166" s="6">
        <f>(C166*C146)+C144</f>
        <v>17.5334</v>
      </c>
      <c r="E166" s="6">
        <f>((C146+F149)*C166)+C144</f>
        <v>36.64</v>
      </c>
      <c r="F166" s="6">
        <f>(C166*I146)+I144</f>
        <v>25.3564</v>
      </c>
      <c r="G166" s="6">
        <f>((I146+F149)*C166)+I144</f>
        <v>44.463</v>
      </c>
      <c r="H166" s="12">
        <f>(F166-D166)/D166</f>
        <v>0.4461770107337995</v>
      </c>
      <c r="I166" s="12">
        <f>(G166-E166)/E166</f>
        <v>0.21350982532751092</v>
      </c>
      <c r="J166" s="2"/>
      <c r="K166" s="2"/>
      <c r="L166" s="2"/>
      <c r="M166" s="2"/>
    </row>
    <row r="167" spans="1:13" ht="12.75">
      <c r="A167" s="2"/>
      <c r="B167" s="2"/>
      <c r="C167" s="10"/>
      <c r="D167" s="6"/>
      <c r="E167" s="6"/>
      <c r="F167" s="6"/>
      <c r="G167" s="6"/>
      <c r="H167" s="12"/>
      <c r="I167" s="12"/>
      <c r="J167" s="2"/>
      <c r="K167" s="2"/>
      <c r="L167" s="2"/>
      <c r="M167" s="2"/>
    </row>
    <row r="168" spans="1:13" ht="12.75">
      <c r="A168" s="2"/>
      <c r="B168" s="2"/>
      <c r="C168" s="10">
        <f>C166+F151</f>
        <v>30</v>
      </c>
      <c r="D168" s="6">
        <f>(C168*C146)+C144</f>
        <v>21.3001</v>
      </c>
      <c r="E168" s="6">
        <f>((C146+F149)*C168)+C144</f>
        <v>49.96</v>
      </c>
      <c r="F168" s="6">
        <f>(C168*I146)+I144</f>
        <v>28.034599999999998</v>
      </c>
      <c r="G168" s="6">
        <f>((I146+F149)*C168)+I144</f>
        <v>56.6945</v>
      </c>
      <c r="H168" s="12">
        <f>(F168-D168)/D168</f>
        <v>0.3161722245435466</v>
      </c>
      <c r="I168" s="12">
        <f>(G168-E168)/E168</f>
        <v>0.13479783827061642</v>
      </c>
      <c r="J168" s="2"/>
      <c r="K168" s="2"/>
      <c r="L168" s="2"/>
      <c r="M168" s="2"/>
    </row>
    <row r="169" spans="1:13" ht="12.75">
      <c r="A169" s="2"/>
      <c r="B169" s="2"/>
      <c r="C169" s="10"/>
      <c r="D169" s="6"/>
      <c r="E169" s="6"/>
      <c r="F169" s="6"/>
      <c r="G169" s="6"/>
      <c r="H169" s="12"/>
      <c r="I169" s="12"/>
      <c r="J169" s="2"/>
      <c r="K169" s="2"/>
      <c r="L169" s="2"/>
      <c r="M169" s="2"/>
    </row>
    <row r="170" spans="1:13" ht="12.75">
      <c r="A170" s="2"/>
      <c r="B170" s="2"/>
      <c r="C170" s="10">
        <f>C168+F151</f>
        <v>40</v>
      </c>
      <c r="D170" s="6">
        <f>(C170*C146)+C144</f>
        <v>25.0668</v>
      </c>
      <c r="E170" s="6">
        <f>((C146+F149)*C170)+C144</f>
        <v>63.28</v>
      </c>
      <c r="F170" s="6">
        <f>(C170*I146)+I144</f>
        <v>30.7128</v>
      </c>
      <c r="G170" s="6">
        <f>((I146+F149)*C170)+I144</f>
        <v>68.926</v>
      </c>
      <c r="H170" s="12">
        <f>(F170-D170)/D170</f>
        <v>0.22523816362678925</v>
      </c>
      <c r="I170" s="12">
        <f>(G170-E170)/E170</f>
        <v>0.08922250316055627</v>
      </c>
      <c r="J170" s="2"/>
      <c r="K170" s="2"/>
      <c r="L170" s="2"/>
      <c r="M170" s="2"/>
    </row>
    <row r="171" spans="1:13" ht="12.75">
      <c r="A171" s="2"/>
      <c r="B171" s="2"/>
      <c r="C171" s="10"/>
      <c r="D171" s="6"/>
      <c r="E171" s="6"/>
      <c r="F171" s="6"/>
      <c r="G171" s="6"/>
      <c r="H171" s="12"/>
      <c r="I171" s="12"/>
      <c r="J171" s="2"/>
      <c r="K171" s="2"/>
      <c r="L171" s="2"/>
      <c r="M171" s="2"/>
    </row>
    <row r="172" spans="1:13" ht="12.75">
      <c r="A172" s="2"/>
      <c r="B172" s="2"/>
      <c r="C172" s="10">
        <f>C170+F151</f>
        <v>50</v>
      </c>
      <c r="D172" s="6">
        <f>(C172*C146)+C144</f>
        <v>28.8335</v>
      </c>
      <c r="E172" s="6">
        <f>((C146+F149)*C172)+C144</f>
        <v>76.60000000000001</v>
      </c>
      <c r="F172" s="6">
        <f>(C172*I146)+I144</f>
        <v>33.391</v>
      </c>
      <c r="G172" s="6">
        <f>((I146+F149)*C172)+I144</f>
        <v>81.1575</v>
      </c>
      <c r="H172" s="12">
        <f>(F172-D172)/D172</f>
        <v>0.15806267015797587</v>
      </c>
      <c r="I172" s="12">
        <f>(G172-E172)/E172</f>
        <v>0.05949738903394242</v>
      </c>
      <c r="J172" s="2"/>
      <c r="K172" s="2"/>
      <c r="L172" s="2"/>
      <c r="M172" s="2"/>
    </row>
    <row r="173" spans="1:13" ht="12.75">
      <c r="A173" s="2"/>
      <c r="B173" s="2"/>
      <c r="C173" s="10"/>
      <c r="D173" s="6"/>
      <c r="E173" s="6"/>
      <c r="F173" s="6"/>
      <c r="G173" s="6"/>
      <c r="H173" s="12"/>
      <c r="I173" s="12"/>
      <c r="J173" s="2"/>
      <c r="K173" s="2"/>
      <c r="L173" s="2"/>
      <c r="M173" s="2"/>
    </row>
    <row r="174" spans="1:13" ht="12.75">
      <c r="A174" s="2"/>
      <c r="B174" s="2"/>
      <c r="C174" s="10">
        <f>C172+F151</f>
        <v>60</v>
      </c>
      <c r="D174" s="6">
        <f>(C174*C146)+C144</f>
        <v>32.6002</v>
      </c>
      <c r="E174" s="6">
        <f>((C146+F149)*C174)+C144</f>
        <v>89.92</v>
      </c>
      <c r="F174" s="6">
        <f>(C174*I146)+I144</f>
        <v>36.069199999999995</v>
      </c>
      <c r="G174" s="6">
        <f>((I146+F149)*C174)+I144</f>
        <v>93.389</v>
      </c>
      <c r="H174" s="12">
        <f>(F174-D174)/D174</f>
        <v>0.10641039012030583</v>
      </c>
      <c r="I174" s="12">
        <f>(G174-E174)/E174</f>
        <v>0.038578736654804206</v>
      </c>
      <c r="J174" s="2"/>
      <c r="K174" s="2"/>
      <c r="L174" s="2"/>
      <c r="M174" s="2"/>
    </row>
    <row r="175" spans="1:13" ht="12.75">
      <c r="A175" s="2"/>
      <c r="B175" s="2"/>
      <c r="C175" s="10"/>
      <c r="D175" s="6"/>
      <c r="E175" s="6"/>
      <c r="F175" s="6"/>
      <c r="G175" s="6"/>
      <c r="H175" s="12"/>
      <c r="I175" s="12"/>
      <c r="J175" s="2"/>
      <c r="K175" s="2"/>
      <c r="L175" s="2"/>
      <c r="M175" s="2"/>
    </row>
    <row r="176" spans="1:13" ht="12.75">
      <c r="A176" s="2"/>
      <c r="B176" s="2"/>
      <c r="C176" s="10">
        <f>C174+F151</f>
        <v>70</v>
      </c>
      <c r="D176" s="6">
        <f>(C176*C146)+C144</f>
        <v>36.3669</v>
      </c>
      <c r="E176" s="6">
        <f>((C146+F149)*C176)+C144</f>
        <v>103.24000000000001</v>
      </c>
      <c r="F176" s="6">
        <f>(C176*I146)+I144</f>
        <v>38.7474</v>
      </c>
      <c r="G176" s="6">
        <f>((I146+F149)*C176)+I144</f>
        <v>105.62049999999999</v>
      </c>
      <c r="H176" s="12">
        <f>(F176-D176)/D176</f>
        <v>0.06545787515570471</v>
      </c>
      <c r="I176" s="12">
        <f>(G176-E176)/E176</f>
        <v>0.023057923285548076</v>
      </c>
      <c r="J176" s="2"/>
      <c r="K176" s="2"/>
      <c r="L176" s="2"/>
      <c r="M176" s="2"/>
    </row>
    <row r="177" spans="1:13" ht="12.75">
      <c r="A177" s="2"/>
      <c r="B177" s="2"/>
      <c r="C177" s="10"/>
      <c r="D177" s="6"/>
      <c r="E177" s="6"/>
      <c r="F177" s="6"/>
      <c r="G177" s="6"/>
      <c r="H177" s="12"/>
      <c r="I177" s="12"/>
      <c r="J177" s="2"/>
      <c r="K177" s="2"/>
      <c r="L177" s="2"/>
      <c r="M177" s="2"/>
    </row>
    <row r="178" spans="1:13" ht="12.75">
      <c r="A178" s="2"/>
      <c r="B178" s="2"/>
      <c r="C178" s="10">
        <f>C176+F151</f>
        <v>80</v>
      </c>
      <c r="D178" s="6">
        <f>(C178*C146)+C144</f>
        <v>40.1336</v>
      </c>
      <c r="E178" s="6">
        <f>((C146+F149)*C178)+C144</f>
        <v>116.56</v>
      </c>
      <c r="F178" s="6">
        <f>(C178*I146)+I144</f>
        <v>41.4256</v>
      </c>
      <c r="G178" s="6">
        <f>((I146+F149)*C178)+I144</f>
        <v>117.852</v>
      </c>
      <c r="H178" s="12">
        <f>(F178-D178)/D178</f>
        <v>0.03219247712639787</v>
      </c>
      <c r="I178" s="12">
        <f>(G178-E178)/E178</f>
        <v>0.011084420041180522</v>
      </c>
      <c r="J178" s="2"/>
      <c r="K178" s="2"/>
      <c r="L178" s="2"/>
      <c r="M178" s="2"/>
    </row>
    <row r="179" spans="1:13" ht="12.75">
      <c r="A179" s="2"/>
      <c r="B179" s="2"/>
      <c r="C179" s="10"/>
      <c r="D179" s="6"/>
      <c r="E179" s="6"/>
      <c r="F179" s="6"/>
      <c r="G179" s="6"/>
      <c r="H179" s="12"/>
      <c r="I179" s="12"/>
      <c r="J179" s="2"/>
      <c r="K179" s="2"/>
      <c r="L179" s="2"/>
      <c r="M179" s="2"/>
    </row>
    <row r="180" spans="1:13" ht="12.75">
      <c r="A180" s="2"/>
      <c r="B180" s="2"/>
      <c r="C180" s="10">
        <f>C178+F151</f>
        <v>90</v>
      </c>
      <c r="D180" s="6">
        <f>(C180*C146)+C144</f>
        <v>43.9003</v>
      </c>
      <c r="E180" s="6">
        <f>((C146+F149)*C180)+C144</f>
        <v>129.88</v>
      </c>
      <c r="F180" s="6">
        <f>(C180*I146)+I144</f>
        <v>44.1038</v>
      </c>
      <c r="G180" s="6">
        <f>((I146+F149)*C180)+I144</f>
        <v>130.08350000000002</v>
      </c>
      <c r="H180" s="12">
        <f>(F180-D180)/D180</f>
        <v>0.004635503629815701</v>
      </c>
      <c r="I180" s="12">
        <f>(G180-E180)/E180</f>
        <v>0.001566830920850166</v>
      </c>
      <c r="J180" s="2"/>
      <c r="K180" s="2"/>
      <c r="L180" s="2"/>
      <c r="M180" s="2"/>
    </row>
    <row r="181" spans="1:13" ht="12.75">
      <c r="A181" s="2"/>
      <c r="B181" s="2"/>
      <c r="C181" s="10"/>
      <c r="D181" s="6"/>
      <c r="E181" s="6"/>
      <c r="F181" s="6"/>
      <c r="G181" s="6"/>
      <c r="H181" s="12"/>
      <c r="I181" s="12"/>
      <c r="J181" s="2"/>
      <c r="K181" s="2"/>
      <c r="L181" s="2"/>
      <c r="M181" s="2"/>
    </row>
    <row r="182" spans="1:13" ht="12.75">
      <c r="A182" s="2"/>
      <c r="B182" s="2"/>
      <c r="C182" s="10">
        <f>C180+F151</f>
        <v>100</v>
      </c>
      <c r="D182" s="6">
        <f>(C182*C146)+C144</f>
        <v>47.667</v>
      </c>
      <c r="E182" s="6">
        <f>((C146+F149)*C182)+C144</f>
        <v>143.20000000000002</v>
      </c>
      <c r="F182" s="6">
        <f>(C182*I146)+I144</f>
        <v>46.782</v>
      </c>
      <c r="G182" s="6">
        <f>((I146+F149)*C182)+I144</f>
        <v>142.315</v>
      </c>
      <c r="H182" s="12">
        <f>(F182-D182)/D182</f>
        <v>-0.01856630373214184</v>
      </c>
      <c r="I182" s="12">
        <f>(G182-E182)/E182</f>
        <v>-0.006180167597765497</v>
      </c>
      <c r="J182" s="2"/>
      <c r="K182" s="2"/>
      <c r="L182" s="2"/>
      <c r="M182" s="2"/>
    </row>
    <row r="183" spans="1:13" ht="12.75">
      <c r="A183" s="2"/>
      <c r="B183" s="2"/>
      <c r="C183" s="2"/>
      <c r="D183" s="6"/>
      <c r="E183" s="6"/>
      <c r="F183" s="6"/>
      <c r="G183" s="6"/>
      <c r="H183" s="12"/>
      <c r="I183" s="1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>
      <c r="A186" s="1" t="s">
        <v>171</v>
      </c>
      <c r="B186" s="2"/>
      <c r="C186" s="2"/>
      <c r="D186" s="6"/>
      <c r="E186" s="6"/>
      <c r="F186" s="6"/>
      <c r="G186" s="6"/>
      <c r="H186" s="2"/>
      <c r="I186" s="2"/>
      <c r="J186" s="2"/>
      <c r="K186" s="2"/>
      <c r="L186" s="1" t="s">
        <v>31</v>
      </c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61" t="s">
        <v>174</v>
      </c>
      <c r="B189" s="2"/>
      <c r="C189" s="2"/>
      <c r="D189" s="2"/>
      <c r="E189" s="2"/>
      <c r="F189" s="2"/>
      <c r="G189" s="1" t="s">
        <v>1</v>
      </c>
      <c r="H189" s="2"/>
      <c r="I189" s="2"/>
      <c r="J189" s="2"/>
      <c r="K189" s="2"/>
      <c r="L189" s="4" t="s">
        <v>147</v>
      </c>
      <c r="M189" s="2"/>
    </row>
    <row r="190" spans="1:13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1" t="s">
        <v>3</v>
      </c>
      <c r="B191" s="2"/>
      <c r="C191" s="2"/>
      <c r="D191" s="2"/>
      <c r="E191" s="2"/>
      <c r="F191" s="1" t="s">
        <v>4</v>
      </c>
      <c r="G191" s="2"/>
      <c r="H191" s="2"/>
      <c r="I191" s="2"/>
      <c r="J191" s="2"/>
      <c r="K191" s="2"/>
      <c r="L191" s="1" t="s">
        <v>5</v>
      </c>
      <c r="M191" s="2"/>
    </row>
    <row r="192" spans="1:13" ht="12.75">
      <c r="A192" s="4" t="s">
        <v>69</v>
      </c>
      <c r="B192" s="2"/>
      <c r="C192" s="2"/>
      <c r="D192" s="2"/>
      <c r="E192" s="2"/>
      <c r="F192" s="1" t="s">
        <v>6</v>
      </c>
      <c r="G192" s="2"/>
      <c r="H192" s="2"/>
      <c r="I192" s="2"/>
      <c r="J192" s="2"/>
      <c r="K192" s="2"/>
      <c r="L192" s="4" t="s">
        <v>95</v>
      </c>
      <c r="M192" s="2"/>
    </row>
    <row r="193" spans="1:13" ht="12.75">
      <c r="A193" s="4" t="s">
        <v>105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" t="s">
        <v>96</v>
      </c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" t="s">
        <v>99</v>
      </c>
      <c r="M194" s="2" t="str">
        <f>M$6</f>
        <v>S. RICHARDS</v>
      </c>
    </row>
    <row r="195" spans="1:13" ht="12.7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1"/>
      <c r="D196" s="21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>
      <c r="A198" s="2"/>
      <c r="B198" s="2"/>
      <c r="C198" s="2"/>
      <c r="D198" s="2"/>
      <c r="E198" s="2"/>
      <c r="F198" s="27" t="s">
        <v>131</v>
      </c>
      <c r="G198" s="21"/>
      <c r="H198" s="21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7" t="s">
        <v>132</v>
      </c>
      <c r="G199" s="21"/>
      <c r="H199" s="21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5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5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1"/>
      <c r="C202" s="21"/>
      <c r="D202" s="21"/>
      <c r="E202" s="2"/>
      <c r="F202" s="5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1"/>
      <c r="C203" s="21"/>
      <c r="D203" s="21"/>
      <c r="E203" s="2"/>
      <c r="F203" s="5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5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16" t="s">
        <v>98</v>
      </c>
      <c r="D205" s="17"/>
      <c r="E205" s="2"/>
      <c r="F205" s="2"/>
      <c r="G205" s="2"/>
      <c r="H205" s="2"/>
      <c r="I205" s="16" t="s">
        <v>97</v>
      </c>
      <c r="J205" s="17"/>
      <c r="K205" s="2"/>
      <c r="L205" s="2"/>
      <c r="M205" s="2"/>
    </row>
    <row r="206" spans="1:13" ht="12.75">
      <c r="A206" s="2"/>
      <c r="B206" s="2"/>
      <c r="C206" s="1"/>
      <c r="D206" s="3"/>
      <c r="E206" s="2"/>
      <c r="F206" s="2"/>
      <c r="G206" s="2"/>
      <c r="H206" s="2"/>
      <c r="I206" s="1"/>
      <c r="J206" s="3"/>
      <c r="K206" s="2"/>
      <c r="L206" s="2"/>
      <c r="M206" s="2"/>
    </row>
    <row r="207" spans="1:13" ht="12.75">
      <c r="A207" s="2"/>
      <c r="B207" s="1" t="s">
        <v>10</v>
      </c>
      <c r="C207" s="6">
        <f>('[2]SCH-E2'!$H$37)</f>
        <v>17.82</v>
      </c>
      <c r="D207" s="2"/>
      <c r="E207" s="2"/>
      <c r="F207" s="2"/>
      <c r="G207" s="2"/>
      <c r="H207" s="1" t="s">
        <v>10</v>
      </c>
      <c r="I207" s="6">
        <f>'[4]SCHH-1'!$G$315</f>
        <v>20</v>
      </c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1" t="s">
        <v>160</v>
      </c>
      <c r="C209" s="7">
        <f>'[2]SCH-E2'!$H$38</f>
        <v>0</v>
      </c>
      <c r="D209" s="1" t="s">
        <v>161</v>
      </c>
      <c r="E209" s="2"/>
      <c r="F209" s="2"/>
      <c r="G209" s="2"/>
      <c r="H209" s="1" t="s">
        <v>160</v>
      </c>
      <c r="I209" s="7">
        <f>'[2]SCH-E2'!$L$38</f>
        <v>0</v>
      </c>
      <c r="J209" s="1" t="s">
        <v>169</v>
      </c>
      <c r="K209" s="2"/>
      <c r="L209" s="2"/>
      <c r="M209" s="2"/>
    </row>
    <row r="210" spans="1:13" ht="12.75">
      <c r="A210" s="2"/>
      <c r="B210" s="2" t="s">
        <v>160</v>
      </c>
      <c r="C210" s="39">
        <f>C21</f>
        <v>0.37667</v>
      </c>
      <c r="D210" s="1" t="s">
        <v>162</v>
      </c>
      <c r="E210" s="2"/>
      <c r="F210" s="2"/>
      <c r="G210" s="2"/>
      <c r="H210" s="2" t="s">
        <v>160</v>
      </c>
      <c r="I210" s="7">
        <f>'[4]SCHH-1'!$E$308</f>
        <v>0.26782</v>
      </c>
      <c r="J210" s="1" t="s">
        <v>170</v>
      </c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1" t="s">
        <v>85</v>
      </c>
      <c r="F213" s="53">
        <f>COG!B10</f>
        <v>0.95533</v>
      </c>
      <c r="G213" s="1" t="s">
        <v>14</v>
      </c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9" t="s">
        <v>15</v>
      </c>
      <c r="E215" s="2"/>
      <c r="F215" s="54">
        <v>5</v>
      </c>
      <c r="G215" s="1" t="s">
        <v>16</v>
      </c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1" t="s">
        <v>17</v>
      </c>
      <c r="D217" s="2"/>
      <c r="E217" s="2"/>
      <c r="F217" s="56">
        <f>'[3]SCHE-1'!$F$210</f>
        <v>0</v>
      </c>
      <c r="G217" s="1" t="s">
        <v>18</v>
      </c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11" t="s">
        <v>19</v>
      </c>
      <c r="E221" s="11" t="s">
        <v>19</v>
      </c>
      <c r="F221" s="11" t="s">
        <v>20</v>
      </c>
      <c r="G221" s="11" t="s">
        <v>20</v>
      </c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11" t="s">
        <v>21</v>
      </c>
      <c r="E222" s="11" t="s">
        <v>21</v>
      </c>
      <c r="F222" s="11" t="s">
        <v>21</v>
      </c>
      <c r="G222" s="11" t="s">
        <v>21</v>
      </c>
      <c r="H222" s="11" t="s">
        <v>22</v>
      </c>
      <c r="I222" s="11" t="s">
        <v>22</v>
      </c>
      <c r="J222" s="2"/>
      <c r="K222" s="2"/>
      <c r="L222" s="2"/>
      <c r="M222" s="2"/>
    </row>
    <row r="223" spans="1:13" ht="12.75">
      <c r="A223" s="2"/>
      <c r="B223" s="2"/>
      <c r="C223" s="11" t="s">
        <v>23</v>
      </c>
      <c r="D223" s="11" t="s">
        <v>24</v>
      </c>
      <c r="E223" s="11" t="s">
        <v>24</v>
      </c>
      <c r="F223" s="11" t="s">
        <v>24</v>
      </c>
      <c r="G223" s="11" t="s">
        <v>24</v>
      </c>
      <c r="H223" s="11" t="s">
        <v>25</v>
      </c>
      <c r="I223" s="11" t="s">
        <v>25</v>
      </c>
      <c r="J223" s="2"/>
      <c r="K223" s="2"/>
      <c r="L223" s="2"/>
      <c r="M223" s="2"/>
    </row>
    <row r="224" spans="1:13" ht="12.75">
      <c r="A224" s="2"/>
      <c r="B224" s="2"/>
      <c r="C224" s="52" t="s">
        <v>26</v>
      </c>
      <c r="D224" s="52" t="s">
        <v>27</v>
      </c>
      <c r="E224" s="52" t="s">
        <v>28</v>
      </c>
      <c r="F224" s="52" t="s">
        <v>27</v>
      </c>
      <c r="G224" s="52" t="s">
        <v>28</v>
      </c>
      <c r="H224" s="52" t="s">
        <v>27</v>
      </c>
      <c r="I224" s="52" t="s">
        <v>28</v>
      </c>
      <c r="J224" s="2"/>
      <c r="K224" s="2"/>
      <c r="L224" s="2"/>
      <c r="M224" s="2"/>
    </row>
    <row r="225" spans="1:13" ht="13.5" thickBot="1">
      <c r="A225" s="2"/>
      <c r="B225" s="2"/>
      <c r="C225" s="11"/>
      <c r="D225" s="11"/>
      <c r="E225" s="11"/>
      <c r="F225" s="11"/>
      <c r="G225" s="11"/>
      <c r="H225" s="11"/>
      <c r="I225" s="11"/>
      <c r="J225" s="2"/>
      <c r="K225" s="2"/>
      <c r="L225" s="2"/>
      <c r="M225" s="2"/>
    </row>
    <row r="226" spans="1:16" ht="12.75">
      <c r="A226" s="2"/>
      <c r="B226" s="2"/>
      <c r="C226" s="10">
        <v>0</v>
      </c>
      <c r="D226" s="6">
        <f>(C226*C209)+C207</f>
        <v>17.82</v>
      </c>
      <c r="E226" s="6">
        <f>((C209+F213)*C226)+C207</f>
        <v>17.82</v>
      </c>
      <c r="F226" s="6">
        <f>(C226*I209)+I207</f>
        <v>20</v>
      </c>
      <c r="G226" s="6">
        <f>((I209+F213)*C226)+I207</f>
        <v>20</v>
      </c>
      <c r="H226" s="12">
        <f>(F226-D226)/D226</f>
        <v>0.12233445566778899</v>
      </c>
      <c r="I226" s="12">
        <f>(G226-E226)/E226</f>
        <v>0.12233445566778899</v>
      </c>
      <c r="J226" s="2"/>
      <c r="K226" s="2"/>
      <c r="L226" s="2"/>
      <c r="M226" s="2"/>
      <c r="O226" s="40"/>
      <c r="P226" s="41"/>
    </row>
    <row r="227" spans="1:16" ht="12.75">
      <c r="A227" s="2"/>
      <c r="B227" s="2"/>
      <c r="C227" s="10"/>
      <c r="D227" s="6"/>
      <c r="E227" s="6"/>
      <c r="F227" s="6"/>
      <c r="G227" s="6"/>
      <c r="H227" s="12"/>
      <c r="I227" s="12"/>
      <c r="J227" s="2"/>
      <c r="K227" s="2"/>
      <c r="L227" s="2"/>
      <c r="M227" s="2"/>
      <c r="O227" s="42" t="s">
        <v>163</v>
      </c>
      <c r="P227" s="43"/>
    </row>
    <row r="228" spans="1:16" ht="12.75">
      <c r="A228" s="2"/>
      <c r="B228" s="2"/>
      <c r="C228" s="10">
        <f>F215</f>
        <v>5</v>
      </c>
      <c r="D228" s="6">
        <f>(C228*C209)+C207</f>
        <v>17.82</v>
      </c>
      <c r="E228" s="6">
        <f>((C209+F213)*C228)+C207</f>
        <v>22.59665</v>
      </c>
      <c r="F228" s="6">
        <f>(C228*I209)+I207</f>
        <v>20</v>
      </c>
      <c r="G228" s="6">
        <f>((I209+F213)*C228)+I207</f>
        <v>24.77665</v>
      </c>
      <c r="H228" s="12">
        <f>(F228-D228)/D228</f>
        <v>0.12233445566778899</v>
      </c>
      <c r="I228" s="12">
        <f>(G228-E228)/E228</f>
        <v>0.09647447741147469</v>
      </c>
      <c r="J228" s="2"/>
      <c r="K228" s="2"/>
      <c r="L228" s="2"/>
      <c r="M228" s="2"/>
      <c r="O228" s="44" t="s">
        <v>164</v>
      </c>
      <c r="P228" s="45" t="s">
        <v>165</v>
      </c>
    </row>
    <row r="229" spans="1:16" ht="12.75">
      <c r="A229" s="2"/>
      <c r="B229" s="2"/>
      <c r="C229" s="10"/>
      <c r="D229" s="6"/>
      <c r="E229" s="6"/>
      <c r="F229" s="6"/>
      <c r="G229" s="6"/>
      <c r="H229" s="12"/>
      <c r="I229" s="12"/>
      <c r="J229" s="2"/>
      <c r="K229" s="2"/>
      <c r="L229" s="2"/>
      <c r="M229" s="2"/>
      <c r="O229" s="46">
        <v>20.8</v>
      </c>
      <c r="P229" s="47">
        <f>ROUND(221/12,1)-18.4+20</f>
        <v>20</v>
      </c>
    </row>
    <row r="230" spans="1:16" ht="13.5" thickBot="1">
      <c r="A230" s="2"/>
      <c r="B230" s="2"/>
      <c r="C230" s="10">
        <f>C228+F215</f>
        <v>10</v>
      </c>
      <c r="D230" s="6">
        <f>(C230*C209)+C207</f>
        <v>17.82</v>
      </c>
      <c r="E230" s="6">
        <f>((C209+F213)*C230)+C207</f>
        <v>27.3733</v>
      </c>
      <c r="F230" s="6">
        <f>(C230*I209)+I207</f>
        <v>20</v>
      </c>
      <c r="G230" s="6">
        <f>((I209+F213)*C230)+I207</f>
        <v>29.5533</v>
      </c>
      <c r="H230" s="12">
        <f>(F230-D230)/D230</f>
        <v>0.12233445566778899</v>
      </c>
      <c r="I230" s="12">
        <f>(G230-E230)/E230</f>
        <v>0.07963964885490604</v>
      </c>
      <c r="J230" s="2"/>
      <c r="K230" s="2"/>
      <c r="L230" s="2"/>
      <c r="M230" s="2"/>
      <c r="O230" s="48"/>
      <c r="P230" s="49"/>
    </row>
    <row r="231" spans="1:13" ht="12.75">
      <c r="A231" s="2"/>
      <c r="B231" s="2"/>
      <c r="C231" s="10"/>
      <c r="D231" s="6"/>
      <c r="E231" s="6"/>
      <c r="F231" s="6"/>
      <c r="G231" s="6"/>
      <c r="H231" s="12"/>
      <c r="I231" s="12"/>
      <c r="J231" s="2"/>
      <c r="K231" s="2"/>
      <c r="L231" s="2"/>
      <c r="M231" s="2"/>
    </row>
    <row r="232" spans="1:13" ht="12.75">
      <c r="A232" s="2"/>
      <c r="B232" s="2"/>
      <c r="C232" s="10">
        <f>C230+F215</f>
        <v>15</v>
      </c>
      <c r="D232" s="6">
        <f>(C232*C209)+C207</f>
        <v>17.82</v>
      </c>
      <c r="E232" s="6">
        <f>((C209+F213)*C232)+C207</f>
        <v>32.149950000000004</v>
      </c>
      <c r="F232" s="6">
        <f>(C232*I209)+I207</f>
        <v>20</v>
      </c>
      <c r="G232" s="6">
        <f>((I209+F213)*C232)+I207</f>
        <v>34.32995</v>
      </c>
      <c r="H232" s="12">
        <f>(F232-D232)/D232</f>
        <v>0.12233445566778899</v>
      </c>
      <c r="I232" s="12">
        <f>(G232-E232)/E232</f>
        <v>0.0678072594203099</v>
      </c>
      <c r="J232" s="2"/>
      <c r="K232" s="2"/>
      <c r="L232" s="2"/>
      <c r="M232" s="2"/>
    </row>
    <row r="233" spans="1:13" ht="12.75">
      <c r="A233" s="2"/>
      <c r="B233" s="2"/>
      <c r="C233" s="10"/>
      <c r="D233" s="6"/>
      <c r="E233" s="6"/>
      <c r="F233" s="6"/>
      <c r="G233" s="6"/>
      <c r="H233" s="12"/>
      <c r="I233" s="12"/>
      <c r="J233" s="2"/>
      <c r="K233" s="2"/>
      <c r="L233" s="2"/>
      <c r="M233" s="2"/>
    </row>
    <row r="234" spans="1:13" ht="12.75">
      <c r="A234" s="2"/>
      <c r="B234" s="2"/>
      <c r="C234" s="10">
        <f>C232+F215</f>
        <v>20</v>
      </c>
      <c r="D234" s="51">
        <f>(C234*C209)+C207</f>
        <v>17.82</v>
      </c>
      <c r="E234" s="51">
        <f>((C209+F213)*C234)+C207</f>
        <v>36.9266</v>
      </c>
      <c r="F234" s="51">
        <f>((C234-P229)*I210)+I207</f>
        <v>20</v>
      </c>
      <c r="G234" s="51">
        <f>((C234-P229)*I210)+I207+C234*F213</f>
        <v>39.1066</v>
      </c>
      <c r="H234" s="12">
        <f>(F234-D234)/D234</f>
        <v>0.12233445566778899</v>
      </c>
      <c r="I234" s="12">
        <f>(G234-E234)/E234</f>
        <v>0.05903603364512302</v>
      </c>
      <c r="J234" s="2"/>
      <c r="K234" s="2"/>
      <c r="L234" s="2"/>
      <c r="M234" s="2"/>
    </row>
    <row r="235" spans="1:13" ht="12.75">
      <c r="A235" s="2"/>
      <c r="B235" s="2"/>
      <c r="C235" s="10"/>
      <c r="D235" s="51"/>
      <c r="E235" s="51"/>
      <c r="F235" s="51"/>
      <c r="G235" s="51"/>
      <c r="H235" s="12"/>
      <c r="I235" s="12"/>
      <c r="J235" s="2"/>
      <c r="K235" s="2"/>
      <c r="L235" s="2"/>
      <c r="M235" s="2"/>
    </row>
    <row r="236" spans="1:13" ht="12.75">
      <c r="A236" s="2"/>
      <c r="B236" s="2"/>
      <c r="C236" s="10">
        <f>C234+F215</f>
        <v>25</v>
      </c>
      <c r="D236" s="51">
        <f>((C236-O229)*C210)+C207</f>
        <v>19.402014</v>
      </c>
      <c r="E236" s="51">
        <f>((C236-O229)*C210)+C207+C236*F213</f>
        <v>43.285264</v>
      </c>
      <c r="F236" s="51">
        <f>((C236-P229)*I210)+I207</f>
        <v>21.3391</v>
      </c>
      <c r="G236" s="51">
        <f>((C236-P229)*I210)+I207+C236*F213</f>
        <v>45.22235</v>
      </c>
      <c r="H236" s="12">
        <f>(F236-D236)/D236</f>
        <v>0.09983942904071696</v>
      </c>
      <c r="I236" s="12">
        <f>(G236-E236)/E236</f>
        <v>0.04475162725125116</v>
      </c>
      <c r="J236" s="2"/>
      <c r="K236" s="2"/>
      <c r="L236" s="2"/>
      <c r="M236" s="2"/>
    </row>
    <row r="237" spans="1:13" ht="12.75">
      <c r="A237" s="2"/>
      <c r="B237" s="2"/>
      <c r="C237" s="10"/>
      <c r="D237" s="51"/>
      <c r="E237" s="51"/>
      <c r="F237" s="51"/>
      <c r="G237" s="51"/>
      <c r="H237" s="12"/>
      <c r="I237" s="12"/>
      <c r="J237" s="2"/>
      <c r="K237" s="2"/>
      <c r="L237" s="2"/>
      <c r="M237" s="2"/>
    </row>
    <row r="238" spans="1:13" ht="12.75">
      <c r="A238" s="2"/>
      <c r="B238" s="2"/>
      <c r="C238" s="10">
        <f>C236+F215</f>
        <v>30</v>
      </c>
      <c r="D238" s="51">
        <f>((C238-O229)*C210)+C207</f>
        <v>21.285364</v>
      </c>
      <c r="E238" s="51">
        <f>((C238-O229)*C210)+C207+C238*F213</f>
        <v>49.945264</v>
      </c>
      <c r="F238" s="51">
        <f>((C238-P229)*I210)+I207</f>
        <v>22.6782</v>
      </c>
      <c r="G238" s="51">
        <f>((C238-P229)*I210)+I207+C238*F213</f>
        <v>51.3381</v>
      </c>
      <c r="H238" s="12">
        <f>(F238-D238)/D238</f>
        <v>0.06543632516690807</v>
      </c>
      <c r="I238" s="12">
        <f>(G238-E238)/E238</f>
        <v>0.027887248728928442</v>
      </c>
      <c r="J238" s="2"/>
      <c r="K238" s="2"/>
      <c r="L238" s="2"/>
      <c r="M238" s="2"/>
    </row>
    <row r="239" spans="1:13" ht="12.75">
      <c r="A239" s="2"/>
      <c r="B239" s="2"/>
      <c r="C239" s="10"/>
      <c r="D239" s="51"/>
      <c r="E239" s="51"/>
      <c r="F239" s="51"/>
      <c r="G239" s="51"/>
      <c r="H239" s="12"/>
      <c r="I239" s="12"/>
      <c r="J239" s="2"/>
      <c r="K239" s="2"/>
      <c r="L239" s="2"/>
      <c r="M239" s="2"/>
    </row>
    <row r="240" spans="1:13" ht="12.75">
      <c r="A240" s="2"/>
      <c r="B240" s="2"/>
      <c r="C240" s="10">
        <f>C238+F215</f>
        <v>35</v>
      </c>
      <c r="D240" s="51">
        <f>((C240-O229)*C210)+C207</f>
        <v>23.168714</v>
      </c>
      <c r="E240" s="51">
        <f>((C240-O229)*C210)+C207+C240*F213</f>
        <v>56.605264</v>
      </c>
      <c r="F240" s="51">
        <f>((C240-P229)*I210)+I207</f>
        <v>24.0173</v>
      </c>
      <c r="G240" s="51">
        <f>((C240-P229)*I210)+I207+C240*F213</f>
        <v>57.453849999999996</v>
      </c>
      <c r="H240" s="12">
        <f>(F240-D240)/D240</f>
        <v>0.0366263746878656</v>
      </c>
      <c r="I240" s="12">
        <f>(G240-E240)/E240</f>
        <v>0.01499129126930664</v>
      </c>
      <c r="J240" s="2"/>
      <c r="K240" s="2"/>
      <c r="L240" s="2"/>
      <c r="M240" s="2"/>
    </row>
    <row r="241" spans="1:13" ht="12.75">
      <c r="A241" s="2"/>
      <c r="B241" s="2"/>
      <c r="C241" s="10"/>
      <c r="D241" s="51"/>
      <c r="E241" s="51"/>
      <c r="F241" s="51"/>
      <c r="G241" s="51"/>
      <c r="H241" s="12"/>
      <c r="I241" s="12"/>
      <c r="J241" s="2"/>
      <c r="K241" s="2"/>
      <c r="L241" s="2"/>
      <c r="M241" s="2"/>
    </row>
    <row r="242" spans="1:13" ht="12.75">
      <c r="A242" s="2"/>
      <c r="B242" s="2"/>
      <c r="C242" s="10">
        <f>C240+F215</f>
        <v>40</v>
      </c>
      <c r="D242" s="51">
        <f>((C242-O229)*C210)+C207</f>
        <v>25.052064</v>
      </c>
      <c r="E242" s="51">
        <f>((C242-O229)*C210)+C207+C242*F213</f>
        <v>63.265264</v>
      </c>
      <c r="F242" s="51">
        <f>((C242-P229)*I210)+I207</f>
        <v>25.3564</v>
      </c>
      <c r="G242" s="51">
        <f>((C242-P229)*I210)+I207+C242*F213</f>
        <v>63.5696</v>
      </c>
      <c r="H242" s="12">
        <f>(F242-D242)/D242</f>
        <v>0.012148140767962242</v>
      </c>
      <c r="I242" s="12">
        <f>(G242-E242)/E242</f>
        <v>0.004810475460910102</v>
      </c>
      <c r="J242" s="2"/>
      <c r="K242" s="2"/>
      <c r="L242" s="2"/>
      <c r="M242" s="2"/>
    </row>
    <row r="243" spans="1:13" ht="12.75">
      <c r="A243" s="2"/>
      <c r="B243" s="2"/>
      <c r="C243" s="10"/>
      <c r="D243" s="51"/>
      <c r="E243" s="51"/>
      <c r="F243" s="51"/>
      <c r="G243" s="51"/>
      <c r="H243" s="12"/>
      <c r="I243" s="12"/>
      <c r="J243" s="2"/>
      <c r="K243" s="2"/>
      <c r="L243" s="2"/>
      <c r="M243" s="2"/>
    </row>
    <row r="244" spans="1:13" ht="12.75">
      <c r="A244" s="2"/>
      <c r="B244" s="2"/>
      <c r="C244" s="10">
        <f>C242+F215</f>
        <v>45</v>
      </c>
      <c r="D244" s="51">
        <f>((C244-O229)*C210)+C207</f>
        <v>26.935414</v>
      </c>
      <c r="E244" s="51">
        <f>((C244-O229)*C210)+C207+C244*F213</f>
        <v>69.925264</v>
      </c>
      <c r="F244" s="51">
        <f>((C244-P229)*I210)+I207</f>
        <v>26.6955</v>
      </c>
      <c r="G244" s="51">
        <f>((C244-P229)*I210)+I207+C244*F213</f>
        <v>69.68535</v>
      </c>
      <c r="H244" s="12">
        <f>(F244-D244)/D244</f>
        <v>-0.008907009931237827</v>
      </c>
      <c r="I244" s="12">
        <f>(G244-E244)/E244</f>
        <v>-0.0034310059952008024</v>
      </c>
      <c r="J244" s="2"/>
      <c r="K244" s="2"/>
      <c r="L244" s="2"/>
      <c r="M244" s="2"/>
    </row>
    <row r="245" spans="1:13" ht="12.75">
      <c r="A245" s="2"/>
      <c r="B245" s="2"/>
      <c r="C245" s="10"/>
      <c r="D245" s="51"/>
      <c r="E245" s="51"/>
      <c r="F245" s="51"/>
      <c r="G245" s="51"/>
      <c r="H245" s="12"/>
      <c r="I245" s="12"/>
      <c r="J245" s="2"/>
      <c r="K245" s="2"/>
      <c r="L245" s="2"/>
      <c r="M245" s="2"/>
    </row>
    <row r="246" spans="1:13" ht="12.75">
      <c r="A246" s="2"/>
      <c r="B246" s="2"/>
      <c r="C246" s="10">
        <f>C244+F215</f>
        <v>50</v>
      </c>
      <c r="D246" s="51">
        <f>((C246-O229)*C210)+C207</f>
        <v>28.818764</v>
      </c>
      <c r="E246" s="51">
        <f>((C246-O229)*C210)+C207+C246*F213</f>
        <v>76.585264</v>
      </c>
      <c r="F246" s="51">
        <f>((C246-P229)*I210)+I207</f>
        <v>28.034599999999998</v>
      </c>
      <c r="G246" s="51">
        <f>((C246-P229)*I210)+I207+C246*F213</f>
        <v>75.80109999999999</v>
      </c>
      <c r="H246" s="12">
        <f>(F246-D246)/D246</f>
        <v>-0.027210188473038053</v>
      </c>
      <c r="I246" s="12">
        <f>(G246-E246)/E246</f>
        <v>-0.010239097693780936</v>
      </c>
      <c r="J246" s="2"/>
      <c r="K246" s="2"/>
      <c r="L246" s="2"/>
      <c r="M246" s="2"/>
    </row>
    <row r="247" spans="1:13" ht="12.75">
      <c r="A247" s="2"/>
      <c r="B247" s="2"/>
      <c r="C247" s="2"/>
      <c r="D247" s="6"/>
      <c r="E247" s="6"/>
      <c r="F247" s="6"/>
      <c r="G247" s="6"/>
      <c r="H247" s="12"/>
      <c r="I247" s="1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>
      <c r="A250" s="1" t="s">
        <v>171</v>
      </c>
      <c r="B250" s="2"/>
      <c r="C250" s="2"/>
      <c r="D250" s="6"/>
      <c r="E250" s="6"/>
      <c r="F250" s="6"/>
      <c r="G250" s="6"/>
      <c r="H250" s="2"/>
      <c r="I250" s="2"/>
      <c r="J250" s="2"/>
      <c r="K250" s="2"/>
      <c r="L250" s="1" t="s">
        <v>31</v>
      </c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61" t="s">
        <v>174</v>
      </c>
      <c r="B253" s="2"/>
      <c r="C253" s="2"/>
      <c r="D253" s="2"/>
      <c r="E253" s="2"/>
      <c r="F253" s="2"/>
      <c r="G253" s="1" t="s">
        <v>1</v>
      </c>
      <c r="H253" s="2"/>
      <c r="I253" s="2"/>
      <c r="J253" s="2"/>
      <c r="K253" s="2"/>
      <c r="L253" s="4" t="s">
        <v>146</v>
      </c>
      <c r="M253" s="2"/>
    </row>
    <row r="254" spans="1:13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>
      <c r="A255" s="1" t="s">
        <v>3</v>
      </c>
      <c r="B255" s="2"/>
      <c r="C255" s="2"/>
      <c r="D255" s="2"/>
      <c r="E255" s="2"/>
      <c r="F255" s="1" t="s">
        <v>4</v>
      </c>
      <c r="G255" s="2"/>
      <c r="H255" s="2"/>
      <c r="I255" s="2"/>
      <c r="J255" s="2"/>
      <c r="K255" s="2"/>
      <c r="L255" s="1" t="s">
        <v>5</v>
      </c>
      <c r="M255" s="2"/>
    </row>
    <row r="256" spans="1:13" ht="12.75">
      <c r="A256" s="4" t="str">
        <f>$A$4</f>
        <v>COMPANY:   PEOPLES GAS SYSTEM</v>
      </c>
      <c r="B256" s="2"/>
      <c r="C256" s="2"/>
      <c r="D256" s="2"/>
      <c r="E256" s="2"/>
      <c r="F256" s="1" t="s">
        <v>66</v>
      </c>
      <c r="G256" s="2"/>
      <c r="H256" s="2"/>
      <c r="I256" s="2"/>
      <c r="J256" s="2"/>
      <c r="K256" s="2"/>
      <c r="L256" s="4" t="str">
        <f>$L$4</f>
        <v>HISTORIC BASE YEAR DATA:  12/31/07</v>
      </c>
      <c r="M256" s="2"/>
    </row>
    <row r="257" spans="1:13" ht="12.75">
      <c r="A257" s="4" t="str">
        <f>$A$5</f>
        <v>DOCKET NO.:   080318-GU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" t="str">
        <f>$L$5</f>
        <v>PROJECTED TEST YEAR:      12/31/09</v>
      </c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" t="str">
        <f>$L$6</f>
        <v>WITNESS:  </v>
      </c>
      <c r="M258" s="2" t="str">
        <f>M$6</f>
        <v>S. RICHARDS</v>
      </c>
    </row>
    <row r="259" spans="1:13" ht="12.7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2.75">
      <c r="A262" s="2"/>
      <c r="B262" s="2"/>
      <c r="C262" s="2"/>
      <c r="D262" s="2"/>
      <c r="E262" s="2"/>
      <c r="F262" s="5" t="s">
        <v>72</v>
      </c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5" t="s">
        <v>73</v>
      </c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5"/>
      <c r="G264" s="2"/>
      <c r="H264" s="2"/>
      <c r="I264" s="2"/>
      <c r="J264" s="2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5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5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5"/>
      <c r="G267" s="2"/>
      <c r="H267" s="2"/>
      <c r="I267" s="2"/>
      <c r="J267" s="2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5"/>
      <c r="G268" s="2"/>
      <c r="H268" s="2"/>
      <c r="I268" s="2"/>
      <c r="J268" s="2"/>
      <c r="K268" s="2"/>
      <c r="L268" s="2"/>
      <c r="M268" s="2"/>
    </row>
    <row r="269" spans="1:13" ht="12.75">
      <c r="A269" s="2"/>
      <c r="B269" s="2"/>
      <c r="C269" s="16" t="s">
        <v>98</v>
      </c>
      <c r="D269" s="17"/>
      <c r="E269" s="2"/>
      <c r="F269" s="2"/>
      <c r="G269" s="2"/>
      <c r="H269" s="2"/>
      <c r="I269" s="16" t="s">
        <v>97</v>
      </c>
      <c r="J269" s="17"/>
      <c r="K269" s="2"/>
      <c r="L269" s="2"/>
      <c r="M269" s="2"/>
    </row>
    <row r="270" spans="1:13" ht="12.75">
      <c r="A270" s="2"/>
      <c r="B270" s="2"/>
      <c r="C270" s="1"/>
      <c r="D270" s="3"/>
      <c r="E270" s="2"/>
      <c r="F270" s="2"/>
      <c r="G270" s="2"/>
      <c r="H270" s="2"/>
      <c r="I270" s="1"/>
      <c r="J270" s="3"/>
      <c r="K270" s="2"/>
      <c r="L270" s="2"/>
      <c r="M270" s="2"/>
    </row>
    <row r="271" spans="1:13" ht="12.75">
      <c r="A271" s="2"/>
      <c r="B271" s="1" t="s">
        <v>10</v>
      </c>
      <c r="C271" s="6">
        <f>ROUND('[2]SCH-E2'!$H$45,0)</f>
        <v>0</v>
      </c>
      <c r="D271" s="2"/>
      <c r="E271" s="2"/>
      <c r="F271" s="2"/>
      <c r="G271" s="2"/>
      <c r="H271" s="1" t="s">
        <v>10</v>
      </c>
      <c r="I271" s="6">
        <f>'[4]SCHH-1'!$I$285</f>
        <v>0</v>
      </c>
      <c r="J271" s="2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2"/>
      <c r="B273" s="1" t="s">
        <v>160</v>
      </c>
      <c r="C273" s="7">
        <f>'[2]SCH-E2'!$H$46</f>
        <v>0.12829000000000004</v>
      </c>
      <c r="D273" s="1" t="s">
        <v>12</v>
      </c>
      <c r="E273" s="2"/>
      <c r="F273" s="2"/>
      <c r="G273" s="2"/>
      <c r="H273" s="1" t="s">
        <v>160</v>
      </c>
      <c r="I273" s="7">
        <f>'[4]SCHH-1'!$I$308</f>
        <v>0.18859</v>
      </c>
      <c r="J273" s="1" t="s">
        <v>12</v>
      </c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2"/>
      <c r="B278" s="2"/>
      <c r="C278" s="2"/>
      <c r="D278" s="2"/>
      <c r="E278" s="1" t="s">
        <v>85</v>
      </c>
      <c r="F278" s="53">
        <f>COG!B11</f>
        <v>0.91971</v>
      </c>
      <c r="G278" s="1" t="s">
        <v>14</v>
      </c>
      <c r="H278" s="2"/>
      <c r="I278" s="2"/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</row>
    <row r="280" spans="1:13" ht="12.75">
      <c r="A280" s="2"/>
      <c r="B280" s="2"/>
      <c r="C280" s="2"/>
      <c r="D280" s="9" t="s">
        <v>15</v>
      </c>
      <c r="E280" s="2"/>
      <c r="F280" s="54">
        <v>200</v>
      </c>
      <c r="G280" s="1" t="s">
        <v>16</v>
      </c>
      <c r="H280" s="2"/>
      <c r="I280" s="2"/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1" t="s">
        <v>17</v>
      </c>
      <c r="D282" s="2"/>
      <c r="E282" s="2"/>
      <c r="F282" s="57">
        <f>'[3]SCHE-1'!$G$210</f>
        <v>1193</v>
      </c>
      <c r="G282" s="1" t="s">
        <v>18</v>
      </c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11" t="s">
        <v>19</v>
      </c>
      <c r="E285" s="11" t="s">
        <v>19</v>
      </c>
      <c r="F285" s="11" t="s">
        <v>20</v>
      </c>
      <c r="G285" s="11" t="s">
        <v>20</v>
      </c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11" t="s">
        <v>21</v>
      </c>
      <c r="E286" s="11" t="s">
        <v>21</v>
      </c>
      <c r="F286" s="11" t="s">
        <v>21</v>
      </c>
      <c r="G286" s="11" t="s">
        <v>21</v>
      </c>
      <c r="H286" s="11" t="s">
        <v>22</v>
      </c>
      <c r="I286" s="11" t="s">
        <v>22</v>
      </c>
      <c r="J286" s="2"/>
      <c r="K286" s="2"/>
      <c r="L286" s="2"/>
      <c r="M286" s="2"/>
    </row>
    <row r="287" spans="1:13" ht="12.75">
      <c r="A287" s="2"/>
      <c r="B287" s="2"/>
      <c r="C287" s="11" t="s">
        <v>23</v>
      </c>
      <c r="D287" s="11" t="s">
        <v>24</v>
      </c>
      <c r="E287" s="11" t="s">
        <v>24</v>
      </c>
      <c r="F287" s="11" t="s">
        <v>24</v>
      </c>
      <c r="G287" s="11" t="s">
        <v>24</v>
      </c>
      <c r="H287" s="11" t="s">
        <v>25</v>
      </c>
      <c r="I287" s="11" t="s">
        <v>25</v>
      </c>
      <c r="J287" s="2"/>
      <c r="K287" s="2"/>
      <c r="L287" s="2"/>
      <c r="M287" s="2"/>
    </row>
    <row r="288" spans="1:13" ht="12.75">
      <c r="A288" s="2"/>
      <c r="B288" s="2"/>
      <c r="C288" s="52" t="s">
        <v>26</v>
      </c>
      <c r="D288" s="52" t="s">
        <v>27</v>
      </c>
      <c r="E288" s="52" t="s">
        <v>28</v>
      </c>
      <c r="F288" s="52" t="s">
        <v>27</v>
      </c>
      <c r="G288" s="52" t="s">
        <v>28</v>
      </c>
      <c r="H288" s="52" t="s">
        <v>27</v>
      </c>
      <c r="I288" s="52" t="s">
        <v>28</v>
      </c>
      <c r="J288" s="2"/>
      <c r="K288" s="2"/>
      <c r="L288" s="2"/>
      <c r="M288" s="2"/>
    </row>
    <row r="289" spans="1:13" ht="12.75">
      <c r="A289" s="2"/>
      <c r="B289" s="2"/>
      <c r="C289" s="11"/>
      <c r="D289" s="11"/>
      <c r="E289" s="11"/>
      <c r="F289" s="11"/>
      <c r="G289" s="11"/>
      <c r="H289" s="11"/>
      <c r="I289" s="11"/>
      <c r="J289" s="2"/>
      <c r="K289" s="2"/>
      <c r="L289" s="2"/>
      <c r="M289" s="2"/>
    </row>
    <row r="290" spans="1:13" ht="12.75">
      <c r="A290" s="2"/>
      <c r="B290" s="2"/>
      <c r="C290" s="10">
        <v>0</v>
      </c>
      <c r="D290" s="6">
        <f>(C290*C273)+C271</f>
        <v>0</v>
      </c>
      <c r="E290" s="6">
        <f>((C273+F278)*C290)+C271</f>
        <v>0</v>
      </c>
      <c r="F290" s="6">
        <f>(C290*I273)+I271</f>
        <v>0</v>
      </c>
      <c r="G290" s="6">
        <f>((I273+F278)*C290)+I271</f>
        <v>0</v>
      </c>
      <c r="H290" s="12">
        <f>IF(F290=0,0,(F290-D290)/D290)</f>
        <v>0</v>
      </c>
      <c r="I290" s="12">
        <f>IF(G290=0,0,(G290-E290)/E290)</f>
        <v>0</v>
      </c>
      <c r="J290" s="2"/>
      <c r="K290" s="2"/>
      <c r="L290" s="2"/>
      <c r="M290" s="2"/>
    </row>
    <row r="291" spans="1:13" ht="12.75">
      <c r="A291" s="2"/>
      <c r="B291" s="2"/>
      <c r="C291" s="10"/>
      <c r="D291" s="6"/>
      <c r="E291" s="6"/>
      <c r="F291" s="6"/>
      <c r="G291" s="6"/>
      <c r="H291" s="12"/>
      <c r="I291" s="12"/>
      <c r="J291" s="2"/>
      <c r="K291" s="2"/>
      <c r="L291" s="2"/>
      <c r="M291" s="2"/>
    </row>
    <row r="292" spans="1:13" ht="12.75">
      <c r="A292" s="2"/>
      <c r="B292" s="2"/>
      <c r="C292" s="10">
        <f>F280</f>
        <v>200</v>
      </c>
      <c r="D292" s="6">
        <f>(C292*C273)+C271</f>
        <v>25.65800000000001</v>
      </c>
      <c r="E292" s="6">
        <f>((C273+F278)*C292)+C271</f>
        <v>209.60000000000002</v>
      </c>
      <c r="F292" s="6">
        <f>(C292*I273)+I271</f>
        <v>37.718</v>
      </c>
      <c r="G292" s="6">
        <f>((I273+F278)*C292)+I271</f>
        <v>221.66000000000003</v>
      </c>
      <c r="H292" s="12">
        <f>(F292-D292)/D292</f>
        <v>0.470028840907319</v>
      </c>
      <c r="I292" s="12">
        <f>(G292-E292)/E292</f>
        <v>0.0575381679389313</v>
      </c>
      <c r="J292" s="2"/>
      <c r="K292" s="2"/>
      <c r="L292" s="2"/>
      <c r="M292" s="2"/>
    </row>
    <row r="293" spans="1:13" ht="12.75">
      <c r="A293" s="2"/>
      <c r="B293" s="2"/>
      <c r="C293" s="10"/>
      <c r="D293" s="6"/>
      <c r="E293" s="6"/>
      <c r="F293" s="6"/>
      <c r="G293" s="6"/>
      <c r="H293" s="12"/>
      <c r="I293" s="12"/>
      <c r="J293" s="2"/>
      <c r="K293" s="2"/>
      <c r="L293" s="2"/>
      <c r="M293" s="2"/>
    </row>
    <row r="294" spans="1:13" ht="12.75">
      <c r="A294" s="2"/>
      <c r="B294" s="2"/>
      <c r="C294" s="10">
        <f>C292+F280</f>
        <v>400</v>
      </c>
      <c r="D294" s="6">
        <f>(C294*C273)+C271</f>
        <v>51.31600000000002</v>
      </c>
      <c r="E294" s="6">
        <f>((C273+F278)*C294)+C271</f>
        <v>419.20000000000005</v>
      </c>
      <c r="F294" s="6">
        <f>(C294*I273)+I271</f>
        <v>75.436</v>
      </c>
      <c r="G294" s="6">
        <f>((I273+F278)*C294)+I271</f>
        <v>443.32000000000005</v>
      </c>
      <c r="H294" s="12">
        <f>(F294-D294)/D294</f>
        <v>0.470028840907319</v>
      </c>
      <c r="I294" s="12">
        <f>(G294-E294)/E294</f>
        <v>0.0575381679389313</v>
      </c>
      <c r="J294" s="2"/>
      <c r="K294" s="2"/>
      <c r="L294" s="2"/>
      <c r="M294" s="2"/>
    </row>
    <row r="295" spans="1:13" ht="12.75">
      <c r="A295" s="2"/>
      <c r="B295" s="2"/>
      <c r="C295" s="10"/>
      <c r="D295" s="6"/>
      <c r="E295" s="6"/>
      <c r="F295" s="6"/>
      <c r="G295" s="6"/>
      <c r="H295" s="12"/>
      <c r="I295" s="12"/>
      <c r="J295" s="2"/>
      <c r="K295" s="2"/>
      <c r="L295" s="2"/>
      <c r="M295" s="2"/>
    </row>
    <row r="296" spans="1:13" ht="12.75">
      <c r="A296" s="2"/>
      <c r="B296" s="2"/>
      <c r="C296" s="10">
        <f>C294+F280</f>
        <v>600</v>
      </c>
      <c r="D296" s="6">
        <f>(C296*C273)+C271</f>
        <v>76.97400000000003</v>
      </c>
      <c r="E296" s="6">
        <f>((C273+F278)*C296)+C271</f>
        <v>628.8000000000001</v>
      </c>
      <c r="F296" s="6">
        <f>(C296*I273)+I271</f>
        <v>113.15400000000001</v>
      </c>
      <c r="G296" s="6">
        <f>((I273+F278)*C296)+I271</f>
        <v>664.98</v>
      </c>
      <c r="H296" s="12">
        <f>(F296-D296)/D296</f>
        <v>0.4700288409073189</v>
      </c>
      <c r="I296" s="12">
        <f>(G296-E296)/E296</f>
        <v>0.05753816793893121</v>
      </c>
      <c r="J296" s="2"/>
      <c r="K296" s="2"/>
      <c r="L296" s="2"/>
      <c r="M296" s="2"/>
    </row>
    <row r="297" spans="1:13" ht="12.75">
      <c r="A297" s="2"/>
      <c r="B297" s="2"/>
      <c r="C297" s="10"/>
      <c r="D297" s="6"/>
      <c r="E297" s="6"/>
      <c r="F297" s="6"/>
      <c r="G297" s="6"/>
      <c r="H297" s="12"/>
      <c r="I297" s="12"/>
      <c r="J297" s="2"/>
      <c r="K297" s="2"/>
      <c r="L297" s="2"/>
      <c r="M297" s="2"/>
    </row>
    <row r="298" spans="1:13" ht="12.75">
      <c r="A298" s="2"/>
      <c r="B298" s="2"/>
      <c r="C298" s="10">
        <f>C296+F280</f>
        <v>800</v>
      </c>
      <c r="D298" s="6">
        <f>(C298*C273)+C271</f>
        <v>102.63200000000003</v>
      </c>
      <c r="E298" s="6">
        <f>((C273+F278)*C298)+C271</f>
        <v>838.4000000000001</v>
      </c>
      <c r="F298" s="6">
        <f>(C298*I273)+I271</f>
        <v>150.872</v>
      </c>
      <c r="G298" s="6">
        <f>((I273+F278)*C298)+I271</f>
        <v>886.6400000000001</v>
      </c>
      <c r="H298" s="12">
        <f>(F298-D298)/D298</f>
        <v>0.470028840907319</v>
      </c>
      <c r="I298" s="12">
        <f>(G298-E298)/E298</f>
        <v>0.0575381679389313</v>
      </c>
      <c r="J298" s="2"/>
      <c r="K298" s="2"/>
      <c r="L298" s="2"/>
      <c r="M298" s="2"/>
    </row>
    <row r="299" spans="1:13" ht="12.75">
      <c r="A299" s="2"/>
      <c r="B299" s="2"/>
      <c r="C299" s="10"/>
      <c r="D299" s="6"/>
      <c r="E299" s="6"/>
      <c r="F299" s="6"/>
      <c r="G299" s="6"/>
      <c r="H299" s="12"/>
      <c r="I299" s="12"/>
      <c r="J299" s="2"/>
      <c r="K299" s="2"/>
      <c r="L299" s="2"/>
      <c r="M299" s="2"/>
    </row>
    <row r="300" spans="1:13" ht="12.75">
      <c r="A300" s="2"/>
      <c r="B300" s="2"/>
      <c r="C300" s="10">
        <f>C298+F280</f>
        <v>1000</v>
      </c>
      <c r="D300" s="6">
        <f>(C300*C273)+C271</f>
        <v>128.29000000000005</v>
      </c>
      <c r="E300" s="6">
        <f>((C273+F278)*C300)+C271</f>
        <v>1048</v>
      </c>
      <c r="F300" s="6">
        <f>(C300*I273)+I271</f>
        <v>188.59</v>
      </c>
      <c r="G300" s="6">
        <f>((I273+F278)*C300)+I271</f>
        <v>1108.3</v>
      </c>
      <c r="H300" s="12">
        <f>(F300-D300)/D300</f>
        <v>0.47002884090731883</v>
      </c>
      <c r="I300" s="12">
        <f>(G300-E300)/E300</f>
        <v>0.05753816793893125</v>
      </c>
      <c r="J300" s="2"/>
      <c r="K300" s="2"/>
      <c r="L300" s="2"/>
      <c r="M300" s="2"/>
    </row>
    <row r="301" spans="1:13" ht="12.75">
      <c r="A301" s="2"/>
      <c r="B301" s="2"/>
      <c r="C301" s="10"/>
      <c r="D301" s="6"/>
      <c r="E301" s="6"/>
      <c r="F301" s="6"/>
      <c r="G301" s="6"/>
      <c r="H301" s="12"/>
      <c r="I301" s="12"/>
      <c r="J301" s="2"/>
      <c r="K301" s="2"/>
      <c r="L301" s="2"/>
      <c r="M301" s="2"/>
    </row>
    <row r="302" spans="1:13" ht="12.75">
      <c r="A302" s="2"/>
      <c r="B302" s="2"/>
      <c r="C302" s="10">
        <f>C300+F280</f>
        <v>1200</v>
      </c>
      <c r="D302" s="6">
        <f>(C302*C273)+C271</f>
        <v>153.94800000000006</v>
      </c>
      <c r="E302" s="6">
        <f>((C273+F278)*C302)+C271</f>
        <v>1257.6000000000001</v>
      </c>
      <c r="F302" s="6">
        <f>(C302*I273)+I271</f>
        <v>226.30800000000002</v>
      </c>
      <c r="G302" s="6">
        <f>((I273+F278)*C302)+I271</f>
        <v>1329.96</v>
      </c>
      <c r="H302" s="12">
        <f>(F302-D302)/D302</f>
        <v>0.4700288409073189</v>
      </c>
      <c r="I302" s="12">
        <f>(G302-E302)/E302</f>
        <v>0.05753816793893121</v>
      </c>
      <c r="J302" s="2"/>
      <c r="K302" s="2"/>
      <c r="L302" s="2"/>
      <c r="M302" s="2"/>
    </row>
    <row r="303" spans="1:13" ht="12.75">
      <c r="A303" s="2"/>
      <c r="B303" s="2"/>
      <c r="C303" s="10"/>
      <c r="D303" s="6"/>
      <c r="E303" s="6"/>
      <c r="F303" s="6"/>
      <c r="G303" s="6"/>
      <c r="H303" s="12"/>
      <c r="I303" s="12"/>
      <c r="J303" s="2"/>
      <c r="K303" s="2"/>
      <c r="L303" s="2"/>
      <c r="M303" s="2"/>
    </row>
    <row r="304" spans="1:13" ht="12.75">
      <c r="A304" s="2"/>
      <c r="B304" s="2"/>
      <c r="C304" s="10">
        <f>C302+F280</f>
        <v>1400</v>
      </c>
      <c r="D304" s="6">
        <f>(C304*C273)+C271</f>
        <v>179.60600000000005</v>
      </c>
      <c r="E304" s="6">
        <f>((C273+F278)*C304)+C271</f>
        <v>1467.2</v>
      </c>
      <c r="F304" s="6">
        <f>(C304*I273)+I271</f>
        <v>264.026</v>
      </c>
      <c r="G304" s="6">
        <f>((I273+F278)*C304)+I271</f>
        <v>1551.6200000000001</v>
      </c>
      <c r="H304" s="12">
        <f>(F304-D304)/D304</f>
        <v>0.470028840907319</v>
      </c>
      <c r="I304" s="12">
        <f>(G304-E304)/E304</f>
        <v>0.057538167938931344</v>
      </c>
      <c r="J304" s="2"/>
      <c r="K304" s="2"/>
      <c r="L304" s="2"/>
      <c r="M304" s="2"/>
    </row>
    <row r="305" spans="1:13" ht="12.75">
      <c r="A305" s="2"/>
      <c r="B305" s="2"/>
      <c r="C305" s="10"/>
      <c r="D305" s="6"/>
      <c r="E305" s="6"/>
      <c r="F305" s="6"/>
      <c r="G305" s="6"/>
      <c r="H305" s="12"/>
      <c r="I305" s="12"/>
      <c r="J305" s="2"/>
      <c r="K305" s="2"/>
      <c r="L305" s="2"/>
      <c r="M305" s="2"/>
    </row>
    <row r="306" spans="1:13" ht="12.75">
      <c r="A306" s="2"/>
      <c r="B306" s="2"/>
      <c r="C306" s="10">
        <f>C304+F280</f>
        <v>1600</v>
      </c>
      <c r="D306" s="6">
        <f>(C306*C273)+C271</f>
        <v>205.26400000000007</v>
      </c>
      <c r="E306" s="6">
        <f>((C273+F278)*C306)+C271</f>
        <v>1676.8000000000002</v>
      </c>
      <c r="F306" s="6">
        <f>(C306*I273)+I271</f>
        <v>301.744</v>
      </c>
      <c r="G306" s="6">
        <f>((I273+F278)*C306)+I271</f>
        <v>1773.2800000000002</v>
      </c>
      <c r="H306" s="12">
        <f>(F306-D306)/D306</f>
        <v>0.470028840907319</v>
      </c>
      <c r="I306" s="12">
        <f>(G306-E306)/E306</f>
        <v>0.0575381679389313</v>
      </c>
      <c r="J306" s="2"/>
      <c r="K306" s="2"/>
      <c r="L306" s="2"/>
      <c r="M306" s="2"/>
    </row>
    <row r="307" spans="1:13" ht="12.75">
      <c r="A307" s="2"/>
      <c r="B307" s="2"/>
      <c r="C307" s="10"/>
      <c r="D307" s="6"/>
      <c r="E307" s="6"/>
      <c r="F307" s="6"/>
      <c r="G307" s="6"/>
      <c r="H307" s="12"/>
      <c r="I307" s="12"/>
      <c r="J307" s="2"/>
      <c r="K307" s="2"/>
      <c r="L307" s="2"/>
      <c r="M307" s="2"/>
    </row>
    <row r="308" spans="1:13" ht="12.75">
      <c r="A308" s="2"/>
      <c r="B308" s="2"/>
      <c r="C308" s="10">
        <f>C306+F280</f>
        <v>1800</v>
      </c>
      <c r="D308" s="6">
        <f>(C308*C273)+C271</f>
        <v>230.92200000000008</v>
      </c>
      <c r="E308" s="6">
        <f>((C273+F278)*C308)+C271</f>
        <v>1886.4</v>
      </c>
      <c r="F308" s="6">
        <f>(C308*I273)+I271</f>
        <v>339.462</v>
      </c>
      <c r="G308" s="6">
        <f>((I273+F278)*C308)+I271</f>
        <v>1994.94</v>
      </c>
      <c r="H308" s="12">
        <f>(F308-D308)/D308</f>
        <v>0.4700288409073188</v>
      </c>
      <c r="I308" s="12">
        <f>(G308-E308)/E308</f>
        <v>0.057538167938931274</v>
      </c>
      <c r="J308" s="2"/>
      <c r="K308" s="2"/>
      <c r="L308" s="2"/>
      <c r="M308" s="2"/>
    </row>
    <row r="309" spans="1:13" ht="12.75">
      <c r="A309" s="2"/>
      <c r="B309" s="2"/>
      <c r="C309" s="10"/>
      <c r="D309" s="6"/>
      <c r="E309" s="6"/>
      <c r="F309" s="6"/>
      <c r="G309" s="6"/>
      <c r="H309" s="12"/>
      <c r="I309" s="12"/>
      <c r="J309" s="2"/>
      <c r="K309" s="2"/>
      <c r="L309" s="2"/>
      <c r="M309" s="2"/>
    </row>
    <row r="310" spans="1:13" ht="12.75">
      <c r="A310" s="2"/>
      <c r="B310" s="2"/>
      <c r="C310" s="10">
        <f>C308+F280</f>
        <v>2000</v>
      </c>
      <c r="D310" s="6">
        <f>(C310*C273)+C271</f>
        <v>256.5800000000001</v>
      </c>
      <c r="E310" s="6">
        <f>((C273+F278)*C310)+C271</f>
        <v>2096</v>
      </c>
      <c r="F310" s="6">
        <f>(C310*I273)+I271</f>
        <v>377.18</v>
      </c>
      <c r="G310" s="6">
        <f>((I273+F278)*C310)+I271</f>
        <v>2216.6</v>
      </c>
      <c r="H310" s="12">
        <f>(F310-D310)/D310</f>
        <v>0.47002884090731883</v>
      </c>
      <c r="I310" s="12">
        <f>(G310-E310)/E310</f>
        <v>0.05753816793893125</v>
      </c>
      <c r="J310" s="2"/>
      <c r="K310" s="2"/>
      <c r="L310" s="2"/>
      <c r="M310" s="2"/>
    </row>
    <row r="311" spans="1:13" ht="12.75">
      <c r="A311" s="2"/>
      <c r="B311" s="2"/>
      <c r="C311" s="2"/>
      <c r="D311" s="6"/>
      <c r="E311" s="6"/>
      <c r="F311" s="6"/>
      <c r="G311" s="6"/>
      <c r="H311" s="12"/>
      <c r="I311" s="12"/>
      <c r="J311" s="2"/>
      <c r="K311" s="2"/>
      <c r="L311" s="2"/>
      <c r="M311" s="2"/>
    </row>
    <row r="312" spans="1:13" ht="12.75">
      <c r="A312" s="2"/>
      <c r="B312" s="2"/>
      <c r="C312" s="2"/>
      <c r="D312" s="6"/>
      <c r="E312" s="6"/>
      <c r="F312" s="6"/>
      <c r="G312" s="6"/>
      <c r="H312" s="2"/>
      <c r="I312" s="2"/>
      <c r="J312" s="2"/>
      <c r="K312" s="2"/>
      <c r="L312" s="2"/>
      <c r="M312" s="2"/>
    </row>
    <row r="313" spans="1:13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2.75">
      <c r="A314" s="1" t="s">
        <v>171</v>
      </c>
      <c r="B314" s="2"/>
      <c r="C314" s="2"/>
      <c r="D314" s="6"/>
      <c r="E314" s="6"/>
      <c r="F314" s="6"/>
      <c r="G314" s="6"/>
      <c r="H314" s="2"/>
      <c r="I314" s="2"/>
      <c r="J314" s="2"/>
      <c r="K314" s="2"/>
      <c r="L314" s="1" t="s">
        <v>32</v>
      </c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10"/>
      <c r="D316" s="6"/>
      <c r="E316" s="6"/>
      <c r="F316" s="6"/>
      <c r="G316" s="6"/>
      <c r="H316" s="12"/>
      <c r="I316" s="12"/>
      <c r="J316" s="2"/>
      <c r="K316" s="2"/>
      <c r="L316" s="2"/>
      <c r="M316" s="2"/>
    </row>
    <row r="317" spans="1:13" ht="12.75">
      <c r="A317" s="61" t="s">
        <v>174</v>
      </c>
      <c r="B317" s="2"/>
      <c r="C317" s="2"/>
      <c r="D317" s="2"/>
      <c r="E317" s="2"/>
      <c r="F317" s="2"/>
      <c r="G317" s="1" t="s">
        <v>1</v>
      </c>
      <c r="H317" s="2"/>
      <c r="I317" s="2"/>
      <c r="J317" s="2"/>
      <c r="K317" s="2"/>
      <c r="L317" s="4" t="s">
        <v>145</v>
      </c>
      <c r="M317" s="2"/>
    </row>
    <row r="318" spans="1:13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2.75">
      <c r="A319" s="1" t="s">
        <v>3</v>
      </c>
      <c r="B319" s="2"/>
      <c r="C319" s="2"/>
      <c r="D319" s="2"/>
      <c r="E319" s="2"/>
      <c r="F319" s="1" t="s">
        <v>4</v>
      </c>
      <c r="G319" s="2"/>
      <c r="H319" s="2"/>
      <c r="I319" s="2"/>
      <c r="J319" s="2"/>
      <c r="K319" s="2"/>
      <c r="L319" s="1" t="s">
        <v>5</v>
      </c>
      <c r="M319" s="2"/>
    </row>
    <row r="320" spans="1:13" ht="12.75">
      <c r="A320" s="4" t="str">
        <f>$A$4</f>
        <v>COMPANY:   PEOPLES GAS SYSTEM</v>
      </c>
      <c r="B320" s="2"/>
      <c r="C320" s="2"/>
      <c r="D320" s="2"/>
      <c r="E320" s="2"/>
      <c r="F320" s="1" t="s">
        <v>86</v>
      </c>
      <c r="G320" s="2"/>
      <c r="H320" s="2"/>
      <c r="I320" s="2"/>
      <c r="J320" s="2"/>
      <c r="K320" s="2"/>
      <c r="L320" s="4" t="str">
        <f>$L$4</f>
        <v>HISTORIC BASE YEAR DATA:  12/31/07</v>
      </c>
      <c r="M320" s="2"/>
    </row>
    <row r="321" spans="1:13" ht="12.75">
      <c r="A321" s="4" t="str">
        <f>$A$5</f>
        <v>DOCKET NO.:   080318-GU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" t="str">
        <f>$L$5</f>
        <v>PROJECTED TEST YEAR:      12/31/09</v>
      </c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" t="str">
        <f>$L$6</f>
        <v>WITNESS:  </v>
      </c>
      <c r="M322" s="2" t="str">
        <f>M$6</f>
        <v>S. RICHARDS</v>
      </c>
    </row>
    <row r="323" spans="1:13" ht="12.75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2.75">
      <c r="A326" s="2"/>
      <c r="B326" s="2"/>
      <c r="C326" s="2"/>
      <c r="D326" s="2"/>
      <c r="E326" s="2"/>
      <c r="F326" s="5" t="s">
        <v>129</v>
      </c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5" t="s">
        <v>130</v>
      </c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5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1"/>
      <c r="C329" s="21"/>
      <c r="D329" s="21"/>
      <c r="E329" s="2"/>
      <c r="F329" s="5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5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5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5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16" t="s">
        <v>98</v>
      </c>
      <c r="D333" s="17"/>
      <c r="E333" s="2"/>
      <c r="F333" s="2"/>
      <c r="G333" s="2"/>
      <c r="H333" s="2"/>
      <c r="I333" s="16" t="s">
        <v>97</v>
      </c>
      <c r="J333" s="17"/>
      <c r="K333" s="2"/>
      <c r="L333" s="2"/>
      <c r="M333" s="2"/>
    </row>
    <row r="334" spans="1:13" ht="12.75">
      <c r="A334" s="2"/>
      <c r="B334" s="2"/>
      <c r="C334" s="1"/>
      <c r="D334" s="3"/>
      <c r="E334" s="2"/>
      <c r="F334" s="2"/>
      <c r="G334" s="2"/>
      <c r="H334" s="2"/>
      <c r="I334" s="1"/>
      <c r="J334" s="3"/>
      <c r="K334" s="2"/>
      <c r="L334" s="2"/>
      <c r="M334" s="2"/>
    </row>
    <row r="335" spans="1:13" ht="12.75">
      <c r="A335" s="2"/>
      <c r="B335" s="1" t="s">
        <v>10</v>
      </c>
      <c r="C335" s="6">
        <f>('[2]SCH-E2'!$H$54)</f>
        <v>27.669999999999998</v>
      </c>
      <c r="D335" s="2"/>
      <c r="E335" s="2"/>
      <c r="F335" s="2"/>
      <c r="G335" s="2"/>
      <c r="H335" s="1" t="s">
        <v>10</v>
      </c>
      <c r="I335" s="6">
        <f>'[4]SCHH-1'!$K$285</f>
        <v>35</v>
      </c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1" t="s">
        <v>160</v>
      </c>
      <c r="C337" s="7">
        <f>'[2]SCH-E2'!$H$55</f>
        <v>0</v>
      </c>
      <c r="D337" s="1" t="s">
        <v>167</v>
      </c>
      <c r="E337" s="2"/>
      <c r="F337" s="2"/>
      <c r="G337" s="2"/>
      <c r="H337" s="1" t="s">
        <v>160</v>
      </c>
      <c r="I337" s="7">
        <f>'[2]SCH-E2'!$L$55</f>
        <v>0</v>
      </c>
      <c r="J337" s="1" t="s">
        <v>172</v>
      </c>
      <c r="K337" s="2"/>
      <c r="L337" s="2"/>
      <c r="M337" s="2"/>
    </row>
    <row r="338" spans="1:13" ht="12.75">
      <c r="A338" s="2"/>
      <c r="B338" s="1" t="s">
        <v>160</v>
      </c>
      <c r="C338" s="39">
        <f>C402</f>
        <v>0.26954999999999996</v>
      </c>
      <c r="D338" s="1" t="s">
        <v>168</v>
      </c>
      <c r="E338" s="2"/>
      <c r="F338" s="2"/>
      <c r="G338" s="2"/>
      <c r="H338" s="1" t="s">
        <v>160</v>
      </c>
      <c r="I338" s="39">
        <f>'[4]SCHH-1'!$M$308</f>
        <v>0.33894</v>
      </c>
      <c r="J338" s="1" t="s">
        <v>173</v>
      </c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1" t="s">
        <v>85</v>
      </c>
      <c r="F341" s="53">
        <f>COG!B11</f>
        <v>0.91971</v>
      </c>
      <c r="G341" s="1" t="s">
        <v>14</v>
      </c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9" t="s">
        <v>15</v>
      </c>
      <c r="E343" s="2"/>
      <c r="F343" s="54">
        <v>10</v>
      </c>
      <c r="G343" s="1" t="s">
        <v>16</v>
      </c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1" t="s">
        <v>17</v>
      </c>
      <c r="D345" s="2"/>
      <c r="E345" s="2"/>
      <c r="F345" s="57">
        <f>'[3]SCHE-1'!$H$210</f>
        <v>0</v>
      </c>
      <c r="G345" s="1" t="s">
        <v>18</v>
      </c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11" t="s">
        <v>19</v>
      </c>
      <c r="E349" s="11" t="s">
        <v>19</v>
      </c>
      <c r="F349" s="11" t="s">
        <v>20</v>
      </c>
      <c r="G349" s="11" t="s">
        <v>20</v>
      </c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11" t="s">
        <v>21</v>
      </c>
      <c r="E350" s="11" t="s">
        <v>21</v>
      </c>
      <c r="F350" s="11" t="s">
        <v>21</v>
      </c>
      <c r="G350" s="11" t="s">
        <v>21</v>
      </c>
      <c r="H350" s="11" t="s">
        <v>22</v>
      </c>
      <c r="I350" s="11" t="s">
        <v>22</v>
      </c>
      <c r="J350" s="2"/>
      <c r="K350" s="2"/>
      <c r="L350" s="2"/>
      <c r="M350" s="2"/>
    </row>
    <row r="351" spans="1:13" ht="12.75">
      <c r="A351" s="2"/>
      <c r="B351" s="2"/>
      <c r="C351" s="11" t="s">
        <v>23</v>
      </c>
      <c r="D351" s="11" t="s">
        <v>24</v>
      </c>
      <c r="E351" s="11" t="s">
        <v>24</v>
      </c>
      <c r="F351" s="11" t="s">
        <v>24</v>
      </c>
      <c r="G351" s="11" t="s">
        <v>24</v>
      </c>
      <c r="H351" s="11" t="s">
        <v>25</v>
      </c>
      <c r="I351" s="11" t="s">
        <v>25</v>
      </c>
      <c r="J351" s="2"/>
      <c r="K351" s="2"/>
      <c r="L351" s="2"/>
      <c r="M351" s="2"/>
    </row>
    <row r="352" spans="1:13" ht="12.75">
      <c r="A352" s="2"/>
      <c r="B352" s="2"/>
      <c r="C352" s="52" t="s">
        <v>26</v>
      </c>
      <c r="D352" s="52" t="s">
        <v>27</v>
      </c>
      <c r="E352" s="52" t="s">
        <v>28</v>
      </c>
      <c r="F352" s="52" t="s">
        <v>27</v>
      </c>
      <c r="G352" s="52" t="s">
        <v>28</v>
      </c>
      <c r="H352" s="52" t="s">
        <v>27</v>
      </c>
      <c r="I352" s="52" t="s">
        <v>28</v>
      </c>
      <c r="J352" s="2"/>
      <c r="K352" s="2"/>
      <c r="L352" s="2"/>
      <c r="M352" s="2"/>
    </row>
    <row r="353" spans="1:13" ht="13.5" thickBot="1">
      <c r="A353" s="2"/>
      <c r="B353" s="2"/>
      <c r="C353" s="11"/>
      <c r="D353" s="11"/>
      <c r="E353" s="11"/>
      <c r="F353" s="11"/>
      <c r="G353" s="11"/>
      <c r="H353" s="11"/>
      <c r="I353" s="11"/>
      <c r="J353" s="2"/>
      <c r="K353" s="2"/>
      <c r="L353" s="2"/>
      <c r="M353" s="2"/>
    </row>
    <row r="354" spans="1:16" ht="12.75">
      <c r="A354" s="2"/>
      <c r="B354" s="2"/>
      <c r="C354" s="10">
        <v>0</v>
      </c>
      <c r="D354" s="6">
        <f>(C354*C337)+C335</f>
        <v>27.669999999999998</v>
      </c>
      <c r="E354" s="6">
        <f>((C337+F341)*C354)+C335</f>
        <v>27.669999999999998</v>
      </c>
      <c r="F354" s="6">
        <f>(C354*I337)+I335</f>
        <v>35</v>
      </c>
      <c r="G354" s="6">
        <f>((I337+F341)*C354)+I335</f>
        <v>35</v>
      </c>
      <c r="H354" s="12">
        <f>IF(F354=0,0,(F354-D354)/D354)</f>
        <v>0.26490784242862314</v>
      </c>
      <c r="I354" s="12">
        <f>IF(G354=0,0,(G354-E354)/E354)</f>
        <v>0.26490784242862314</v>
      </c>
      <c r="J354" s="2"/>
      <c r="K354" s="2"/>
      <c r="L354" s="2"/>
      <c r="M354" s="2"/>
      <c r="O354" s="40"/>
      <c r="P354" s="41"/>
    </row>
    <row r="355" spans="1:16" ht="12.75">
      <c r="A355" s="2"/>
      <c r="B355" s="2"/>
      <c r="C355" s="10"/>
      <c r="D355" s="6"/>
      <c r="E355" s="6"/>
      <c r="F355" s="6"/>
      <c r="G355" s="6"/>
      <c r="H355" s="12"/>
      <c r="I355" s="12"/>
      <c r="J355" s="2"/>
      <c r="K355" s="2"/>
      <c r="L355" s="2"/>
      <c r="M355" s="2"/>
      <c r="O355" s="42" t="s">
        <v>166</v>
      </c>
      <c r="P355" s="43"/>
    </row>
    <row r="356" spans="1:16" ht="12.75">
      <c r="A356" s="2"/>
      <c r="B356" s="2"/>
      <c r="C356" s="10">
        <f>F343</f>
        <v>10</v>
      </c>
      <c r="D356" s="6">
        <f>(C356*C337)+C335</f>
        <v>27.669999999999998</v>
      </c>
      <c r="E356" s="6">
        <f>((C337+F341)*C356)+C335</f>
        <v>36.8671</v>
      </c>
      <c r="F356" s="6">
        <f>(C356*I337)+I335</f>
        <v>35</v>
      </c>
      <c r="G356" s="6">
        <f>((I337+F341)*C356)+I335</f>
        <v>44.1971</v>
      </c>
      <c r="H356" s="12">
        <f>(F356-D356)/D356</f>
        <v>0.26490784242862314</v>
      </c>
      <c r="I356" s="12">
        <f>(G356-E356)/E356</f>
        <v>0.19882225615792937</v>
      </c>
      <c r="J356" s="2"/>
      <c r="K356" s="2"/>
      <c r="L356" s="2"/>
      <c r="M356" s="2"/>
      <c r="O356" s="44" t="s">
        <v>164</v>
      </c>
      <c r="P356" s="45" t="s">
        <v>165</v>
      </c>
    </row>
    <row r="357" spans="1:16" ht="12.75">
      <c r="A357" s="2"/>
      <c r="B357" s="2"/>
      <c r="C357" s="10"/>
      <c r="D357" s="6"/>
      <c r="E357" s="6"/>
      <c r="F357" s="6"/>
      <c r="G357" s="6"/>
      <c r="H357" s="12"/>
      <c r="I357" s="12"/>
      <c r="J357" s="2"/>
      <c r="K357" s="2"/>
      <c r="L357" s="2"/>
      <c r="M357" s="2"/>
      <c r="O357" s="46">
        <v>28.6</v>
      </c>
      <c r="P357" s="50">
        <f>'[3]SCHE-1'!$I$142/'[3]SCHE-1'!$I$140*0+40</f>
        <v>40</v>
      </c>
    </row>
    <row r="358" spans="1:16" ht="13.5" thickBot="1">
      <c r="A358" s="2"/>
      <c r="B358" s="2"/>
      <c r="C358" s="10">
        <f>C356+F343</f>
        <v>20</v>
      </c>
      <c r="D358" s="6">
        <f>(C358*C337)+C335</f>
        <v>27.669999999999998</v>
      </c>
      <c r="E358" s="6">
        <f>((C337+F341)*C358)+C335</f>
        <v>46.0642</v>
      </c>
      <c r="F358" s="6">
        <f>(C358*I337)+I335</f>
        <v>35</v>
      </c>
      <c r="G358" s="6">
        <f>((I337+F341)*C358)+I335</f>
        <v>53.3942</v>
      </c>
      <c r="H358" s="12">
        <f>(F358-D358)/D358</f>
        <v>0.26490784242862314</v>
      </c>
      <c r="I358" s="12">
        <f>(G358-E358)/E358</f>
        <v>0.15912574189934914</v>
      </c>
      <c r="J358" s="2"/>
      <c r="K358" s="2"/>
      <c r="L358" s="2"/>
      <c r="M358" s="2"/>
      <c r="O358" s="48"/>
      <c r="P358" s="49"/>
    </row>
    <row r="359" spans="1:13" ht="12.75">
      <c r="A359" s="2"/>
      <c r="B359" s="2"/>
      <c r="C359" s="10"/>
      <c r="D359" s="6"/>
      <c r="E359" s="6"/>
      <c r="F359" s="6"/>
      <c r="G359" s="6"/>
      <c r="H359" s="12"/>
      <c r="I359" s="12"/>
      <c r="J359" s="2"/>
      <c r="K359" s="2"/>
      <c r="L359" s="2"/>
      <c r="M359" s="2"/>
    </row>
    <row r="360" spans="1:13" ht="12.75">
      <c r="A360" s="2"/>
      <c r="B360" s="2"/>
      <c r="C360" s="10">
        <f>C358+F343</f>
        <v>30</v>
      </c>
      <c r="D360" s="51">
        <f>((C360-$O$357)*$C$338)+$C$335</f>
        <v>28.047369999999997</v>
      </c>
      <c r="E360" s="51">
        <f>((C360-$O$357)*$C$338)+$C$335+C360*$F$341</f>
        <v>55.63867</v>
      </c>
      <c r="F360" s="51">
        <f>(C360*I337)+I335</f>
        <v>35</v>
      </c>
      <c r="G360" s="51">
        <f>((I337+F341)*C360)+I335</f>
        <v>62.591300000000004</v>
      </c>
      <c r="H360" s="12">
        <f>(F360-D360)/D360</f>
        <v>0.24788883948833718</v>
      </c>
      <c r="I360" s="12">
        <f>(G360-E360)/E360</f>
        <v>0.12496039175630917</v>
      </c>
      <c r="J360" s="2"/>
      <c r="K360" s="2"/>
      <c r="L360" s="2"/>
      <c r="M360" s="2"/>
    </row>
    <row r="361" spans="1:13" ht="12.75">
      <c r="A361" s="2"/>
      <c r="B361" s="2"/>
      <c r="C361" s="10"/>
      <c r="D361" s="51"/>
      <c r="E361" s="51"/>
      <c r="F361" s="51"/>
      <c r="G361" s="51"/>
      <c r="H361" s="12"/>
      <c r="I361" s="12"/>
      <c r="J361" s="2"/>
      <c r="K361" s="2"/>
      <c r="L361" s="2"/>
      <c r="M361" s="2"/>
    </row>
    <row r="362" spans="1:13" ht="12.75">
      <c r="A362" s="2"/>
      <c r="B362" s="2"/>
      <c r="C362" s="10">
        <f>C360+F343</f>
        <v>40</v>
      </c>
      <c r="D362" s="51">
        <f>((C362-$O$357)*$C$338)+$C$335</f>
        <v>30.742869999999996</v>
      </c>
      <c r="E362" s="51">
        <f>((C362-$O$357)*$C$338)+$C$335+C362*$F$341</f>
        <v>67.53127</v>
      </c>
      <c r="F362" s="51">
        <f>((C362-P357)*I338)+I335</f>
        <v>35</v>
      </c>
      <c r="G362" s="51">
        <f>((C362-P357)*I338)+I335+C362*F341</f>
        <v>71.7884</v>
      </c>
      <c r="H362" s="12">
        <f>(F362-D362)/D362</f>
        <v>0.13847536030305577</v>
      </c>
      <c r="I362" s="12">
        <f>(G362-E362)/E362</f>
        <v>0.06303938901193461</v>
      </c>
      <c r="J362" s="2"/>
      <c r="K362" s="2"/>
      <c r="L362" s="2"/>
      <c r="M362" s="2"/>
    </row>
    <row r="363" spans="1:13" ht="12.75">
      <c r="A363" s="2"/>
      <c r="B363" s="2"/>
      <c r="C363" s="10"/>
      <c r="D363" s="51"/>
      <c r="E363" s="51"/>
      <c r="F363" s="51"/>
      <c r="G363" s="51"/>
      <c r="H363" s="12"/>
      <c r="I363" s="12"/>
      <c r="J363" s="2"/>
      <c r="K363" s="2"/>
      <c r="L363" s="2"/>
      <c r="M363" s="2"/>
    </row>
    <row r="364" spans="1:13" ht="12.75">
      <c r="A364" s="2"/>
      <c r="B364" s="2"/>
      <c r="C364" s="10">
        <f>C362+F343</f>
        <v>50</v>
      </c>
      <c r="D364" s="51">
        <f>((C364-$O$357)*$C$338)+$C$335</f>
        <v>33.43837</v>
      </c>
      <c r="E364" s="51">
        <f>((C364-$O$357)*$C$338)+$C$335+C364*$F$341</f>
        <v>79.42387</v>
      </c>
      <c r="F364" s="51">
        <f>((C364-P357)*I338)+I335</f>
        <v>38.3894</v>
      </c>
      <c r="G364" s="51">
        <f>((C364-P357)*I338)+I335+C364*F341</f>
        <v>84.3749</v>
      </c>
      <c r="H364" s="12">
        <f>(F364-D364)/D364</f>
        <v>0.1480643344756339</v>
      </c>
      <c r="I364" s="12">
        <f>(G364-E364)/E364</f>
        <v>0.06233680126642033</v>
      </c>
      <c r="J364" s="2"/>
      <c r="K364" s="2"/>
      <c r="L364" s="2"/>
      <c r="M364" s="2"/>
    </row>
    <row r="365" spans="1:13" ht="12.75">
      <c r="A365" s="2"/>
      <c r="B365" s="2"/>
      <c r="C365" s="10"/>
      <c r="D365" s="51"/>
      <c r="E365" s="51"/>
      <c r="F365" s="51"/>
      <c r="G365" s="51"/>
      <c r="H365" s="12"/>
      <c r="I365" s="12"/>
      <c r="J365" s="2"/>
      <c r="K365" s="2"/>
      <c r="L365" s="2"/>
      <c r="M365" s="2"/>
    </row>
    <row r="366" spans="1:13" ht="12.75">
      <c r="A366" s="2"/>
      <c r="C366" s="10">
        <f>C364+F343</f>
        <v>60</v>
      </c>
      <c r="D366" s="51">
        <f>((C366-O357)*C338)+C335</f>
        <v>36.133869999999995</v>
      </c>
      <c r="E366" s="51">
        <f>((C366-O357)*C338)+C335+C366*F341</f>
        <v>91.31647</v>
      </c>
      <c r="F366" s="51">
        <f>((C366-P357)*I338)+I335</f>
        <v>41.778800000000004</v>
      </c>
      <c r="G366" s="51">
        <f>((C366-P357)*I338)+I335+C366*F341</f>
        <v>96.9614</v>
      </c>
      <c r="H366" s="12">
        <f>(F366-D366)/D366</f>
        <v>0.15622267971850262</v>
      </c>
      <c r="I366" s="12">
        <f>(G366-E366)/E366</f>
        <v>0.06181721654374071</v>
      </c>
      <c r="J366" s="2"/>
      <c r="K366" s="2"/>
      <c r="L366" s="2"/>
      <c r="M366" s="2"/>
    </row>
    <row r="367" spans="1:13" ht="12.75">
      <c r="A367" s="2"/>
      <c r="B367" s="2"/>
      <c r="C367" s="10"/>
      <c r="D367" s="51"/>
      <c r="E367" s="51"/>
      <c r="F367" s="51"/>
      <c r="G367" s="51"/>
      <c r="H367" s="12"/>
      <c r="I367" s="12"/>
      <c r="J367" s="2"/>
      <c r="K367" s="2"/>
      <c r="L367" s="2"/>
      <c r="M367" s="2"/>
    </row>
    <row r="368" spans="1:13" ht="12.75">
      <c r="A368" s="2"/>
      <c r="B368" s="2"/>
      <c r="C368" s="10">
        <f>C366+F343</f>
        <v>70</v>
      </c>
      <c r="D368" s="51">
        <f>((C368-O357)*C338)+C335</f>
        <v>38.82937</v>
      </c>
      <c r="E368" s="51">
        <f>((C368-O357)*C338)+C335+C368*F341</f>
        <v>103.20907</v>
      </c>
      <c r="F368" s="51">
        <f>((C368-P357)*I338)+I335</f>
        <v>45.1682</v>
      </c>
      <c r="G368" s="51">
        <f>((C368-P357)*I338)+I335+C368*F341</f>
        <v>109.5479</v>
      </c>
      <c r="H368" s="12">
        <f>(F368-D368)/D368</f>
        <v>0.16324833495882116</v>
      </c>
      <c r="I368" s="12">
        <f>(G368-E368)/E368</f>
        <v>0.06141737349246536</v>
      </c>
      <c r="J368" s="2"/>
      <c r="K368" s="2"/>
      <c r="L368" s="2"/>
      <c r="M368" s="2"/>
    </row>
    <row r="369" spans="1:13" ht="12.75">
      <c r="A369" s="2"/>
      <c r="B369" s="2"/>
      <c r="C369" s="10"/>
      <c r="D369" s="51"/>
      <c r="E369" s="51"/>
      <c r="F369" s="51"/>
      <c r="G369" s="51"/>
      <c r="H369" s="12"/>
      <c r="I369" s="12"/>
      <c r="J369" s="2"/>
      <c r="K369" s="2"/>
      <c r="L369" s="2"/>
      <c r="M369" s="2"/>
    </row>
    <row r="370" spans="1:13" ht="12.75">
      <c r="A370" s="2"/>
      <c r="B370" s="2"/>
      <c r="C370" s="10">
        <f>C368+F343</f>
        <v>80</v>
      </c>
      <c r="D370" s="51">
        <f>((C370-O357)*C338)+C335</f>
        <v>41.52486999999999</v>
      </c>
      <c r="E370" s="51">
        <f>((C370-O357)*C338)+C335+C370*F341</f>
        <v>115.10167</v>
      </c>
      <c r="F370" s="51">
        <f>((C370-P357)*I338)+I335</f>
        <v>48.5576</v>
      </c>
      <c r="G370" s="51">
        <f>((C370-P357)*I338)+I335+C370*F341</f>
        <v>122.1344</v>
      </c>
      <c r="H370" s="12">
        <f>(F370-D370)/D370</f>
        <v>0.16936187879697176</v>
      </c>
      <c r="I370" s="12">
        <f>(G370-E370)/E370</f>
        <v>0.06110015606202761</v>
      </c>
      <c r="J370" s="2"/>
      <c r="K370" s="2"/>
      <c r="L370" s="2"/>
      <c r="M370" s="2"/>
    </row>
    <row r="371" spans="1:13" ht="12.75">
      <c r="A371" s="2"/>
      <c r="B371" s="2"/>
      <c r="C371" s="10"/>
      <c r="D371" s="51"/>
      <c r="E371" s="51"/>
      <c r="F371" s="51"/>
      <c r="G371" s="51"/>
      <c r="H371" s="12"/>
      <c r="I371" s="12"/>
      <c r="J371" s="2"/>
      <c r="K371" s="2"/>
      <c r="L371" s="2"/>
      <c r="M371" s="2"/>
    </row>
    <row r="372" spans="1:13" ht="12.75">
      <c r="A372" s="2"/>
      <c r="B372" s="2"/>
      <c r="C372" s="10">
        <f>C370+F343</f>
        <v>90</v>
      </c>
      <c r="D372" s="51">
        <f>((C372-O357)*C338)+C335</f>
        <v>44.220369999999996</v>
      </c>
      <c r="E372" s="51">
        <f>((C372-O357)*C338)+C335+C372*F341</f>
        <v>126.99427</v>
      </c>
      <c r="F372" s="51">
        <f>((C372-P357)*I338)+I335</f>
        <v>51.947</v>
      </c>
      <c r="G372" s="51">
        <f>((C372-P357)*I338)+I335+C372*F341</f>
        <v>134.7209</v>
      </c>
      <c r="H372" s="12">
        <f>(F372-D372)/D372</f>
        <v>0.17473010741429817</v>
      </c>
      <c r="I372" s="12">
        <f>(G372-E372)/E372</f>
        <v>0.060842351391129694</v>
      </c>
      <c r="J372" s="2"/>
      <c r="K372" s="2"/>
      <c r="L372" s="2"/>
      <c r="M372" s="2"/>
    </row>
    <row r="373" spans="1:13" ht="12.75">
      <c r="A373" s="2"/>
      <c r="B373" s="2"/>
      <c r="C373" s="10"/>
      <c r="D373" s="51"/>
      <c r="E373" s="51"/>
      <c r="F373" s="51"/>
      <c r="G373" s="51"/>
      <c r="H373" s="12"/>
      <c r="I373" s="12"/>
      <c r="J373" s="2"/>
      <c r="K373" s="2"/>
      <c r="L373" s="2"/>
      <c r="M373" s="2"/>
    </row>
    <row r="374" spans="1:13" ht="12.75">
      <c r="A374" s="2"/>
      <c r="B374" s="2"/>
      <c r="C374" s="10">
        <f>C372+F343</f>
        <v>100</v>
      </c>
      <c r="D374" s="51">
        <f>((C374-O357)*C338)+C335</f>
        <v>46.91587</v>
      </c>
      <c r="E374" s="51">
        <f>((C374-O357)*C338)+C335+C374*F341</f>
        <v>138.88687</v>
      </c>
      <c r="F374" s="51">
        <f>((C374-P357)*I338)+I335</f>
        <v>55.3364</v>
      </c>
      <c r="G374" s="51">
        <f>((C374-P357)*I338)+I335+C374*F341</f>
        <v>147.3074</v>
      </c>
      <c r="H374" s="12">
        <f>(F374-D374)/D374</f>
        <v>0.17948148462343338</v>
      </c>
      <c r="I374" s="12">
        <f>(G374-E374)/E374</f>
        <v>0.06062869729874404</v>
      </c>
      <c r="J374" s="2"/>
      <c r="K374" s="2"/>
      <c r="L374" s="2"/>
      <c r="M374" s="2"/>
    </row>
    <row r="375" spans="1:13" ht="12.75">
      <c r="A375" s="2"/>
      <c r="B375" s="2"/>
      <c r="C375" s="10"/>
      <c r="D375" s="6"/>
      <c r="E375" s="6"/>
      <c r="F375" s="6"/>
      <c r="G375" s="6"/>
      <c r="H375" s="12"/>
      <c r="I375" s="12"/>
      <c r="J375" s="2"/>
      <c r="K375" s="2"/>
      <c r="L375" s="2"/>
      <c r="M375" s="2"/>
    </row>
    <row r="376" spans="1:13" ht="12.75">
      <c r="A376" s="2"/>
      <c r="B376" s="2"/>
      <c r="C376" s="10"/>
      <c r="D376" s="6"/>
      <c r="E376" s="6"/>
      <c r="F376" s="6"/>
      <c r="G376" s="6"/>
      <c r="H376" s="12"/>
      <c r="I376" s="12"/>
      <c r="J376" s="2"/>
      <c r="K376" s="2"/>
      <c r="L376" s="2"/>
      <c r="M376" s="2"/>
    </row>
    <row r="377" spans="1:13" ht="12.75">
      <c r="A377" s="2"/>
      <c r="B377" s="2"/>
      <c r="C377" s="2"/>
      <c r="D377" s="6"/>
      <c r="E377" s="6"/>
      <c r="F377" s="6"/>
      <c r="G377" s="6"/>
      <c r="H377" s="2"/>
      <c r="I377" s="2"/>
      <c r="J377" s="2"/>
      <c r="K377" s="2"/>
      <c r="L377" s="2"/>
      <c r="M377" s="2"/>
    </row>
    <row r="378" spans="1:13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ht="12.75">
      <c r="A379" s="1" t="s">
        <v>171</v>
      </c>
      <c r="B379" s="2"/>
      <c r="C379" s="2"/>
      <c r="D379" s="6"/>
      <c r="E379" s="6"/>
      <c r="F379" s="6"/>
      <c r="G379" s="6"/>
      <c r="H379" s="2"/>
      <c r="I379" s="2"/>
      <c r="J379" s="2"/>
      <c r="K379" s="2"/>
      <c r="L379" s="1" t="s">
        <v>32</v>
      </c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8"/>
      <c r="D381" s="2"/>
      <c r="E381" s="2"/>
      <c r="F381" s="2"/>
      <c r="G381" s="2"/>
      <c r="H381" s="2"/>
      <c r="I381" s="8"/>
      <c r="J381" s="2"/>
      <c r="K381" s="2"/>
      <c r="L381" s="2"/>
      <c r="M381" s="2"/>
    </row>
    <row r="382" spans="1:13" ht="12.75">
      <c r="A382" s="61" t="s">
        <v>174</v>
      </c>
      <c r="B382" s="2"/>
      <c r="C382" s="2"/>
      <c r="D382" s="2"/>
      <c r="E382" s="2"/>
      <c r="F382" s="2"/>
      <c r="G382" s="1" t="s">
        <v>1</v>
      </c>
      <c r="H382" s="2"/>
      <c r="I382" s="2"/>
      <c r="J382" s="2"/>
      <c r="K382" s="2"/>
      <c r="L382" s="4" t="s">
        <v>144</v>
      </c>
      <c r="M382" s="2"/>
    </row>
    <row r="383" spans="1:13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1" t="s">
        <v>3</v>
      </c>
      <c r="B384" s="2"/>
      <c r="C384" s="2"/>
      <c r="D384" s="2"/>
      <c r="E384" s="2"/>
      <c r="F384" s="1" t="s">
        <v>4</v>
      </c>
      <c r="G384" s="2"/>
      <c r="H384" s="2"/>
      <c r="I384" s="2"/>
      <c r="J384" s="2"/>
      <c r="K384" s="2"/>
      <c r="L384" s="1" t="s">
        <v>5</v>
      </c>
      <c r="M384" s="2"/>
    </row>
    <row r="385" spans="1:13" ht="12.75">
      <c r="A385" s="4" t="str">
        <f>$A$4</f>
        <v>COMPANY:   PEOPLES GAS SYSTEM</v>
      </c>
      <c r="B385" s="2"/>
      <c r="C385" s="2"/>
      <c r="D385" s="2"/>
      <c r="E385" s="2"/>
      <c r="F385" s="1" t="s">
        <v>86</v>
      </c>
      <c r="G385" s="2"/>
      <c r="H385" s="2"/>
      <c r="I385" s="2"/>
      <c r="J385" s="2"/>
      <c r="K385" s="2"/>
      <c r="L385" s="4" t="str">
        <f>$L$4</f>
        <v>HISTORIC BASE YEAR DATA:  12/31/07</v>
      </c>
      <c r="M385" s="2"/>
    </row>
    <row r="386" spans="1:13" ht="12.75">
      <c r="A386" s="4" t="str">
        <f>$A$5</f>
        <v>DOCKET NO.:   080318-GU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" t="str">
        <f>$L$5</f>
        <v>PROJECTED TEST YEAR:      12/31/09</v>
      </c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" t="str">
        <f>$L$6</f>
        <v>WITNESS:  </v>
      </c>
      <c r="M387" s="2" t="str">
        <f>M$6</f>
        <v>S. RICHARDS</v>
      </c>
    </row>
    <row r="388" spans="1:13" ht="12.75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"/>
      <c r="B391" s="2"/>
      <c r="C391" s="2"/>
      <c r="D391" s="2"/>
      <c r="E391" s="2"/>
      <c r="F391" s="5" t="s">
        <v>74</v>
      </c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5" t="s">
        <v>75</v>
      </c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5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5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5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5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5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16" t="s">
        <v>98</v>
      </c>
      <c r="D398" s="17"/>
      <c r="E398" s="2"/>
      <c r="F398" s="2"/>
      <c r="G398" s="2"/>
      <c r="H398" s="2"/>
      <c r="I398" s="16" t="s">
        <v>97</v>
      </c>
      <c r="J398" s="17"/>
      <c r="K398" s="2"/>
      <c r="L398" s="2"/>
      <c r="M398" s="2"/>
    </row>
    <row r="399" spans="1:13" ht="12.75">
      <c r="A399" s="2"/>
      <c r="B399" s="2"/>
      <c r="C399" s="1"/>
      <c r="D399" s="3"/>
      <c r="E399" s="2"/>
      <c r="F399" s="2"/>
      <c r="G399" s="2"/>
      <c r="H399" s="2"/>
      <c r="I399" s="1"/>
      <c r="J399" s="3"/>
      <c r="K399" s="2"/>
      <c r="L399" s="2"/>
      <c r="M399" s="2"/>
    </row>
    <row r="400" spans="1:13" ht="12.75">
      <c r="A400" s="2"/>
      <c r="B400" s="1" t="s">
        <v>10</v>
      </c>
      <c r="C400" s="6">
        <f>ROUND('[2]SCH-E2'!$H$61,0)</f>
        <v>20</v>
      </c>
      <c r="D400" s="2"/>
      <c r="E400" s="2"/>
      <c r="F400" s="2"/>
      <c r="G400" s="2"/>
      <c r="H400" s="1" t="s">
        <v>10</v>
      </c>
      <c r="I400" s="6">
        <f>'[4]SCHH-1'!$M$285</f>
        <v>25</v>
      </c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1" t="s">
        <v>160</v>
      </c>
      <c r="C402" s="7">
        <f>'[2]SCH-E2'!$H$62</f>
        <v>0.26954999999999996</v>
      </c>
      <c r="D402" s="1" t="s">
        <v>12</v>
      </c>
      <c r="E402" s="2"/>
      <c r="F402" s="2"/>
      <c r="G402" s="2"/>
      <c r="H402" s="1" t="s">
        <v>160</v>
      </c>
      <c r="I402" s="7">
        <f>'[4]SCHH-1'!$M$308</f>
        <v>0.33894</v>
      </c>
      <c r="J402" s="1" t="s">
        <v>12</v>
      </c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1" t="s">
        <v>85</v>
      </c>
      <c r="F407" s="53">
        <f>COG!B11</f>
        <v>0.91971</v>
      </c>
      <c r="G407" s="1" t="s">
        <v>14</v>
      </c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9" t="s">
        <v>15</v>
      </c>
      <c r="E409" s="2"/>
      <c r="F409" s="54">
        <v>10</v>
      </c>
      <c r="G409" s="1" t="s">
        <v>16</v>
      </c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1" t="s">
        <v>17</v>
      </c>
      <c r="D411" s="2"/>
      <c r="E411" s="2"/>
      <c r="F411" s="57">
        <f>'[3]SCHE-1'!$I$210</f>
        <v>66</v>
      </c>
      <c r="G411" s="1" t="s">
        <v>18</v>
      </c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11" t="s">
        <v>19</v>
      </c>
      <c r="E414" s="11" t="s">
        <v>19</v>
      </c>
      <c r="F414" s="11" t="s">
        <v>20</v>
      </c>
      <c r="G414" s="11" t="s">
        <v>20</v>
      </c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11" t="s">
        <v>21</v>
      </c>
      <c r="E415" s="11" t="s">
        <v>21</v>
      </c>
      <c r="F415" s="11" t="s">
        <v>21</v>
      </c>
      <c r="G415" s="11" t="s">
        <v>21</v>
      </c>
      <c r="H415" s="11" t="s">
        <v>22</v>
      </c>
      <c r="I415" s="11" t="s">
        <v>22</v>
      </c>
      <c r="J415" s="2"/>
      <c r="K415" s="2"/>
      <c r="L415" s="2"/>
      <c r="M415" s="2"/>
    </row>
    <row r="416" spans="1:13" ht="12.75">
      <c r="A416" s="2"/>
      <c r="B416" s="2"/>
      <c r="C416" s="11" t="s">
        <v>23</v>
      </c>
      <c r="D416" s="11" t="s">
        <v>24</v>
      </c>
      <c r="E416" s="11" t="s">
        <v>24</v>
      </c>
      <c r="F416" s="11" t="s">
        <v>24</v>
      </c>
      <c r="G416" s="11" t="s">
        <v>24</v>
      </c>
      <c r="H416" s="11" t="s">
        <v>25</v>
      </c>
      <c r="I416" s="11" t="s">
        <v>25</v>
      </c>
      <c r="J416" s="2"/>
      <c r="K416" s="2"/>
      <c r="L416" s="2"/>
      <c r="M416" s="2"/>
    </row>
    <row r="417" spans="1:13" ht="12.75">
      <c r="A417" s="2"/>
      <c r="B417" s="2"/>
      <c r="C417" s="52" t="s">
        <v>26</v>
      </c>
      <c r="D417" s="52" t="s">
        <v>27</v>
      </c>
      <c r="E417" s="52" t="s">
        <v>28</v>
      </c>
      <c r="F417" s="52" t="s">
        <v>27</v>
      </c>
      <c r="G417" s="52" t="s">
        <v>28</v>
      </c>
      <c r="H417" s="52" t="s">
        <v>27</v>
      </c>
      <c r="I417" s="52" t="s">
        <v>28</v>
      </c>
      <c r="J417" s="2"/>
      <c r="K417" s="2"/>
      <c r="L417" s="2"/>
      <c r="M417" s="2"/>
    </row>
    <row r="418" spans="1:13" ht="12.75">
      <c r="A418" s="2"/>
      <c r="B418" s="2"/>
      <c r="C418" s="11"/>
      <c r="D418" s="11"/>
      <c r="E418" s="11"/>
      <c r="F418" s="11"/>
      <c r="G418" s="11"/>
      <c r="H418" s="11"/>
      <c r="I418" s="11"/>
      <c r="J418" s="2"/>
      <c r="K418" s="2"/>
      <c r="L418" s="2"/>
      <c r="M418" s="2"/>
    </row>
    <row r="419" spans="1:13" ht="12.75">
      <c r="A419" s="2"/>
      <c r="B419" s="2"/>
      <c r="C419" s="10">
        <v>0</v>
      </c>
      <c r="D419" s="6">
        <f>(C419*C402)+C400</f>
        <v>20</v>
      </c>
      <c r="E419" s="6">
        <f>((C402+F407)*C419)+C400</f>
        <v>20</v>
      </c>
      <c r="F419" s="6">
        <f>(C419*I402)+I400</f>
        <v>25</v>
      </c>
      <c r="G419" s="6">
        <f>((I402+F407)*C419)+I400</f>
        <v>25</v>
      </c>
      <c r="H419" s="12">
        <f>IF(F419=0,0,(F419-D419)/D419)</f>
        <v>0.25</v>
      </c>
      <c r="I419" s="12">
        <f>IF(G419=0,0,(G419-E419)/E419)</f>
        <v>0.25</v>
      </c>
      <c r="J419" s="2"/>
      <c r="K419" s="2"/>
      <c r="L419" s="2"/>
      <c r="M419" s="2"/>
    </row>
    <row r="420" spans="1:13" ht="12.75">
      <c r="A420" s="2"/>
      <c r="B420" s="2"/>
      <c r="C420" s="10"/>
      <c r="D420" s="6"/>
      <c r="E420" s="6"/>
      <c r="F420" s="6"/>
      <c r="G420" s="6"/>
      <c r="H420" s="12"/>
      <c r="I420" s="12"/>
      <c r="J420" s="2"/>
      <c r="K420" s="2"/>
      <c r="L420" s="2"/>
      <c r="M420" s="2"/>
    </row>
    <row r="421" spans="1:13" ht="12.75">
      <c r="A421" s="2"/>
      <c r="B421" s="2"/>
      <c r="C421" s="10">
        <f>F409</f>
        <v>10</v>
      </c>
      <c r="D421" s="6">
        <f>(C421*C402)+C400</f>
        <v>22.6955</v>
      </c>
      <c r="E421" s="6">
        <f>((C402+F407)*C421)+C400</f>
        <v>31.8926</v>
      </c>
      <c r="F421" s="6">
        <f>(C421*I402)+I400</f>
        <v>28.389400000000002</v>
      </c>
      <c r="G421" s="6">
        <f>((I402+F407)*C421)+I400</f>
        <v>37.5865</v>
      </c>
      <c r="H421" s="12">
        <f>(F421-D421)/D421</f>
        <v>0.25088233350223627</v>
      </c>
      <c r="I421" s="12">
        <f>(G421-E421)/E421</f>
        <v>0.178533578322244</v>
      </c>
      <c r="J421" s="2"/>
      <c r="K421" s="2"/>
      <c r="L421" s="2"/>
      <c r="M421" s="2"/>
    </row>
    <row r="422" spans="1:13" ht="12.75">
      <c r="A422" s="2"/>
      <c r="B422" s="2"/>
      <c r="C422" s="10"/>
      <c r="D422" s="6"/>
      <c r="E422" s="6"/>
      <c r="F422" s="6"/>
      <c r="G422" s="6"/>
      <c r="H422" s="12"/>
      <c r="I422" s="12"/>
      <c r="J422" s="2"/>
      <c r="K422" s="2"/>
      <c r="L422" s="2"/>
      <c r="M422" s="2"/>
    </row>
    <row r="423" spans="1:13" ht="12.75">
      <c r="A423" s="2"/>
      <c r="B423" s="2"/>
      <c r="C423" s="10">
        <f>C421+F409</f>
        <v>20</v>
      </c>
      <c r="D423" s="6">
        <f>(C423*C402)+C400</f>
        <v>25.391</v>
      </c>
      <c r="E423" s="6">
        <f>((C402+F407)*C423)+C400</f>
        <v>43.7852</v>
      </c>
      <c r="F423" s="6">
        <f>(C423*I402)+I400</f>
        <v>31.7788</v>
      </c>
      <c r="G423" s="6">
        <f>((I402+F407)*C423)+I400</f>
        <v>50.173</v>
      </c>
      <c r="H423" s="12">
        <f>(F423-D423)/D423</f>
        <v>0.25157733055019504</v>
      </c>
      <c r="I423" s="12">
        <f>(G423-E423)/E423</f>
        <v>0.1458894786366169</v>
      </c>
      <c r="J423" s="2"/>
      <c r="K423" s="2"/>
      <c r="L423" s="2"/>
      <c r="M423" s="2"/>
    </row>
    <row r="424" spans="1:13" ht="12.75">
      <c r="A424" s="2"/>
      <c r="B424" s="2"/>
      <c r="C424" s="10"/>
      <c r="D424" s="6"/>
      <c r="E424" s="6"/>
      <c r="F424" s="6"/>
      <c r="G424" s="6"/>
      <c r="H424" s="12"/>
      <c r="I424" s="12"/>
      <c r="J424" s="2"/>
      <c r="K424" s="2"/>
      <c r="L424" s="2"/>
      <c r="M424" s="2"/>
    </row>
    <row r="425" spans="1:13" ht="12.75">
      <c r="A425" s="2"/>
      <c r="B425" s="2"/>
      <c r="C425" s="10">
        <f>C423+F409</f>
        <v>30</v>
      </c>
      <c r="D425" s="6">
        <f>(C425*C402)+C400</f>
        <v>28.0865</v>
      </c>
      <c r="E425" s="6">
        <f>((C402+F407)*C425)+C400</f>
        <v>55.6778</v>
      </c>
      <c r="F425" s="6">
        <f>(C425*I402)+I400</f>
        <v>35.1682</v>
      </c>
      <c r="G425" s="6">
        <f>((I402+F407)*C425)+I400</f>
        <v>62.7595</v>
      </c>
      <c r="H425" s="12">
        <f>(F425-D425)/D425</f>
        <v>0.25213892795471127</v>
      </c>
      <c r="I425" s="12">
        <f>(G425-E425)/E425</f>
        <v>0.127190729518767</v>
      </c>
      <c r="J425" s="2"/>
      <c r="K425" s="2"/>
      <c r="L425" s="2"/>
      <c r="M425" s="2"/>
    </row>
    <row r="426" spans="1:13" ht="12.75">
      <c r="A426" s="2"/>
      <c r="B426" s="2"/>
      <c r="C426" s="10"/>
      <c r="D426" s="6"/>
      <c r="E426" s="6"/>
      <c r="F426" s="6"/>
      <c r="G426" s="6"/>
      <c r="H426" s="12"/>
      <c r="I426" s="12"/>
      <c r="J426" s="2"/>
      <c r="K426" s="2"/>
      <c r="L426" s="2"/>
      <c r="M426" s="2"/>
    </row>
    <row r="427" spans="1:13" ht="12.75">
      <c r="A427" s="2"/>
      <c r="B427" s="2"/>
      <c r="C427" s="10">
        <f>C425+F409</f>
        <v>40</v>
      </c>
      <c r="D427" s="6">
        <f>(C427*C402)+C400</f>
        <v>30.781999999999996</v>
      </c>
      <c r="E427" s="6">
        <f>((C402+F407)*C427)+C400</f>
        <v>67.5704</v>
      </c>
      <c r="F427" s="6">
        <f>(C427*I402)+I400</f>
        <v>38.5576</v>
      </c>
      <c r="G427" s="6">
        <f>((I402+F407)*C427)+I400</f>
        <v>75.346</v>
      </c>
      <c r="H427" s="12">
        <f>(F427-D427)/D427</f>
        <v>0.25260217009940894</v>
      </c>
      <c r="I427" s="12">
        <f>(G427-E427)/E427</f>
        <v>0.11507405609556842</v>
      </c>
      <c r="J427" s="2"/>
      <c r="K427" s="2"/>
      <c r="L427" s="2"/>
      <c r="M427" s="2"/>
    </row>
    <row r="428" spans="1:13" ht="12.75">
      <c r="A428" s="2"/>
      <c r="B428" s="2"/>
      <c r="C428" s="10"/>
      <c r="D428" s="6"/>
      <c r="E428" s="6"/>
      <c r="F428" s="6"/>
      <c r="G428" s="6"/>
      <c r="H428" s="12"/>
      <c r="I428" s="12"/>
      <c r="J428" s="2"/>
      <c r="K428" s="2"/>
      <c r="L428" s="2"/>
      <c r="M428" s="2"/>
    </row>
    <row r="429" spans="1:13" ht="12.75">
      <c r="A429" s="2"/>
      <c r="B429" s="2"/>
      <c r="C429" s="10">
        <f>C427+F409</f>
        <v>50</v>
      </c>
      <c r="D429" s="6">
        <f>(C429*C402)+C400</f>
        <v>33.4775</v>
      </c>
      <c r="E429" s="6">
        <f>((C402+F407)*C429)+C400</f>
        <v>79.463</v>
      </c>
      <c r="F429" s="6">
        <f>(C429*I402)+I400</f>
        <v>41.947</v>
      </c>
      <c r="G429" s="6">
        <f>((I402+F407)*C429)+I400</f>
        <v>87.9325</v>
      </c>
      <c r="H429" s="12">
        <f>(F429-D429)/D429</f>
        <v>0.25299081472630885</v>
      </c>
      <c r="I429" s="12">
        <f>(G429-E429)/E429</f>
        <v>0.10658419641845905</v>
      </c>
      <c r="J429" s="2"/>
      <c r="K429" s="2"/>
      <c r="L429" s="2"/>
      <c r="M429" s="2"/>
    </row>
    <row r="430" spans="1:13" ht="12.75">
      <c r="A430" s="2"/>
      <c r="B430" s="2"/>
      <c r="C430" s="10"/>
      <c r="D430" s="6"/>
      <c r="E430" s="6"/>
      <c r="F430" s="6"/>
      <c r="G430" s="6"/>
      <c r="H430" s="12"/>
      <c r="I430" s="12"/>
      <c r="J430" s="2"/>
      <c r="K430" s="2"/>
      <c r="L430" s="2"/>
      <c r="M430" s="2"/>
    </row>
    <row r="431" spans="1:13" ht="12.75">
      <c r="A431" s="2"/>
      <c r="B431" s="2"/>
      <c r="C431" s="10">
        <f>C429+F409</f>
        <v>60</v>
      </c>
      <c r="D431" s="6">
        <f>(C431*C402)+C400</f>
        <v>36.173</v>
      </c>
      <c r="E431" s="6">
        <f>((C402+F407)*C431)+C400</f>
        <v>91.3556</v>
      </c>
      <c r="F431" s="6">
        <f>(C431*I402)+I400</f>
        <v>45.3364</v>
      </c>
      <c r="G431" s="6">
        <f>((I402+F407)*C431)+I400</f>
        <v>100.519</v>
      </c>
      <c r="H431" s="12">
        <f>(F431-D431)/D431</f>
        <v>0.2533215381638237</v>
      </c>
      <c r="I431" s="12">
        <f>(G431-E431)/E431</f>
        <v>0.10030474322318512</v>
      </c>
      <c r="J431" s="2"/>
      <c r="K431" s="2"/>
      <c r="L431" s="2"/>
      <c r="M431" s="2"/>
    </row>
    <row r="432" spans="1:13" ht="12.75">
      <c r="A432" s="2"/>
      <c r="B432" s="2"/>
      <c r="C432" s="10"/>
      <c r="D432" s="6"/>
      <c r="E432" s="6"/>
      <c r="F432" s="6"/>
      <c r="G432" s="6"/>
      <c r="H432" s="12"/>
      <c r="I432" s="12"/>
      <c r="J432" s="2"/>
      <c r="K432" s="2"/>
      <c r="L432" s="2"/>
      <c r="M432" s="2"/>
    </row>
    <row r="433" spans="1:13" ht="12.75">
      <c r="A433" s="2"/>
      <c r="B433" s="2"/>
      <c r="C433" s="10">
        <f>C431+F409</f>
        <v>70</v>
      </c>
      <c r="D433" s="6">
        <f>(C433*C402)+C400</f>
        <v>38.8685</v>
      </c>
      <c r="E433" s="6">
        <f>((C402+F407)*C433)+C400</f>
        <v>103.2482</v>
      </c>
      <c r="F433" s="6">
        <f>(C433*I402)+I400</f>
        <v>48.7258</v>
      </c>
      <c r="G433" s="6">
        <f>((I402+F407)*C433)+I400</f>
        <v>113.1055</v>
      </c>
      <c r="H433" s="12">
        <f>(F433-D433)/D433</f>
        <v>0.25360639077916575</v>
      </c>
      <c r="I433" s="12">
        <f>(G433-E433)/E433</f>
        <v>0.09547188231852961</v>
      </c>
      <c r="J433" s="2"/>
      <c r="K433" s="2"/>
      <c r="L433" s="2"/>
      <c r="M433" s="2"/>
    </row>
    <row r="434" spans="1:13" ht="12.75">
      <c r="A434" s="2"/>
      <c r="B434" s="2"/>
      <c r="C434" s="10"/>
      <c r="D434" s="6"/>
      <c r="E434" s="6"/>
      <c r="F434" s="6"/>
      <c r="G434" s="6"/>
      <c r="H434" s="12"/>
      <c r="I434" s="12"/>
      <c r="J434" s="2"/>
      <c r="K434" s="2"/>
      <c r="L434" s="2"/>
      <c r="M434" s="2"/>
    </row>
    <row r="435" spans="1:13" ht="12.75">
      <c r="A435" s="2"/>
      <c r="B435" s="2"/>
      <c r="C435" s="10">
        <f>C433+F409</f>
        <v>80</v>
      </c>
      <c r="D435" s="6">
        <f>(C435*C402)+C400</f>
        <v>41.56399999999999</v>
      </c>
      <c r="E435" s="6">
        <f>((C402+F407)*C435)+C400</f>
        <v>115.1408</v>
      </c>
      <c r="F435" s="6">
        <f>(C435*I402)+I400</f>
        <v>52.1152</v>
      </c>
      <c r="G435" s="6">
        <f>((I402+F407)*C435)+I400</f>
        <v>125.69200000000001</v>
      </c>
      <c r="H435" s="12">
        <f>(F435-D435)/D435</f>
        <v>0.2538542969877781</v>
      </c>
      <c r="I435" s="12">
        <f>(G435-E435)/E435</f>
        <v>0.0916373692036186</v>
      </c>
      <c r="J435" s="2"/>
      <c r="K435" s="2"/>
      <c r="L435" s="2"/>
      <c r="M435" s="2"/>
    </row>
    <row r="436" spans="1:13" ht="12.75">
      <c r="A436" s="2"/>
      <c r="B436" s="2"/>
      <c r="C436" s="10"/>
      <c r="D436" s="6"/>
      <c r="E436" s="6"/>
      <c r="F436" s="6"/>
      <c r="G436" s="6"/>
      <c r="H436" s="12"/>
      <c r="I436" s="12"/>
      <c r="J436" s="2"/>
      <c r="K436" s="2"/>
      <c r="L436" s="2"/>
      <c r="M436" s="2"/>
    </row>
    <row r="437" spans="1:13" ht="12.75">
      <c r="A437" s="2"/>
      <c r="B437" s="2"/>
      <c r="C437" s="10">
        <f>C435+F409</f>
        <v>90</v>
      </c>
      <c r="D437" s="6">
        <f>(C437*C402)+C400</f>
        <v>44.259499999999996</v>
      </c>
      <c r="E437" s="6">
        <f>((C402+F407)*C437)+C400</f>
        <v>127.0334</v>
      </c>
      <c r="F437" s="6">
        <f>(C437*I402)+I400</f>
        <v>55.5046</v>
      </c>
      <c r="G437" s="6">
        <f>((I402+F407)*C437)+I400</f>
        <v>138.2785</v>
      </c>
      <c r="H437" s="12">
        <f>(F437-D437)/D437</f>
        <v>0.25407200713971034</v>
      </c>
      <c r="I437" s="12">
        <f>(G437-E437)/E437</f>
        <v>0.08852081421106581</v>
      </c>
      <c r="J437" s="2"/>
      <c r="K437" s="2"/>
      <c r="L437" s="2"/>
      <c r="M437" s="2"/>
    </row>
    <row r="438" spans="1:13" ht="12.75">
      <c r="A438" s="2"/>
      <c r="B438" s="2"/>
      <c r="C438" s="10"/>
      <c r="D438" s="6"/>
      <c r="E438" s="6"/>
      <c r="F438" s="6"/>
      <c r="G438" s="6"/>
      <c r="H438" s="12"/>
      <c r="I438" s="12"/>
      <c r="J438" s="2"/>
      <c r="K438" s="2"/>
      <c r="L438" s="2"/>
      <c r="M438" s="2"/>
    </row>
    <row r="439" spans="1:13" ht="12.75">
      <c r="A439" s="2"/>
      <c r="B439" s="2"/>
      <c r="C439" s="10">
        <f>C437+F409</f>
        <v>100</v>
      </c>
      <c r="D439" s="6">
        <f>(C439*C402)+C400</f>
        <v>46.955</v>
      </c>
      <c r="E439" s="6">
        <f>((C402+F407)*C439)+C400</f>
        <v>138.926</v>
      </c>
      <c r="F439" s="6">
        <f>(C439*I402)+I400</f>
        <v>58.894000000000005</v>
      </c>
      <c r="G439" s="6">
        <f>((I402+F407)*C439)+I400</f>
        <v>150.865</v>
      </c>
      <c r="H439" s="12">
        <f>(F439-D439)/D439</f>
        <v>0.254264721541902</v>
      </c>
      <c r="I439" s="12">
        <f>(G439-E439)/E439</f>
        <v>0.08593783740984424</v>
      </c>
      <c r="J439" s="2"/>
      <c r="K439" s="2"/>
      <c r="L439" s="2"/>
      <c r="M439" s="2"/>
    </row>
    <row r="440" spans="1:13" ht="12.75">
      <c r="A440" s="2"/>
      <c r="B440" s="2"/>
      <c r="C440" s="10"/>
      <c r="D440" s="6"/>
      <c r="E440" s="6"/>
      <c r="F440" s="6"/>
      <c r="G440" s="6"/>
      <c r="H440" s="12"/>
      <c r="I440" s="12"/>
      <c r="J440" s="2"/>
      <c r="K440" s="2"/>
      <c r="L440" s="2"/>
      <c r="M440" s="2"/>
    </row>
    <row r="441" spans="1:13" ht="12.75">
      <c r="A441" s="2"/>
      <c r="B441" s="2"/>
      <c r="C441" s="10"/>
      <c r="D441" s="6"/>
      <c r="E441" s="6"/>
      <c r="F441" s="6"/>
      <c r="G441" s="6"/>
      <c r="H441" s="12"/>
      <c r="I441" s="12"/>
      <c r="J441" s="2"/>
      <c r="K441" s="2"/>
      <c r="L441" s="2"/>
      <c r="M441" s="2"/>
    </row>
    <row r="442" spans="1:13" ht="12.75">
      <c r="A442" s="2"/>
      <c r="B442" s="2"/>
      <c r="C442" s="2"/>
      <c r="D442" s="6"/>
      <c r="E442" s="6"/>
      <c r="F442" s="6"/>
      <c r="G442" s="6"/>
      <c r="H442" s="2"/>
      <c r="I442" s="2"/>
      <c r="J442" s="2"/>
      <c r="K442" s="2"/>
      <c r="L442" s="2"/>
      <c r="M442" s="2"/>
    </row>
    <row r="443" spans="1:13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ht="12.75">
      <c r="A444" s="1" t="s">
        <v>171</v>
      </c>
      <c r="B444" s="2"/>
      <c r="C444" s="2"/>
      <c r="D444" s="6"/>
      <c r="E444" s="6"/>
      <c r="F444" s="6"/>
      <c r="G444" s="6"/>
      <c r="H444" s="2"/>
      <c r="I444" s="2"/>
      <c r="J444" s="2"/>
      <c r="K444" s="2"/>
      <c r="L444" s="1" t="s">
        <v>32</v>
      </c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8"/>
      <c r="D446" s="2"/>
      <c r="E446" s="2"/>
      <c r="F446" s="2"/>
      <c r="G446" s="2"/>
      <c r="H446" s="2"/>
      <c r="I446" s="8"/>
      <c r="J446" s="2"/>
      <c r="K446" s="2"/>
      <c r="L446" s="2"/>
      <c r="M446" s="2"/>
    </row>
    <row r="447" spans="1:13" ht="12.75">
      <c r="A447" s="61" t="s">
        <v>174</v>
      </c>
      <c r="B447" s="2"/>
      <c r="C447" s="2"/>
      <c r="D447" s="2"/>
      <c r="E447" s="2"/>
      <c r="F447" s="2"/>
      <c r="G447" s="1" t="s">
        <v>1</v>
      </c>
      <c r="H447" s="2"/>
      <c r="I447" s="2"/>
      <c r="J447" s="2"/>
      <c r="K447" s="2"/>
      <c r="L447" s="4" t="s">
        <v>143</v>
      </c>
      <c r="M447" s="2"/>
    </row>
    <row r="448" spans="1:13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ht="12.75">
      <c r="A449" s="1" t="s">
        <v>3</v>
      </c>
      <c r="B449" s="2"/>
      <c r="C449" s="2"/>
      <c r="D449" s="2"/>
      <c r="E449" s="2"/>
      <c r="F449" s="1" t="s">
        <v>4</v>
      </c>
      <c r="G449" s="2"/>
      <c r="H449" s="2"/>
      <c r="I449" s="2"/>
      <c r="J449" s="2"/>
      <c r="K449" s="2"/>
      <c r="L449" s="1" t="s">
        <v>5</v>
      </c>
      <c r="M449" s="2"/>
    </row>
    <row r="450" spans="1:13" ht="12.75">
      <c r="A450" s="4" t="str">
        <f>$A$4</f>
        <v>COMPANY:   PEOPLES GAS SYSTEM</v>
      </c>
      <c r="B450" s="2"/>
      <c r="C450" s="2"/>
      <c r="D450" s="2"/>
      <c r="E450" s="2"/>
      <c r="F450" s="1" t="s">
        <v>87</v>
      </c>
      <c r="G450" s="2"/>
      <c r="H450" s="2"/>
      <c r="I450" s="2"/>
      <c r="J450" s="2"/>
      <c r="K450" s="2"/>
      <c r="L450" s="4" t="str">
        <f>$L$4</f>
        <v>HISTORIC BASE YEAR DATA:  12/31/07</v>
      </c>
      <c r="M450" s="2"/>
    </row>
    <row r="451" spans="1:13" ht="12.75">
      <c r="A451" s="4" t="str">
        <f>$A$5</f>
        <v>DOCKET NO.:   080318-GU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" t="str">
        <f>$L$5</f>
        <v>PROJECTED TEST YEAR:      12/31/09</v>
      </c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" t="str">
        <f>$L$6</f>
        <v>WITNESS:  </v>
      </c>
      <c r="M452" s="2" t="str">
        <f>M$6</f>
        <v>S. RICHARDS</v>
      </c>
    </row>
    <row r="453" spans="1:13" ht="12.75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ht="12.75">
      <c r="A456" s="2"/>
      <c r="B456" s="2"/>
      <c r="C456" s="2"/>
      <c r="D456" s="2"/>
      <c r="E456" s="2"/>
      <c r="F456" s="5" t="s">
        <v>100</v>
      </c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5" t="s">
        <v>80</v>
      </c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5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5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5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5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5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2"/>
      <c r="C463" s="16" t="s">
        <v>98</v>
      </c>
      <c r="D463" s="17"/>
      <c r="E463" s="2"/>
      <c r="F463" s="2"/>
      <c r="G463" s="2"/>
      <c r="H463" s="2"/>
      <c r="I463" s="16" t="s">
        <v>97</v>
      </c>
      <c r="J463" s="17"/>
      <c r="K463" s="2"/>
      <c r="L463" s="2"/>
      <c r="M463" s="2"/>
    </row>
    <row r="464" spans="1:13" ht="12.75">
      <c r="A464" s="2"/>
      <c r="B464" s="2"/>
      <c r="C464" s="1"/>
      <c r="D464" s="3"/>
      <c r="E464" s="2"/>
      <c r="F464" s="2"/>
      <c r="G464" s="2"/>
      <c r="H464" s="2"/>
      <c r="I464" s="1"/>
      <c r="J464" s="3"/>
      <c r="K464" s="2"/>
      <c r="L464" s="2"/>
      <c r="M464" s="2"/>
    </row>
    <row r="465" spans="1:13" ht="12.75">
      <c r="A465" s="2"/>
      <c r="B465" s="1" t="s">
        <v>10</v>
      </c>
      <c r="C465" s="6">
        <f>ROUND('[2]SCH-E2'!$H$69,-1)</f>
        <v>30</v>
      </c>
      <c r="D465" s="2"/>
      <c r="E465" s="2"/>
      <c r="F465" s="2"/>
      <c r="G465" s="2"/>
      <c r="H465" s="1" t="s">
        <v>10</v>
      </c>
      <c r="I465" s="6">
        <f>'[4]SCHH-1'!$O$285</f>
        <v>35</v>
      </c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1" t="s">
        <v>160</v>
      </c>
      <c r="C467" s="7">
        <f>'[2]SCH-E2'!$H$70</f>
        <v>0.23045000000000002</v>
      </c>
      <c r="D467" s="1" t="s">
        <v>12</v>
      </c>
      <c r="E467" s="2"/>
      <c r="F467" s="2"/>
      <c r="G467" s="2"/>
      <c r="H467" s="1" t="s">
        <v>160</v>
      </c>
      <c r="I467" s="7">
        <f>'[4]SCHH-1'!$O$308</f>
        <v>0.268</v>
      </c>
      <c r="J467" s="1" t="s">
        <v>12</v>
      </c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1" t="s">
        <v>85</v>
      </c>
      <c r="F470" s="53">
        <f>COG!B11</f>
        <v>0.91971</v>
      </c>
      <c r="G470" s="1" t="s">
        <v>14</v>
      </c>
      <c r="H470" s="2"/>
      <c r="I470" s="2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2"/>
      <c r="C472" s="2"/>
      <c r="D472" s="9" t="s">
        <v>15</v>
      </c>
      <c r="E472" s="2"/>
      <c r="F472" s="54">
        <v>100</v>
      </c>
      <c r="G472" s="1" t="s">
        <v>16</v>
      </c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2"/>
      <c r="C474" s="1" t="s">
        <v>17</v>
      </c>
      <c r="D474" s="2"/>
      <c r="E474" s="2"/>
      <c r="F474" s="57">
        <f>'[3]SCHE-1'!$J$210</f>
        <v>409</v>
      </c>
      <c r="G474" s="1" t="s">
        <v>18</v>
      </c>
      <c r="H474" s="2"/>
      <c r="I474" s="2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2"/>
      <c r="C478" s="2"/>
      <c r="D478" s="11" t="s">
        <v>19</v>
      </c>
      <c r="E478" s="11" t="s">
        <v>19</v>
      </c>
      <c r="F478" s="11" t="s">
        <v>20</v>
      </c>
      <c r="G478" s="11" t="s">
        <v>20</v>
      </c>
      <c r="H478" s="2"/>
      <c r="I478" s="2"/>
      <c r="J478" s="2"/>
      <c r="K478" s="2"/>
      <c r="L478" s="2"/>
      <c r="M478" s="2"/>
    </row>
    <row r="479" spans="1:13" ht="12.75">
      <c r="A479" s="2"/>
      <c r="B479" s="2"/>
      <c r="C479" s="2"/>
      <c r="D479" s="11" t="s">
        <v>21</v>
      </c>
      <c r="E479" s="11" t="s">
        <v>21</v>
      </c>
      <c r="F479" s="11" t="s">
        <v>21</v>
      </c>
      <c r="G479" s="11" t="s">
        <v>21</v>
      </c>
      <c r="H479" s="11" t="s">
        <v>22</v>
      </c>
      <c r="I479" s="11" t="s">
        <v>22</v>
      </c>
      <c r="J479" s="2"/>
      <c r="K479" s="2"/>
      <c r="L479" s="2"/>
      <c r="M479" s="2"/>
    </row>
    <row r="480" spans="1:13" ht="12.75">
      <c r="A480" s="2"/>
      <c r="B480" s="2"/>
      <c r="C480" s="11" t="s">
        <v>23</v>
      </c>
      <c r="D480" s="11" t="s">
        <v>24</v>
      </c>
      <c r="E480" s="11" t="s">
        <v>24</v>
      </c>
      <c r="F480" s="11" t="s">
        <v>24</v>
      </c>
      <c r="G480" s="11" t="s">
        <v>24</v>
      </c>
      <c r="H480" s="11" t="s">
        <v>25</v>
      </c>
      <c r="I480" s="11" t="s">
        <v>25</v>
      </c>
      <c r="J480" s="2"/>
      <c r="K480" s="2"/>
      <c r="L480" s="2"/>
      <c r="M480" s="2"/>
    </row>
    <row r="481" spans="1:13" ht="12.75">
      <c r="A481" s="2"/>
      <c r="B481" s="2"/>
      <c r="C481" s="52" t="s">
        <v>26</v>
      </c>
      <c r="D481" s="52" t="s">
        <v>27</v>
      </c>
      <c r="E481" s="52" t="s">
        <v>28</v>
      </c>
      <c r="F481" s="52" t="s">
        <v>27</v>
      </c>
      <c r="G481" s="52" t="s">
        <v>28</v>
      </c>
      <c r="H481" s="52" t="s">
        <v>27</v>
      </c>
      <c r="I481" s="52" t="s">
        <v>28</v>
      </c>
      <c r="J481" s="2"/>
      <c r="K481" s="2"/>
      <c r="L481" s="2"/>
      <c r="M481" s="2"/>
    </row>
    <row r="482" spans="1:13" ht="12.75">
      <c r="A482" s="2"/>
      <c r="B482" s="2"/>
      <c r="C482" s="11"/>
      <c r="D482" s="11"/>
      <c r="E482" s="11"/>
      <c r="F482" s="11"/>
      <c r="G482" s="11"/>
      <c r="H482" s="11"/>
      <c r="I482" s="11"/>
      <c r="J482" s="2"/>
      <c r="K482" s="2"/>
      <c r="L482" s="2"/>
      <c r="M482" s="2"/>
    </row>
    <row r="483" spans="1:13" ht="12.75">
      <c r="A483" s="2"/>
      <c r="B483" s="2"/>
      <c r="C483" s="10">
        <v>0</v>
      </c>
      <c r="D483" s="6">
        <f>(C483*C467)+C465</f>
        <v>30</v>
      </c>
      <c r="E483" s="6">
        <f>((C467+F470)*C483)+C465</f>
        <v>30</v>
      </c>
      <c r="F483" s="6">
        <f>(C483*I467)+I465</f>
        <v>35</v>
      </c>
      <c r="G483" s="6">
        <f>((I467+F470)*C483)+I465</f>
        <v>35</v>
      </c>
      <c r="H483" s="12">
        <f>(F483-D483)/D483</f>
        <v>0.16666666666666666</v>
      </c>
      <c r="I483" s="12">
        <f>(G483-E483)/E483</f>
        <v>0.16666666666666666</v>
      </c>
      <c r="J483" s="2"/>
      <c r="K483" s="2"/>
      <c r="L483" s="2"/>
      <c r="M483" s="2"/>
    </row>
    <row r="484" spans="1:13" ht="12.75">
      <c r="A484" s="2"/>
      <c r="B484" s="2"/>
      <c r="C484" s="10"/>
      <c r="D484" s="6"/>
      <c r="E484" s="6"/>
      <c r="F484" s="6"/>
      <c r="G484" s="6"/>
      <c r="H484" s="12"/>
      <c r="I484" s="12"/>
      <c r="J484" s="2"/>
      <c r="K484" s="2"/>
      <c r="L484" s="2"/>
      <c r="M484" s="2"/>
    </row>
    <row r="485" spans="1:13" ht="12.75">
      <c r="A485" s="2"/>
      <c r="B485" s="2"/>
      <c r="C485" s="10">
        <f>F472</f>
        <v>100</v>
      </c>
      <c r="D485" s="6">
        <f>(C485*C467)+C465</f>
        <v>53.045</v>
      </c>
      <c r="E485" s="6">
        <f>((C467+F470)*C485)+C465</f>
        <v>145.01600000000002</v>
      </c>
      <c r="F485" s="6">
        <f>(C485*I467)+I465</f>
        <v>61.8</v>
      </c>
      <c r="G485" s="6">
        <f>((I467+F470)*C485)+I465</f>
        <v>153.77100000000002</v>
      </c>
      <c r="H485" s="12">
        <f>(F485-D485)/D485</f>
        <v>0.1650485436893203</v>
      </c>
      <c r="I485" s="12">
        <f>(G485-E485)/E485</f>
        <v>0.06037264853533399</v>
      </c>
      <c r="J485" s="2"/>
      <c r="K485" s="2"/>
      <c r="L485" s="2"/>
      <c r="M485" s="2"/>
    </row>
    <row r="486" spans="1:13" ht="12.75">
      <c r="A486" s="2"/>
      <c r="B486" s="2"/>
      <c r="C486" s="10"/>
      <c r="D486" s="6"/>
      <c r="E486" s="6"/>
      <c r="F486" s="6"/>
      <c r="G486" s="6"/>
      <c r="H486" s="12"/>
      <c r="I486" s="12"/>
      <c r="J486" s="2"/>
      <c r="K486" s="2"/>
      <c r="L486" s="2"/>
      <c r="M486" s="2"/>
    </row>
    <row r="487" spans="1:13" ht="12.75">
      <c r="A487" s="2"/>
      <c r="B487" s="2"/>
      <c r="C487" s="10">
        <f>C485+F472</f>
        <v>200</v>
      </c>
      <c r="D487" s="6">
        <f>(C487*C467)+C465</f>
        <v>76.09</v>
      </c>
      <c r="E487" s="6">
        <f>((C467+F470)*C487)+C465</f>
        <v>260.03200000000004</v>
      </c>
      <c r="F487" s="6">
        <f>(C487*I467)+I465</f>
        <v>88.6</v>
      </c>
      <c r="G487" s="6">
        <f>((I467+F470)*C487)+I465</f>
        <v>272.54200000000003</v>
      </c>
      <c r="H487" s="12">
        <f>(F487-D487)/D487</f>
        <v>0.16441056643448534</v>
      </c>
      <c r="I487" s="12">
        <f>(G487-E487)/E487</f>
        <v>0.04810946345065219</v>
      </c>
      <c r="J487" s="2"/>
      <c r="K487" s="2"/>
      <c r="L487" s="2"/>
      <c r="M487" s="2"/>
    </row>
    <row r="488" spans="1:13" ht="12.75">
      <c r="A488" s="2"/>
      <c r="B488" s="2"/>
      <c r="C488" s="10"/>
      <c r="D488" s="6"/>
      <c r="E488" s="6"/>
      <c r="F488" s="6"/>
      <c r="G488" s="6"/>
      <c r="H488" s="12"/>
      <c r="I488" s="12"/>
      <c r="J488" s="2"/>
      <c r="K488" s="2"/>
      <c r="L488" s="2"/>
      <c r="M488" s="2"/>
    </row>
    <row r="489" spans="1:13" ht="12.75">
      <c r="A489" s="2"/>
      <c r="B489" s="2"/>
      <c r="C489" s="10">
        <f>C487+F472</f>
        <v>300</v>
      </c>
      <c r="D489" s="6">
        <f>(C489*C467)+C465</f>
        <v>99.135</v>
      </c>
      <c r="E489" s="6">
        <f>((C467+F470)*C489)+C465</f>
        <v>375.048</v>
      </c>
      <c r="F489" s="6">
        <f>(C489*I467)+I465</f>
        <v>115.4</v>
      </c>
      <c r="G489" s="6">
        <f>((I467+F470)*C489)+I465</f>
        <v>391.313</v>
      </c>
      <c r="H489" s="12">
        <f>(F489-D489)/D489</f>
        <v>0.16406919856760982</v>
      </c>
      <c r="I489" s="12">
        <f>(G489-E489)/E489</f>
        <v>0.043367782257204376</v>
      </c>
      <c r="J489" s="2"/>
      <c r="K489" s="2"/>
      <c r="L489" s="2"/>
      <c r="M489" s="2"/>
    </row>
    <row r="490" spans="1:13" ht="12.75">
      <c r="A490" s="2"/>
      <c r="B490" s="2"/>
      <c r="C490" s="10"/>
      <c r="D490" s="6"/>
      <c r="E490" s="6"/>
      <c r="F490" s="6"/>
      <c r="G490" s="6"/>
      <c r="H490" s="12"/>
      <c r="I490" s="12"/>
      <c r="J490" s="2"/>
      <c r="K490" s="2"/>
      <c r="L490" s="2"/>
      <c r="M490" s="2"/>
    </row>
    <row r="491" spans="1:13" ht="12.75">
      <c r="A491" s="2"/>
      <c r="B491" s="2"/>
      <c r="C491" s="10">
        <f>C489+F472</f>
        <v>400</v>
      </c>
      <c r="D491" s="6">
        <f>(C491*C467)+C465</f>
        <v>122.18</v>
      </c>
      <c r="E491" s="6">
        <f>((C467+F470)*C491)+C465</f>
        <v>490.064</v>
      </c>
      <c r="F491" s="6">
        <f>(C491*I467)+I465</f>
        <v>142.2</v>
      </c>
      <c r="G491" s="6">
        <f>((I467+F470)*C491)+I465</f>
        <v>510.084</v>
      </c>
      <c r="H491" s="12">
        <f>(F491-D491)/D491</f>
        <v>0.16385660500900295</v>
      </c>
      <c r="I491" s="12">
        <f>(G491-E491)/E491</f>
        <v>0.040851807110907926</v>
      </c>
      <c r="J491" s="2"/>
      <c r="K491" s="2"/>
      <c r="L491" s="2"/>
      <c r="M491" s="2"/>
    </row>
    <row r="492" spans="1:13" ht="12.75">
      <c r="A492" s="2"/>
      <c r="B492" s="2"/>
      <c r="C492" s="10"/>
      <c r="D492" s="6"/>
      <c r="E492" s="6"/>
      <c r="F492" s="6"/>
      <c r="G492" s="6"/>
      <c r="H492" s="12"/>
      <c r="I492" s="12"/>
      <c r="J492" s="2"/>
      <c r="K492" s="2"/>
      <c r="L492" s="2"/>
      <c r="M492" s="2"/>
    </row>
    <row r="493" spans="1:13" ht="12.75">
      <c r="A493" s="2"/>
      <c r="B493" s="2"/>
      <c r="C493" s="10">
        <f>C491+F472</f>
        <v>500</v>
      </c>
      <c r="D493" s="6">
        <f>(C493*C467)+C465</f>
        <v>145.22500000000002</v>
      </c>
      <c r="E493" s="6">
        <f>((C467+F470)*C493)+C465</f>
        <v>605.08</v>
      </c>
      <c r="F493" s="6">
        <f>(C493*I467)+I465</f>
        <v>169</v>
      </c>
      <c r="G493" s="6">
        <f>((I467+F470)*C493)+I465</f>
        <v>628.855</v>
      </c>
      <c r="H493" s="12">
        <f>(F493-D493)/D493</f>
        <v>0.16371148218281958</v>
      </c>
      <c r="I493" s="12">
        <f>(G493-E493)/E493</f>
        <v>0.039292324981820545</v>
      </c>
      <c r="J493" s="2"/>
      <c r="K493" s="2"/>
      <c r="L493" s="2"/>
      <c r="M493" s="2"/>
    </row>
    <row r="494" spans="1:13" ht="12.75">
      <c r="A494" s="2"/>
      <c r="B494" s="2"/>
      <c r="C494" s="10"/>
      <c r="D494" s="6"/>
      <c r="E494" s="6"/>
      <c r="F494" s="6"/>
      <c r="G494" s="6"/>
      <c r="H494" s="12"/>
      <c r="I494" s="12"/>
      <c r="J494" s="2"/>
      <c r="K494" s="2"/>
      <c r="L494" s="2"/>
      <c r="M494" s="2"/>
    </row>
    <row r="495" spans="1:13" ht="12.75">
      <c r="A495" s="2"/>
      <c r="B495" s="2"/>
      <c r="C495" s="10">
        <f>C493+F472</f>
        <v>600</v>
      </c>
      <c r="D495" s="6">
        <f>(C495*C467)+C465</f>
        <v>168.27</v>
      </c>
      <c r="E495" s="6">
        <f>((C467+F470)*C495)+C465</f>
        <v>720.096</v>
      </c>
      <c r="F495" s="6">
        <f>(C495*I467)+I465</f>
        <v>195.8</v>
      </c>
      <c r="G495" s="6">
        <f>((I467+F470)*C495)+I465</f>
        <v>747.626</v>
      </c>
      <c r="H495" s="12">
        <f>(F495-D495)/D495</f>
        <v>0.16360610922921495</v>
      </c>
      <c r="I495" s="12">
        <f>(G495-E495)/E495</f>
        <v>0.03823101364262539</v>
      </c>
      <c r="J495" s="2"/>
      <c r="K495" s="2"/>
      <c r="L495" s="2"/>
      <c r="M495" s="2"/>
    </row>
    <row r="496" spans="1:13" ht="12.75">
      <c r="A496" s="2"/>
      <c r="B496" s="2"/>
      <c r="C496" s="10"/>
      <c r="D496" s="6"/>
      <c r="E496" s="6"/>
      <c r="F496" s="6"/>
      <c r="G496" s="6"/>
      <c r="H496" s="12"/>
      <c r="I496" s="12"/>
      <c r="J496" s="2"/>
      <c r="K496" s="2"/>
      <c r="L496" s="2"/>
      <c r="M496" s="2"/>
    </row>
    <row r="497" spans="1:13" ht="12.75">
      <c r="A497" s="2"/>
      <c r="B497" s="2"/>
      <c r="C497" s="10">
        <f>C495+F472</f>
        <v>700</v>
      </c>
      <c r="D497" s="6">
        <f>(C497*C467)+C465</f>
        <v>191.315</v>
      </c>
      <c r="E497" s="6">
        <f>((C467+F470)*C497)+C465</f>
        <v>835.1120000000001</v>
      </c>
      <c r="F497" s="6">
        <f>(C497*I467)+I465</f>
        <v>222.60000000000002</v>
      </c>
      <c r="G497" s="6">
        <f>((I467+F470)*C497)+I465</f>
        <v>866.397</v>
      </c>
      <c r="H497" s="12">
        <f>(F497-D497)/D497</f>
        <v>0.1635261218409431</v>
      </c>
      <c r="I497" s="12">
        <f>(G497-E497)/E497</f>
        <v>0.037462041019647625</v>
      </c>
      <c r="J497" s="2"/>
      <c r="K497" s="2"/>
      <c r="L497" s="2"/>
      <c r="M497" s="2"/>
    </row>
    <row r="498" spans="1:13" ht="12.75">
      <c r="A498" s="2"/>
      <c r="B498" s="2"/>
      <c r="C498" s="10"/>
      <c r="D498" s="6"/>
      <c r="E498" s="6"/>
      <c r="F498" s="6"/>
      <c r="G498" s="6"/>
      <c r="H498" s="12"/>
      <c r="I498" s="12"/>
      <c r="J498" s="2"/>
      <c r="K498" s="2"/>
      <c r="L498" s="2"/>
      <c r="M498" s="2"/>
    </row>
    <row r="499" spans="1:13" ht="12.75">
      <c r="A499" s="2"/>
      <c r="B499" s="2"/>
      <c r="C499" s="10">
        <f>C497+F472</f>
        <v>800</v>
      </c>
      <c r="D499" s="6">
        <f>(C499*C467)+C465</f>
        <v>214.36</v>
      </c>
      <c r="E499" s="6">
        <f>((C467+F470)*C499)+C465</f>
        <v>950.128</v>
      </c>
      <c r="F499" s="6">
        <f>(C499*I467)+I465</f>
        <v>249.4</v>
      </c>
      <c r="G499" s="6">
        <f>((I467+F470)*C499)+I465</f>
        <v>985.168</v>
      </c>
      <c r="H499" s="12">
        <f>(F499-D499)/D499</f>
        <v>0.16346333271132668</v>
      </c>
      <c r="I499" s="12">
        <f>(G499-E499)/E499</f>
        <v>0.03687924153377225</v>
      </c>
      <c r="J499" s="2"/>
      <c r="K499" s="2"/>
      <c r="L499" s="2"/>
      <c r="M499" s="2"/>
    </row>
    <row r="500" spans="1:13" ht="12.75">
      <c r="A500" s="2"/>
      <c r="B500" s="2"/>
      <c r="C500" s="10"/>
      <c r="D500" s="6"/>
      <c r="E500" s="6"/>
      <c r="F500" s="6"/>
      <c r="G500" s="6"/>
      <c r="H500" s="12"/>
      <c r="I500" s="12"/>
      <c r="J500" s="2"/>
      <c r="K500" s="2"/>
      <c r="L500" s="2"/>
      <c r="M500" s="2"/>
    </row>
    <row r="501" spans="1:13" ht="12.75">
      <c r="A501" s="2"/>
      <c r="B501" s="2"/>
      <c r="C501" s="10">
        <f>C499+F472</f>
        <v>900</v>
      </c>
      <c r="D501" s="6">
        <f>(C501*C467)+C465</f>
        <v>237.405</v>
      </c>
      <c r="E501" s="6">
        <f>((C467+F470)*C501)+C465</f>
        <v>1065.144</v>
      </c>
      <c r="F501" s="6">
        <f>(C501*I467)+I465</f>
        <v>276.20000000000005</v>
      </c>
      <c r="G501" s="6">
        <f>((I467+F470)*C501)+I465</f>
        <v>1103.939</v>
      </c>
      <c r="H501" s="12">
        <f>(F501-D501)/D501</f>
        <v>0.1634127335144586</v>
      </c>
      <c r="I501" s="12">
        <f>(G501-E501)/E501</f>
        <v>0.036422305340874164</v>
      </c>
      <c r="J501" s="2"/>
      <c r="K501" s="2"/>
      <c r="L501" s="2"/>
      <c r="M501" s="2"/>
    </row>
    <row r="502" spans="1:13" ht="12.75">
      <c r="A502" s="2"/>
      <c r="B502" s="2"/>
      <c r="C502" s="10"/>
      <c r="D502" s="6"/>
      <c r="E502" s="6"/>
      <c r="F502" s="6"/>
      <c r="G502" s="6"/>
      <c r="H502" s="12"/>
      <c r="I502" s="12"/>
      <c r="J502" s="2"/>
      <c r="K502" s="2"/>
      <c r="L502" s="2"/>
      <c r="M502" s="2"/>
    </row>
    <row r="503" spans="1:13" ht="12.75">
      <c r="A503" s="2"/>
      <c r="B503" s="2"/>
      <c r="C503" s="10">
        <f>C501+F472</f>
        <v>1000</v>
      </c>
      <c r="D503" s="6">
        <f>(C503*C467)+C465</f>
        <v>260.45000000000005</v>
      </c>
      <c r="E503" s="6">
        <f>((C467+F470)*C503)+C465</f>
        <v>1180.16</v>
      </c>
      <c r="F503" s="6">
        <f>(C503*I467)+I465</f>
        <v>303</v>
      </c>
      <c r="G503" s="6">
        <f>((I467+F470)*C503)+I465</f>
        <v>1222.71</v>
      </c>
      <c r="H503" s="12">
        <f>(F503-D503)/D503</f>
        <v>0.16337108850067172</v>
      </c>
      <c r="I503" s="12">
        <f>(G503-E503)/E503</f>
        <v>0.03605443329718</v>
      </c>
      <c r="J503" s="2"/>
      <c r="K503" s="2"/>
      <c r="L503" s="2"/>
      <c r="M503" s="2"/>
    </row>
    <row r="504" spans="1:13" ht="12.75">
      <c r="A504" s="2"/>
      <c r="B504" s="2"/>
      <c r="C504" s="2"/>
      <c r="D504" s="6"/>
      <c r="E504" s="6"/>
      <c r="F504" s="6"/>
      <c r="G504" s="6"/>
      <c r="H504" s="12"/>
      <c r="I504" s="12"/>
      <c r="J504" s="2"/>
      <c r="K504" s="2"/>
      <c r="L504" s="2"/>
      <c r="M504" s="2"/>
    </row>
    <row r="505" spans="1:13" ht="12.75">
      <c r="A505" s="2"/>
      <c r="B505" s="2"/>
      <c r="C505" s="2"/>
      <c r="D505" s="6"/>
      <c r="E505" s="6"/>
      <c r="F505" s="6"/>
      <c r="G505" s="6"/>
      <c r="H505" s="2"/>
      <c r="I505" s="2"/>
      <c r="J505" s="2"/>
      <c r="K505" s="2"/>
      <c r="L505" s="2"/>
      <c r="M505" s="2"/>
    </row>
    <row r="506" spans="1:13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ht="12.75">
      <c r="A507" s="1" t="s">
        <v>171</v>
      </c>
      <c r="B507" s="2"/>
      <c r="C507" s="2"/>
      <c r="D507" s="6"/>
      <c r="E507" s="6"/>
      <c r="F507" s="6"/>
      <c r="G507" s="6"/>
      <c r="H507" s="2"/>
      <c r="I507" s="2"/>
      <c r="J507" s="2"/>
      <c r="K507" s="2"/>
      <c r="L507" s="1" t="s">
        <v>32</v>
      </c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8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61" t="s">
        <v>174</v>
      </c>
      <c r="B511" s="2"/>
      <c r="C511" s="2"/>
      <c r="D511" s="2"/>
      <c r="E511" s="2"/>
      <c r="F511" s="2"/>
      <c r="G511" s="1" t="s">
        <v>1</v>
      </c>
      <c r="H511" s="2"/>
      <c r="I511" s="2"/>
      <c r="J511" s="2"/>
      <c r="K511" s="2"/>
      <c r="L511" s="4" t="s">
        <v>142</v>
      </c>
      <c r="M511" s="2"/>
    </row>
    <row r="512" spans="1:13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ht="12.75">
      <c r="A513" s="1" t="s">
        <v>3</v>
      </c>
      <c r="B513" s="2"/>
      <c r="C513" s="2"/>
      <c r="D513" s="2"/>
      <c r="E513" s="2"/>
      <c r="F513" s="1" t="s">
        <v>4</v>
      </c>
      <c r="G513" s="2"/>
      <c r="H513" s="2"/>
      <c r="I513" s="2"/>
      <c r="J513" s="2"/>
      <c r="K513" s="2"/>
      <c r="L513" s="1" t="s">
        <v>5</v>
      </c>
      <c r="M513" s="2"/>
    </row>
    <row r="514" spans="1:13" ht="12.75">
      <c r="A514" s="4" t="str">
        <f>$A$4</f>
        <v>COMPANY:   PEOPLES GAS SYSTEM</v>
      </c>
      <c r="B514" s="2"/>
      <c r="C514" s="2"/>
      <c r="D514" s="2"/>
      <c r="E514" s="2"/>
      <c r="F514" s="1" t="s">
        <v>66</v>
      </c>
      <c r="G514" s="2"/>
      <c r="H514" s="2"/>
      <c r="I514" s="2"/>
      <c r="J514" s="2"/>
      <c r="K514" s="2"/>
      <c r="L514" s="4" t="str">
        <f>$L$4</f>
        <v>HISTORIC BASE YEAR DATA:  12/31/07</v>
      </c>
      <c r="M514" s="2"/>
    </row>
    <row r="515" spans="1:13" ht="12.75">
      <c r="A515" s="4" t="str">
        <f>$A$5</f>
        <v>DOCKET NO.:   080318-GU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" t="str">
        <f>$L$5</f>
        <v>PROJECTED TEST YEAR:      12/31/09</v>
      </c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" t="str">
        <f>$L$6</f>
        <v>WITNESS:  </v>
      </c>
      <c r="M516" s="2" t="str">
        <f>M$6</f>
        <v>S. RICHARDS</v>
      </c>
    </row>
    <row r="517" spans="1:13" ht="12.75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2.75">
      <c r="A520" s="2"/>
      <c r="B520" s="2"/>
      <c r="C520" s="2"/>
      <c r="D520" s="2"/>
      <c r="E520" s="2"/>
      <c r="F520" s="5" t="s">
        <v>101</v>
      </c>
      <c r="G520" s="2"/>
      <c r="H520" s="2"/>
      <c r="I520" s="2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5" t="s">
        <v>81</v>
      </c>
      <c r="G521" s="2"/>
      <c r="H521" s="2"/>
      <c r="I521" s="2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5"/>
      <c r="G522" s="2"/>
      <c r="H522" s="2"/>
      <c r="I522" s="2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5"/>
      <c r="G523" s="2"/>
      <c r="H523" s="2"/>
      <c r="I523" s="2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5"/>
      <c r="G524" s="2"/>
      <c r="H524" s="2"/>
      <c r="I524" s="2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5"/>
      <c r="G525" s="2"/>
      <c r="H525" s="2"/>
      <c r="I525" s="2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5"/>
      <c r="G526" s="2"/>
      <c r="H526" s="2"/>
      <c r="I526" s="2"/>
      <c r="J526" s="2"/>
      <c r="K526" s="2"/>
      <c r="L526" s="2"/>
      <c r="M526" s="2"/>
    </row>
    <row r="527" spans="1:13" ht="12.75">
      <c r="A527" s="2"/>
      <c r="B527" s="2"/>
      <c r="C527" s="16" t="s">
        <v>98</v>
      </c>
      <c r="D527" s="17"/>
      <c r="E527" s="2"/>
      <c r="F527" s="2"/>
      <c r="G527" s="2"/>
      <c r="H527" s="2"/>
      <c r="I527" s="16" t="s">
        <v>97</v>
      </c>
      <c r="J527" s="17"/>
      <c r="K527" s="2"/>
      <c r="L527" s="2"/>
      <c r="M527" s="2"/>
    </row>
    <row r="528" spans="1:13" ht="12.75">
      <c r="A528" s="2"/>
      <c r="B528" s="2"/>
      <c r="C528" s="1"/>
      <c r="D528" s="3"/>
      <c r="E528" s="2"/>
      <c r="F528" s="2"/>
      <c r="G528" s="2"/>
      <c r="H528" s="2"/>
      <c r="I528" s="1"/>
      <c r="J528" s="3"/>
      <c r="K528" s="2"/>
      <c r="L528" s="2"/>
      <c r="M528" s="2"/>
    </row>
    <row r="529" spans="1:13" ht="12.75">
      <c r="A529" s="2"/>
      <c r="B529" s="1" t="s">
        <v>10</v>
      </c>
      <c r="C529" s="6">
        <f>ROUND('[2]SCH-E2'!$H$77,0)+1</f>
        <v>35</v>
      </c>
      <c r="D529" s="2"/>
      <c r="E529" s="2"/>
      <c r="F529" s="2"/>
      <c r="G529" s="2"/>
      <c r="H529" s="1" t="s">
        <v>10</v>
      </c>
      <c r="I529" s="6">
        <f>'[4]SCHH-1'!$Q$285</f>
        <v>50</v>
      </c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>
      <c r="A531" s="2"/>
      <c r="B531" s="1" t="s">
        <v>160</v>
      </c>
      <c r="C531" s="7">
        <f>'[2]SCH-E2'!$H$78</f>
        <v>0.22267</v>
      </c>
      <c r="D531" s="1" t="s">
        <v>12</v>
      </c>
      <c r="E531" s="2"/>
      <c r="F531" s="2"/>
      <c r="G531" s="2"/>
      <c r="H531" s="1" t="s">
        <v>160</v>
      </c>
      <c r="I531" s="7">
        <f>'[4]SCHH-1'!$Q$308</f>
        <v>0.22746</v>
      </c>
      <c r="J531" s="1" t="s">
        <v>12</v>
      </c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1" t="s">
        <v>85</v>
      </c>
      <c r="F536" s="53">
        <f>COG!B11</f>
        <v>0.91971</v>
      </c>
      <c r="G536" s="1" t="s">
        <v>14</v>
      </c>
      <c r="H536" s="2"/>
      <c r="I536" s="2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</row>
    <row r="538" spans="1:13" ht="12.75">
      <c r="A538" s="2"/>
      <c r="B538" s="2"/>
      <c r="C538" s="2"/>
      <c r="D538" s="9" t="s">
        <v>15</v>
      </c>
      <c r="E538" s="2"/>
      <c r="F538" s="54">
        <v>500</v>
      </c>
      <c r="G538" s="1" t="s">
        <v>16</v>
      </c>
      <c r="H538" s="2"/>
      <c r="I538" s="2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</row>
    <row r="540" spans="1:13" ht="12.75">
      <c r="A540" s="2"/>
      <c r="B540" s="2"/>
      <c r="C540" s="1" t="s">
        <v>17</v>
      </c>
      <c r="D540" s="2"/>
      <c r="E540" s="2"/>
      <c r="F540" s="57">
        <f>'[3]SCHE-1'!$K$210</f>
        <v>1710</v>
      </c>
      <c r="G540" s="1" t="s">
        <v>18</v>
      </c>
      <c r="H540" s="2"/>
      <c r="I540" s="2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>
      <c r="A543" s="2"/>
      <c r="B543" s="2"/>
      <c r="C543" s="2"/>
      <c r="D543" s="11" t="s">
        <v>19</v>
      </c>
      <c r="E543" s="11" t="s">
        <v>19</v>
      </c>
      <c r="F543" s="11" t="s">
        <v>20</v>
      </c>
      <c r="G543" s="11" t="s">
        <v>20</v>
      </c>
      <c r="H543" s="2"/>
      <c r="I543" s="2"/>
      <c r="J543" s="2"/>
      <c r="K543" s="2"/>
      <c r="L543" s="2"/>
      <c r="M543" s="2"/>
    </row>
    <row r="544" spans="1:13" ht="12.75">
      <c r="A544" s="2"/>
      <c r="B544" s="2"/>
      <c r="C544" s="2"/>
      <c r="D544" s="11" t="s">
        <v>21</v>
      </c>
      <c r="E544" s="11" t="s">
        <v>21</v>
      </c>
      <c r="F544" s="11" t="s">
        <v>21</v>
      </c>
      <c r="G544" s="11" t="s">
        <v>21</v>
      </c>
      <c r="H544" s="11" t="s">
        <v>22</v>
      </c>
      <c r="I544" s="11" t="s">
        <v>22</v>
      </c>
      <c r="J544" s="2"/>
      <c r="K544" s="2"/>
      <c r="L544" s="2"/>
      <c r="M544" s="2"/>
    </row>
    <row r="545" spans="1:13" ht="12.75">
      <c r="A545" s="2"/>
      <c r="B545" s="2"/>
      <c r="C545" s="11" t="s">
        <v>23</v>
      </c>
      <c r="D545" s="11" t="s">
        <v>24</v>
      </c>
      <c r="E545" s="11" t="s">
        <v>24</v>
      </c>
      <c r="F545" s="11" t="s">
        <v>24</v>
      </c>
      <c r="G545" s="11" t="s">
        <v>24</v>
      </c>
      <c r="H545" s="11" t="s">
        <v>25</v>
      </c>
      <c r="I545" s="11" t="s">
        <v>25</v>
      </c>
      <c r="J545" s="2"/>
      <c r="K545" s="2"/>
      <c r="L545" s="2"/>
      <c r="M545" s="2"/>
    </row>
    <row r="546" spans="1:13" ht="12.75">
      <c r="A546" s="2"/>
      <c r="B546" s="2"/>
      <c r="C546" s="52" t="s">
        <v>26</v>
      </c>
      <c r="D546" s="52" t="s">
        <v>27</v>
      </c>
      <c r="E546" s="52" t="s">
        <v>28</v>
      </c>
      <c r="F546" s="52" t="s">
        <v>27</v>
      </c>
      <c r="G546" s="52" t="s">
        <v>28</v>
      </c>
      <c r="H546" s="52" t="s">
        <v>27</v>
      </c>
      <c r="I546" s="52" t="s">
        <v>28</v>
      </c>
      <c r="J546" s="2"/>
      <c r="K546" s="2"/>
      <c r="L546" s="2"/>
      <c r="M546" s="2"/>
    </row>
    <row r="547" spans="1:13" ht="12.75">
      <c r="A547" s="2"/>
      <c r="B547" s="2"/>
      <c r="C547" s="11"/>
      <c r="D547" s="11"/>
      <c r="E547" s="11"/>
      <c r="F547" s="11"/>
      <c r="G547" s="11"/>
      <c r="H547" s="11"/>
      <c r="I547" s="11"/>
      <c r="J547" s="2"/>
      <c r="K547" s="2"/>
      <c r="L547" s="2"/>
      <c r="M547" s="2"/>
    </row>
    <row r="548" spans="1:13" ht="12.75">
      <c r="A548" s="2"/>
      <c r="B548" s="2"/>
      <c r="C548" s="10">
        <v>0</v>
      </c>
      <c r="D548" s="6">
        <f>(C548*C531)+C529</f>
        <v>35</v>
      </c>
      <c r="E548" s="6">
        <f>((C531+F536)*C548)+C529</f>
        <v>35</v>
      </c>
      <c r="F548" s="6">
        <f>(C548*I531)+I529</f>
        <v>50</v>
      </c>
      <c r="G548" s="6">
        <f>((I531+F536)*C548)+I529</f>
        <v>50</v>
      </c>
      <c r="H548" s="12">
        <f>IF(F548=0,0,(F548-D548)/D548)</f>
        <v>0.42857142857142855</v>
      </c>
      <c r="I548" s="12">
        <f>IF(G548=0,0,(G548-E548)/E548)</f>
        <v>0.42857142857142855</v>
      </c>
      <c r="J548" s="2"/>
      <c r="K548" s="2"/>
      <c r="L548" s="2"/>
      <c r="M548" s="2"/>
    </row>
    <row r="549" spans="1:13" ht="12.75">
      <c r="A549" s="2"/>
      <c r="B549" s="2"/>
      <c r="C549" s="10"/>
      <c r="D549" s="6"/>
      <c r="E549" s="6"/>
      <c r="F549" s="6"/>
      <c r="G549" s="6"/>
      <c r="H549" s="12"/>
      <c r="I549" s="12"/>
      <c r="J549" s="2"/>
      <c r="K549" s="2"/>
      <c r="L549" s="2"/>
      <c r="M549" s="2"/>
    </row>
    <row r="550" spans="1:13" ht="12.75">
      <c r="A550" s="2"/>
      <c r="B550" s="2"/>
      <c r="C550" s="10">
        <f>F538</f>
        <v>500</v>
      </c>
      <c r="D550" s="6">
        <f>(C550*C531)+C529</f>
        <v>146.335</v>
      </c>
      <c r="E550" s="6">
        <f>((C531+F536)*C550)+C529</f>
        <v>606.1899999999999</v>
      </c>
      <c r="F550" s="6">
        <f>(C550*I531)+I529</f>
        <v>163.73000000000002</v>
      </c>
      <c r="G550" s="6">
        <f>((I531+F536)*C550)+I529</f>
        <v>623.585</v>
      </c>
      <c r="H550" s="12">
        <f>(F550-D550)/D550</f>
        <v>0.11887108347285345</v>
      </c>
      <c r="I550" s="12">
        <f>(G550-E550)/E550</f>
        <v>0.028695623484386243</v>
      </c>
      <c r="J550" s="2"/>
      <c r="K550" s="2"/>
      <c r="L550" s="2"/>
      <c r="M550" s="2"/>
    </row>
    <row r="551" spans="1:13" ht="12.75">
      <c r="A551" s="2"/>
      <c r="B551" s="2"/>
      <c r="C551" s="10"/>
      <c r="D551" s="6"/>
      <c r="E551" s="6"/>
      <c r="F551" s="6"/>
      <c r="G551" s="6"/>
      <c r="H551" s="12"/>
      <c r="I551" s="12"/>
      <c r="J551" s="2"/>
      <c r="K551" s="2"/>
      <c r="L551" s="2"/>
      <c r="M551" s="2"/>
    </row>
    <row r="552" spans="1:13" ht="12.75">
      <c r="A552" s="2"/>
      <c r="B552" s="2"/>
      <c r="C552" s="10">
        <f>C550+F538</f>
        <v>1000</v>
      </c>
      <c r="D552" s="6">
        <f>(C552*C531)+C529</f>
        <v>257.67</v>
      </c>
      <c r="E552" s="6">
        <f>((C531+F536)*C552)+C529</f>
        <v>1177.3799999999999</v>
      </c>
      <c r="F552" s="6">
        <f>(C552*I531)+I529</f>
        <v>277.46000000000004</v>
      </c>
      <c r="G552" s="6">
        <f>((I531+F536)*C552)+I529</f>
        <v>1197.17</v>
      </c>
      <c r="H552" s="12">
        <f>(F552-D552)/D552</f>
        <v>0.0768036636007297</v>
      </c>
      <c r="I552" s="12">
        <f>(G552-E552)/E552</f>
        <v>0.01680850702407056</v>
      </c>
      <c r="J552" s="2"/>
      <c r="K552" s="2"/>
      <c r="L552" s="2"/>
      <c r="M552" s="2"/>
    </row>
    <row r="553" spans="1:13" ht="12.75">
      <c r="A553" s="2"/>
      <c r="B553" s="2"/>
      <c r="C553" s="10"/>
      <c r="D553" s="6"/>
      <c r="E553" s="6"/>
      <c r="F553" s="6"/>
      <c r="G553" s="6"/>
      <c r="H553" s="12"/>
      <c r="I553" s="12"/>
      <c r="J553" s="2"/>
      <c r="K553" s="2"/>
      <c r="L553" s="2"/>
      <c r="M553" s="2"/>
    </row>
    <row r="554" spans="1:13" ht="12.75">
      <c r="A554" s="2"/>
      <c r="B554" s="2"/>
      <c r="C554" s="10">
        <f>C552+F538</f>
        <v>1500</v>
      </c>
      <c r="D554" s="6">
        <f>(C554*C531)+C529</f>
        <v>369.005</v>
      </c>
      <c r="E554" s="6">
        <f>((C531+F536)*C554)+C529</f>
        <v>1748.57</v>
      </c>
      <c r="F554" s="6">
        <f>(C554*I531)+I529</f>
        <v>391.19</v>
      </c>
      <c r="G554" s="6">
        <f>((I531+F536)*C554)+I529</f>
        <v>1770.755</v>
      </c>
      <c r="H554" s="12">
        <f>(F554-D554)/D554</f>
        <v>0.060121136569965185</v>
      </c>
      <c r="I554" s="12">
        <f>(G554-E554)/E554</f>
        <v>0.012687510365613143</v>
      </c>
      <c r="J554" s="2"/>
      <c r="K554" s="2"/>
      <c r="L554" s="2"/>
      <c r="M554" s="2"/>
    </row>
    <row r="555" spans="1:13" ht="12.75">
      <c r="A555" s="2"/>
      <c r="B555" s="2"/>
      <c r="C555" s="10"/>
      <c r="D555" s="6"/>
      <c r="E555" s="6"/>
      <c r="F555" s="6"/>
      <c r="G555" s="6"/>
      <c r="H555" s="12"/>
      <c r="I555" s="12"/>
      <c r="J555" s="2"/>
      <c r="K555" s="2"/>
      <c r="L555" s="2"/>
      <c r="M555" s="2"/>
    </row>
    <row r="556" spans="1:13" ht="12.75">
      <c r="A556" s="2"/>
      <c r="B556" s="2"/>
      <c r="C556" s="10">
        <f>C554+F538</f>
        <v>2000</v>
      </c>
      <c r="D556" s="6">
        <f>(C556*C531)+C529</f>
        <v>480.34000000000003</v>
      </c>
      <c r="E556" s="6">
        <f>((C531+F536)*C556)+C529</f>
        <v>2319.7599999999998</v>
      </c>
      <c r="F556" s="6">
        <f>(C556*I531)+I529</f>
        <v>504.92</v>
      </c>
      <c r="G556" s="6">
        <f>((I531+F536)*C556)+I529</f>
        <v>2344.34</v>
      </c>
      <c r="H556" s="12">
        <f>(F556-D556)/D556</f>
        <v>0.0511720864387725</v>
      </c>
      <c r="I556" s="12">
        <f>(G556-E556)/E556</f>
        <v>0.010595923716246673</v>
      </c>
      <c r="J556" s="2"/>
      <c r="K556" s="2"/>
      <c r="L556" s="2"/>
      <c r="M556" s="2"/>
    </row>
    <row r="557" spans="1:13" ht="12.75">
      <c r="A557" s="2"/>
      <c r="B557" s="2"/>
      <c r="C557" s="10"/>
      <c r="D557" s="6"/>
      <c r="E557" s="6"/>
      <c r="F557" s="6"/>
      <c r="G557" s="6"/>
      <c r="H557" s="12"/>
      <c r="I557" s="12"/>
      <c r="J557" s="2"/>
      <c r="K557" s="2"/>
      <c r="L557" s="2"/>
      <c r="M557" s="2"/>
    </row>
    <row r="558" spans="1:13" ht="12.75">
      <c r="A558" s="2"/>
      <c r="B558" s="2"/>
      <c r="C558" s="10">
        <f>C556+F538</f>
        <v>2500</v>
      </c>
      <c r="D558" s="6">
        <f>(C558*C531)+C529</f>
        <v>591.6750000000001</v>
      </c>
      <c r="E558" s="6">
        <f>((C531+F536)*C558)+C529</f>
        <v>2890.95</v>
      </c>
      <c r="F558" s="6">
        <f>(C558*I531)+I529</f>
        <v>618.65</v>
      </c>
      <c r="G558" s="6">
        <f>((I531+F536)*C558)+I529</f>
        <v>2917.925</v>
      </c>
      <c r="H558" s="12">
        <f>(F558-D558)/D558</f>
        <v>0.04559090717032139</v>
      </c>
      <c r="I558" s="12">
        <f>(G558-E558)/E558</f>
        <v>0.009330842802539084</v>
      </c>
      <c r="J558" s="2"/>
      <c r="K558" s="2"/>
      <c r="L558" s="2"/>
      <c r="M558" s="2"/>
    </row>
    <row r="559" spans="1:13" ht="12.75">
      <c r="A559" s="2"/>
      <c r="B559" s="2"/>
      <c r="C559" s="10"/>
      <c r="D559" s="6"/>
      <c r="E559" s="6"/>
      <c r="F559" s="6"/>
      <c r="G559" s="6"/>
      <c r="H559" s="12"/>
      <c r="I559" s="12"/>
      <c r="J559" s="2"/>
      <c r="K559" s="2"/>
      <c r="L559" s="2"/>
      <c r="M559" s="2"/>
    </row>
    <row r="560" spans="1:13" ht="12.75">
      <c r="A560" s="2"/>
      <c r="B560" s="2"/>
      <c r="C560" s="10">
        <f>C558+F538</f>
        <v>3000</v>
      </c>
      <c r="D560" s="6">
        <f>(C560*C531)+C529</f>
        <v>703.01</v>
      </c>
      <c r="E560" s="6">
        <f>((C531+F536)*C560)+C529</f>
        <v>3462.14</v>
      </c>
      <c r="F560" s="6">
        <f>(C560*I531)+I529</f>
        <v>732.38</v>
      </c>
      <c r="G560" s="6">
        <f>((I531+F536)*C560)+I529</f>
        <v>3491.51</v>
      </c>
      <c r="H560" s="12">
        <f>(F560-D560)/D560</f>
        <v>0.04177749960882492</v>
      </c>
      <c r="I560" s="12">
        <f>(G560-E560)/E560</f>
        <v>0.00848319247632977</v>
      </c>
      <c r="J560" s="2"/>
      <c r="K560" s="2"/>
      <c r="L560" s="2"/>
      <c r="M560" s="2"/>
    </row>
    <row r="561" spans="1:13" ht="12.75">
      <c r="A561" s="2"/>
      <c r="B561" s="2"/>
      <c r="C561" s="10"/>
      <c r="D561" s="6"/>
      <c r="E561" s="6"/>
      <c r="F561" s="6"/>
      <c r="G561" s="6"/>
      <c r="H561" s="12"/>
      <c r="I561" s="12"/>
      <c r="J561" s="2"/>
      <c r="K561" s="2"/>
      <c r="L561" s="2"/>
      <c r="M561" s="2"/>
    </row>
    <row r="562" spans="1:13" ht="12.75">
      <c r="A562" s="2"/>
      <c r="B562" s="2"/>
      <c r="C562" s="10">
        <f>C560+F538</f>
        <v>3500</v>
      </c>
      <c r="D562" s="6">
        <f>(C562*C531)+C529</f>
        <v>814.345</v>
      </c>
      <c r="E562" s="6">
        <f>((C531+F536)*C562)+C529</f>
        <v>4033.33</v>
      </c>
      <c r="F562" s="6">
        <f>(C562*I531)+I529</f>
        <v>846.11</v>
      </c>
      <c r="G562" s="6">
        <f>((I531+F536)*C562)+I529</f>
        <v>4065.0950000000003</v>
      </c>
      <c r="H562" s="12">
        <f>(F562-D562)/D562</f>
        <v>0.03900680915336864</v>
      </c>
      <c r="I562" s="12">
        <f>(G562-E562)/E562</f>
        <v>0.007875626343492927</v>
      </c>
      <c r="J562" s="2"/>
      <c r="K562" s="2"/>
      <c r="L562" s="2"/>
      <c r="M562" s="2"/>
    </row>
    <row r="563" spans="1:13" ht="12.75">
      <c r="A563" s="2"/>
      <c r="B563" s="2"/>
      <c r="C563" s="10"/>
      <c r="D563" s="6"/>
      <c r="E563" s="6"/>
      <c r="F563" s="6"/>
      <c r="G563" s="6"/>
      <c r="H563" s="12"/>
      <c r="I563" s="12"/>
      <c r="J563" s="2"/>
      <c r="K563" s="2"/>
      <c r="L563" s="2"/>
      <c r="M563" s="2"/>
    </row>
    <row r="564" spans="1:13" ht="12.75">
      <c r="A564" s="2"/>
      <c r="B564" s="2"/>
      <c r="C564" s="10">
        <f>C562+F538</f>
        <v>4000</v>
      </c>
      <c r="D564" s="6">
        <f>(C564*C531)+C529</f>
        <v>925.6800000000001</v>
      </c>
      <c r="E564" s="6">
        <f>((C531+F536)*C564)+C529</f>
        <v>4604.5199999999995</v>
      </c>
      <c r="F564" s="6">
        <f>(C564*I531)+I529</f>
        <v>959.84</v>
      </c>
      <c r="G564" s="6">
        <f>((I531+F536)*C564)+I529</f>
        <v>4638.68</v>
      </c>
      <c r="H564" s="12">
        <f>(F564-D564)/D564</f>
        <v>0.036902601330913457</v>
      </c>
      <c r="I564" s="12">
        <f>(G564-E564)/E564</f>
        <v>0.007418797181899692</v>
      </c>
      <c r="J564" s="2"/>
      <c r="K564" s="2"/>
      <c r="L564" s="2"/>
      <c r="M564" s="2"/>
    </row>
    <row r="565" spans="1:13" ht="12.75">
      <c r="A565" s="2"/>
      <c r="B565" s="2"/>
      <c r="C565" s="10"/>
      <c r="D565" s="6"/>
      <c r="E565" s="6"/>
      <c r="F565" s="6"/>
      <c r="G565" s="6"/>
      <c r="H565" s="12"/>
      <c r="I565" s="12"/>
      <c r="J565" s="2"/>
      <c r="K565" s="2"/>
      <c r="L565" s="2"/>
      <c r="M565" s="2"/>
    </row>
    <row r="566" spans="1:13" ht="12.75">
      <c r="A566" s="2"/>
      <c r="B566" s="2"/>
      <c r="C566" s="10">
        <f>C564+F538</f>
        <v>4500</v>
      </c>
      <c r="D566" s="6">
        <f>(C566*C531)+C529</f>
        <v>1037.0149999999999</v>
      </c>
      <c r="E566" s="6">
        <f>((C531+F536)*C566)+C529</f>
        <v>5175.71</v>
      </c>
      <c r="F566" s="6">
        <f>(C566*I531)+I529</f>
        <v>1073.57</v>
      </c>
      <c r="G566" s="6">
        <f>((I531+F536)*C566)+I529</f>
        <v>5212.265</v>
      </c>
      <c r="H566" s="12">
        <f>(F566-D566)/D566</f>
        <v>0.0352502133527481</v>
      </c>
      <c r="I566" s="12">
        <f>(G566-E566)/E566</f>
        <v>0.007062799113551627</v>
      </c>
      <c r="J566" s="2"/>
      <c r="K566" s="2"/>
      <c r="L566" s="2"/>
      <c r="M566" s="2"/>
    </row>
    <row r="567" spans="1:13" ht="12.75">
      <c r="A567" s="2"/>
      <c r="B567" s="2"/>
      <c r="C567" s="10"/>
      <c r="D567" s="6"/>
      <c r="E567" s="6"/>
      <c r="F567" s="6"/>
      <c r="G567" s="6"/>
      <c r="H567" s="12"/>
      <c r="I567" s="12"/>
      <c r="J567" s="2"/>
      <c r="K567" s="2"/>
      <c r="L567" s="2"/>
      <c r="M567" s="2"/>
    </row>
    <row r="568" spans="1:13" ht="12.75">
      <c r="A568" s="2"/>
      <c r="B568" s="2"/>
      <c r="C568" s="10">
        <f>C566+F538</f>
        <v>5000</v>
      </c>
      <c r="D568" s="6">
        <f>(C568*C531)+C529</f>
        <v>1148.3500000000001</v>
      </c>
      <c r="E568" s="6">
        <f>((C531+F536)*C568)+C529</f>
        <v>5746.9</v>
      </c>
      <c r="F568" s="6">
        <f>(C568*I531)+I529</f>
        <v>1187.3</v>
      </c>
      <c r="G568" s="6">
        <f>((I531+F536)*C568)+I529</f>
        <v>5785.85</v>
      </c>
      <c r="H568" s="12">
        <f>(F568-D568)/D568</f>
        <v>0.03391823050463692</v>
      </c>
      <c r="I568" s="12">
        <f>(G568-E568)/E568</f>
        <v>0.006777567036141351</v>
      </c>
      <c r="J568" s="2"/>
      <c r="K568" s="2"/>
      <c r="L568" s="2"/>
      <c r="M568" s="2"/>
    </row>
    <row r="569" spans="1:13" ht="12.75">
      <c r="A569" s="2"/>
      <c r="B569" s="2"/>
      <c r="C569" s="2"/>
      <c r="D569" s="6"/>
      <c r="E569" s="6"/>
      <c r="F569" s="6"/>
      <c r="G569" s="6"/>
      <c r="H569" s="12"/>
      <c r="I569" s="12"/>
      <c r="J569" s="2"/>
      <c r="K569" s="2"/>
      <c r="L569" s="2"/>
      <c r="M569" s="2"/>
    </row>
    <row r="570" spans="1:13" ht="12.75">
      <c r="A570" s="2"/>
      <c r="B570" s="2"/>
      <c r="C570" s="2"/>
      <c r="D570" s="6"/>
      <c r="E570" s="6"/>
      <c r="F570" s="6"/>
      <c r="G570" s="6"/>
      <c r="H570" s="2"/>
      <c r="I570" s="2"/>
      <c r="J570" s="2"/>
      <c r="K570" s="2"/>
      <c r="L570" s="2"/>
      <c r="M570" s="2"/>
    </row>
    <row r="571" spans="1:13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ht="12.75">
      <c r="A572" s="1" t="s">
        <v>171</v>
      </c>
      <c r="B572" s="2"/>
      <c r="C572" s="2"/>
      <c r="D572" s="6"/>
      <c r="E572" s="6"/>
      <c r="F572" s="6"/>
      <c r="G572" s="6"/>
      <c r="H572" s="2"/>
      <c r="I572" s="2"/>
      <c r="J572" s="2"/>
      <c r="K572" s="2"/>
      <c r="L572" s="1" t="s">
        <v>32</v>
      </c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9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S575" s="2"/>
    </row>
    <row r="576" spans="1:19" ht="12.75">
      <c r="A576" s="61" t="s">
        <v>174</v>
      </c>
      <c r="B576" s="2"/>
      <c r="C576" s="2"/>
      <c r="D576" s="2"/>
      <c r="E576" s="2"/>
      <c r="F576" s="2"/>
      <c r="G576" s="1" t="s">
        <v>1</v>
      </c>
      <c r="H576" s="2"/>
      <c r="I576" s="2"/>
      <c r="J576" s="2"/>
      <c r="K576" s="2"/>
      <c r="L576" s="4" t="s">
        <v>141</v>
      </c>
      <c r="M576" s="2"/>
      <c r="S576" s="2"/>
    </row>
    <row r="577" spans="1:19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S577" s="2"/>
    </row>
    <row r="578" spans="1:19" ht="12.75">
      <c r="A578" s="1" t="s">
        <v>3</v>
      </c>
      <c r="B578" s="2"/>
      <c r="C578" s="2"/>
      <c r="D578" s="2"/>
      <c r="E578" s="2"/>
      <c r="F578" s="1" t="s">
        <v>4</v>
      </c>
      <c r="G578" s="2"/>
      <c r="H578" s="2"/>
      <c r="I578" s="2"/>
      <c r="J578" s="2"/>
      <c r="K578" s="2"/>
      <c r="L578" s="1" t="s">
        <v>5</v>
      </c>
      <c r="M578" s="2"/>
      <c r="S578" s="1"/>
    </row>
    <row r="579" spans="1:19" ht="12.75">
      <c r="A579" s="4" t="str">
        <f>$A$4</f>
        <v>COMPANY:   PEOPLES GAS SYSTEM</v>
      </c>
      <c r="B579" s="2"/>
      <c r="C579" s="2"/>
      <c r="D579" s="2"/>
      <c r="E579" s="2"/>
      <c r="F579" s="1" t="s">
        <v>66</v>
      </c>
      <c r="G579" s="2"/>
      <c r="H579" s="2"/>
      <c r="I579" s="2"/>
      <c r="J579" s="2"/>
      <c r="K579" s="2"/>
      <c r="L579" s="4" t="str">
        <f>$L$4</f>
        <v>HISTORIC BASE YEAR DATA:  12/31/07</v>
      </c>
      <c r="M579" s="2"/>
      <c r="S579" s="2"/>
    </row>
    <row r="580" spans="1:19" ht="12.75">
      <c r="A580" s="4" t="str">
        <f>$A$5</f>
        <v>DOCKET NO.:   080318-GU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" t="str">
        <f>$L$5</f>
        <v>PROJECTED TEST YEAR:      12/31/09</v>
      </c>
      <c r="M580" s="2"/>
      <c r="S580" s="2"/>
    </row>
    <row r="581" spans="1:19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" t="str">
        <f>$L$6</f>
        <v>WITNESS:  </v>
      </c>
      <c r="M581" s="2" t="str">
        <f>M$6</f>
        <v>S. RICHARDS</v>
      </c>
      <c r="S581" s="2"/>
    </row>
    <row r="582" spans="1:19" ht="12.75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S582" s="2"/>
    </row>
    <row r="583" spans="1:19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S583" s="2"/>
    </row>
    <row r="584" spans="1:19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S584" s="2"/>
    </row>
    <row r="585" spans="1:19" ht="12.75">
      <c r="A585" s="2"/>
      <c r="B585" s="2"/>
      <c r="C585" s="2"/>
      <c r="D585" s="2"/>
      <c r="E585" s="2"/>
      <c r="F585" s="5" t="s">
        <v>102</v>
      </c>
      <c r="G585" s="2"/>
      <c r="H585" s="2"/>
      <c r="I585" s="2"/>
      <c r="J585" s="2"/>
      <c r="K585" s="2"/>
      <c r="L585" s="2"/>
      <c r="M585" s="2"/>
      <c r="S585" s="1"/>
    </row>
    <row r="586" spans="1:19" ht="12.75">
      <c r="A586" s="2"/>
      <c r="B586" s="2"/>
      <c r="C586" s="2"/>
      <c r="D586" s="2"/>
      <c r="E586" s="2"/>
      <c r="F586" s="5" t="s">
        <v>82</v>
      </c>
      <c r="G586" s="2"/>
      <c r="H586" s="2"/>
      <c r="I586" s="2"/>
      <c r="J586" s="2"/>
      <c r="K586" s="2"/>
      <c r="L586" s="2"/>
      <c r="M586" s="2"/>
      <c r="S586" s="2"/>
    </row>
    <row r="587" spans="1:19" ht="12.75">
      <c r="A587" s="2"/>
      <c r="B587" s="2"/>
      <c r="C587" s="2"/>
      <c r="D587" s="2"/>
      <c r="E587" s="2"/>
      <c r="F587" s="5"/>
      <c r="G587" s="2"/>
      <c r="H587" s="2"/>
      <c r="I587" s="2"/>
      <c r="J587" s="2"/>
      <c r="K587" s="2"/>
      <c r="L587" s="2"/>
      <c r="M587" s="2"/>
      <c r="S587" s="2"/>
    </row>
    <row r="588" spans="1:19" ht="12.75">
      <c r="A588" s="2"/>
      <c r="B588" s="2"/>
      <c r="C588" s="2"/>
      <c r="D588" s="2"/>
      <c r="E588" s="2"/>
      <c r="F588" s="5"/>
      <c r="G588" s="2"/>
      <c r="H588" s="2"/>
      <c r="I588" s="2"/>
      <c r="J588" s="2"/>
      <c r="K588" s="2"/>
      <c r="L588" s="2"/>
      <c r="M588" s="2"/>
      <c r="S588" s="2"/>
    </row>
    <row r="589" spans="1:19" ht="12.75">
      <c r="A589" s="2"/>
      <c r="B589" s="2"/>
      <c r="C589" s="2"/>
      <c r="D589" s="2"/>
      <c r="E589" s="2"/>
      <c r="F589" s="5"/>
      <c r="G589" s="2"/>
      <c r="H589" s="2"/>
      <c r="I589" s="2"/>
      <c r="J589" s="2"/>
      <c r="K589" s="2"/>
      <c r="L589" s="2"/>
      <c r="M589" s="2"/>
      <c r="S589" s="2"/>
    </row>
    <row r="590" spans="1:19" ht="12.75">
      <c r="A590" s="2"/>
      <c r="B590" s="2"/>
      <c r="C590" s="2"/>
      <c r="D590" s="2"/>
      <c r="E590" s="2"/>
      <c r="F590" s="5"/>
      <c r="G590" s="2"/>
      <c r="H590" s="2"/>
      <c r="I590" s="2"/>
      <c r="J590" s="2"/>
      <c r="K590" s="2"/>
      <c r="L590" s="2"/>
      <c r="M590" s="2"/>
      <c r="S590" s="2"/>
    </row>
    <row r="591" spans="1:19" ht="12.75">
      <c r="A591" s="2"/>
      <c r="B591" s="2"/>
      <c r="C591" s="2"/>
      <c r="D591" s="2"/>
      <c r="E591" s="2"/>
      <c r="F591" s="5"/>
      <c r="G591" s="2"/>
      <c r="H591" s="2"/>
      <c r="I591" s="2"/>
      <c r="J591" s="2"/>
      <c r="K591" s="2"/>
      <c r="L591" s="2"/>
      <c r="M591" s="2"/>
      <c r="S591" s="2"/>
    </row>
    <row r="592" spans="1:19" ht="12.75">
      <c r="A592" s="2"/>
      <c r="B592" s="2"/>
      <c r="C592" s="16" t="s">
        <v>98</v>
      </c>
      <c r="D592" s="17"/>
      <c r="E592" s="2"/>
      <c r="F592" s="2"/>
      <c r="G592" s="2"/>
      <c r="H592" s="2"/>
      <c r="I592" s="16" t="s">
        <v>97</v>
      </c>
      <c r="J592" s="17"/>
      <c r="K592" s="2"/>
      <c r="L592" s="2"/>
      <c r="M592" s="2"/>
      <c r="S592" s="2"/>
    </row>
    <row r="593" spans="1:19" ht="12.75">
      <c r="A593" s="2"/>
      <c r="B593" s="2"/>
      <c r="C593" s="1"/>
      <c r="D593" s="3"/>
      <c r="E593" s="2"/>
      <c r="F593" s="2"/>
      <c r="G593" s="2"/>
      <c r="H593" s="2"/>
      <c r="I593" s="1"/>
      <c r="J593" s="3"/>
      <c r="K593" s="2"/>
      <c r="L593" s="2"/>
      <c r="M593" s="2"/>
      <c r="S593" s="2"/>
    </row>
    <row r="594" spans="1:19" ht="12.75">
      <c r="A594" s="2"/>
      <c r="B594" s="1" t="s">
        <v>10</v>
      </c>
      <c r="C594" s="6">
        <f>ROUND('[2]SCH-E2'!$H$85,0)</f>
        <v>45</v>
      </c>
      <c r="D594" s="2"/>
      <c r="E594" s="2"/>
      <c r="F594" s="2"/>
      <c r="G594" s="2"/>
      <c r="H594" s="1" t="s">
        <v>10</v>
      </c>
      <c r="I594" s="6">
        <f>'[4]SCHH-1'!$S$285</f>
        <v>150</v>
      </c>
      <c r="J594" s="2"/>
      <c r="K594" s="2"/>
      <c r="L594" s="2"/>
      <c r="M594" s="2"/>
      <c r="S594" s="2"/>
    </row>
    <row r="595" spans="1:19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S595" s="2"/>
    </row>
    <row r="596" spans="1:19" ht="12.75">
      <c r="A596" s="2"/>
      <c r="B596" s="1" t="s">
        <v>160</v>
      </c>
      <c r="C596" s="7">
        <f>'[2]SCH-E2'!$H$86</f>
        <v>0.19533000000000003</v>
      </c>
      <c r="D596" s="1" t="s">
        <v>12</v>
      </c>
      <c r="E596" s="2"/>
      <c r="F596" s="2"/>
      <c r="G596" s="2"/>
      <c r="H596" s="1" t="s">
        <v>160</v>
      </c>
      <c r="I596" s="7">
        <f>'[4]SCHH-1'!$S$308</f>
        <v>0.1967</v>
      </c>
      <c r="J596" s="1" t="s">
        <v>12</v>
      </c>
      <c r="K596" s="2"/>
      <c r="L596" s="2"/>
      <c r="M596" s="2"/>
      <c r="S596" s="2"/>
    </row>
    <row r="597" spans="1:19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S597" s="2"/>
    </row>
    <row r="598" spans="1:19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S598" s="2"/>
    </row>
    <row r="599" spans="1:19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S599" s="2"/>
    </row>
    <row r="600" spans="1:19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S600" s="2"/>
    </row>
    <row r="601" spans="1:19" ht="12.75">
      <c r="A601" s="2"/>
      <c r="B601" s="2"/>
      <c r="C601" s="2"/>
      <c r="D601" s="2"/>
      <c r="E601" s="1" t="s">
        <v>85</v>
      </c>
      <c r="F601" s="53">
        <f>COG!B11</f>
        <v>0.91971</v>
      </c>
      <c r="G601" s="1" t="s">
        <v>14</v>
      </c>
      <c r="H601" s="2"/>
      <c r="I601" s="2"/>
      <c r="J601" s="2"/>
      <c r="K601" s="2"/>
      <c r="L601" s="2"/>
      <c r="M601" s="2"/>
      <c r="S601" s="2"/>
    </row>
    <row r="602" spans="1:19" ht="12.75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S602" s="2"/>
    </row>
    <row r="603" spans="1:19" ht="12.75">
      <c r="A603" s="2"/>
      <c r="B603" s="2"/>
      <c r="C603" s="2"/>
      <c r="D603" s="9" t="s">
        <v>15</v>
      </c>
      <c r="E603" s="2"/>
      <c r="F603" s="54">
        <v>1000</v>
      </c>
      <c r="G603" s="1" t="s">
        <v>16</v>
      </c>
      <c r="H603" s="2"/>
      <c r="I603" s="2"/>
      <c r="J603" s="2"/>
      <c r="K603" s="2"/>
      <c r="L603" s="2"/>
      <c r="M603" s="2"/>
      <c r="S603" s="2"/>
    </row>
    <row r="604" spans="1:19" ht="12.75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S604" s="2"/>
    </row>
    <row r="605" spans="1:19" ht="12.75">
      <c r="A605" s="2"/>
      <c r="B605" s="2"/>
      <c r="C605" s="1" t="s">
        <v>17</v>
      </c>
      <c r="D605" s="2"/>
      <c r="E605" s="2"/>
      <c r="F605" s="57">
        <f>'[3]SCHE-1'!$L$210</f>
        <v>7527</v>
      </c>
      <c r="G605" s="1" t="s">
        <v>18</v>
      </c>
      <c r="H605" s="2"/>
      <c r="I605" s="2"/>
      <c r="J605" s="2"/>
      <c r="K605" s="2"/>
      <c r="L605" s="2"/>
      <c r="M605" s="2"/>
      <c r="S605" s="2"/>
    </row>
    <row r="606" spans="1:19" ht="12.75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S606" s="2"/>
    </row>
    <row r="607" spans="1:19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S607" s="2"/>
    </row>
    <row r="608" spans="1:19" ht="12.75">
      <c r="A608" s="2"/>
      <c r="B608" s="2"/>
      <c r="C608" s="2"/>
      <c r="D608" s="11" t="s">
        <v>19</v>
      </c>
      <c r="E608" s="11" t="s">
        <v>19</v>
      </c>
      <c r="F608" s="11" t="s">
        <v>20</v>
      </c>
      <c r="G608" s="11" t="s">
        <v>20</v>
      </c>
      <c r="H608" s="2"/>
      <c r="I608" s="2"/>
      <c r="J608" s="2"/>
      <c r="K608" s="2"/>
      <c r="L608" s="2"/>
      <c r="M608" s="2"/>
      <c r="S608" s="2"/>
    </row>
    <row r="609" spans="1:19" ht="12.75">
      <c r="A609" s="2"/>
      <c r="B609" s="2"/>
      <c r="C609" s="2"/>
      <c r="D609" s="11" t="s">
        <v>21</v>
      </c>
      <c r="E609" s="11" t="s">
        <v>21</v>
      </c>
      <c r="F609" s="11" t="s">
        <v>21</v>
      </c>
      <c r="G609" s="11" t="s">
        <v>21</v>
      </c>
      <c r="H609" s="11" t="s">
        <v>22</v>
      </c>
      <c r="I609" s="11" t="s">
        <v>22</v>
      </c>
      <c r="J609" s="2"/>
      <c r="K609" s="2"/>
      <c r="L609" s="2"/>
      <c r="M609" s="2"/>
      <c r="S609" s="2"/>
    </row>
    <row r="610" spans="1:19" ht="12.75">
      <c r="A610" s="2"/>
      <c r="B610" s="2"/>
      <c r="C610" s="11" t="s">
        <v>23</v>
      </c>
      <c r="D610" s="11" t="s">
        <v>24</v>
      </c>
      <c r="E610" s="11" t="s">
        <v>24</v>
      </c>
      <c r="F610" s="11" t="s">
        <v>24</v>
      </c>
      <c r="G610" s="11" t="s">
        <v>24</v>
      </c>
      <c r="H610" s="11" t="s">
        <v>25</v>
      </c>
      <c r="I610" s="11" t="s">
        <v>25</v>
      </c>
      <c r="J610" s="2"/>
      <c r="K610" s="2"/>
      <c r="L610" s="2"/>
      <c r="M610" s="2"/>
      <c r="S610" s="2"/>
    </row>
    <row r="611" spans="1:19" ht="12.75">
      <c r="A611" s="2"/>
      <c r="B611" s="2"/>
      <c r="C611" s="52" t="s">
        <v>26</v>
      </c>
      <c r="D611" s="52" t="s">
        <v>27</v>
      </c>
      <c r="E611" s="52" t="s">
        <v>28</v>
      </c>
      <c r="F611" s="52" t="s">
        <v>27</v>
      </c>
      <c r="G611" s="52" t="s">
        <v>28</v>
      </c>
      <c r="H611" s="52" t="s">
        <v>27</v>
      </c>
      <c r="I611" s="52" t="s">
        <v>28</v>
      </c>
      <c r="J611" s="2"/>
      <c r="K611" s="2"/>
      <c r="L611" s="2"/>
      <c r="M611" s="2"/>
      <c r="S611" s="2"/>
    </row>
    <row r="612" spans="1:19" ht="12.75">
      <c r="A612" s="2"/>
      <c r="B612" s="2"/>
      <c r="C612" s="11"/>
      <c r="D612" s="11"/>
      <c r="E612" s="11"/>
      <c r="F612" s="11"/>
      <c r="G612" s="11"/>
      <c r="H612" s="11"/>
      <c r="I612" s="11"/>
      <c r="J612" s="2"/>
      <c r="K612" s="2"/>
      <c r="L612" s="2"/>
      <c r="M612" s="2"/>
      <c r="S612" s="2"/>
    </row>
    <row r="613" spans="1:19" ht="12.75">
      <c r="A613" s="2"/>
      <c r="B613" s="2"/>
      <c r="C613" s="10">
        <v>0</v>
      </c>
      <c r="D613" s="6">
        <f>(C613*C596)+C594</f>
        <v>45</v>
      </c>
      <c r="E613" s="6">
        <f>((C596+F601)*C613)+C594</f>
        <v>45</v>
      </c>
      <c r="F613" s="6">
        <f>(C613*I596)+I594</f>
        <v>150</v>
      </c>
      <c r="G613" s="6">
        <f>((I596+F601)*C613)+I594</f>
        <v>150</v>
      </c>
      <c r="H613" s="12">
        <f>IF(F613=0,0,(F613-D613)/D613)</f>
        <v>2.3333333333333335</v>
      </c>
      <c r="I613" s="12">
        <f>IF(G613=0,0,(G613-E613)/E613)</f>
        <v>2.3333333333333335</v>
      </c>
      <c r="J613" s="2"/>
      <c r="K613" s="2"/>
      <c r="L613" s="2"/>
      <c r="M613" s="2"/>
      <c r="S613" s="2"/>
    </row>
    <row r="614" spans="1:19" ht="12.75">
      <c r="A614" s="2"/>
      <c r="B614" s="2"/>
      <c r="C614" s="10"/>
      <c r="D614" s="6"/>
      <c r="E614" s="6"/>
      <c r="F614" s="6"/>
      <c r="G614" s="6"/>
      <c r="H614" s="12"/>
      <c r="I614" s="12"/>
      <c r="J614" s="2"/>
      <c r="K614" s="2"/>
      <c r="L614" s="2"/>
      <c r="M614" s="2"/>
      <c r="S614" s="2"/>
    </row>
    <row r="615" spans="1:19" ht="12.75">
      <c r="A615" s="2"/>
      <c r="B615" s="2"/>
      <c r="C615" s="10">
        <f>F603</f>
        <v>1000</v>
      </c>
      <c r="D615" s="6">
        <f>(C615*C596)+C594</f>
        <v>240.33000000000004</v>
      </c>
      <c r="E615" s="6">
        <f>((C596+F601)*C615)+C594</f>
        <v>1160.04</v>
      </c>
      <c r="F615" s="6">
        <f>(C615*I596)+I594</f>
        <v>346.70000000000005</v>
      </c>
      <c r="G615" s="6">
        <f>((I596+F601)*C615)+I594</f>
        <v>1266.41</v>
      </c>
      <c r="H615" s="12">
        <f>(F615-D615)/D615</f>
        <v>0.44259975866516865</v>
      </c>
      <c r="I615" s="12">
        <f>(G615-E615)/E615</f>
        <v>0.09169511396158764</v>
      </c>
      <c r="J615" s="2"/>
      <c r="K615" s="2"/>
      <c r="L615" s="2"/>
      <c r="M615" s="2"/>
      <c r="S615" s="2"/>
    </row>
    <row r="616" spans="1:19" ht="12.75">
      <c r="A616" s="2"/>
      <c r="B616" s="2"/>
      <c r="C616" s="10"/>
      <c r="D616" s="6"/>
      <c r="E616" s="6"/>
      <c r="F616" s="6"/>
      <c r="G616" s="6"/>
      <c r="H616" s="12"/>
      <c r="I616" s="12"/>
      <c r="J616" s="2"/>
      <c r="K616" s="2"/>
      <c r="L616" s="2"/>
      <c r="M616" s="2"/>
      <c r="S616" s="2"/>
    </row>
    <row r="617" spans="1:19" ht="12.75">
      <c r="A617" s="2"/>
      <c r="B617" s="2"/>
      <c r="C617" s="10">
        <f>C615+F603</f>
        <v>2000</v>
      </c>
      <c r="D617" s="6">
        <f>(C617*C596)+C594</f>
        <v>435.6600000000001</v>
      </c>
      <c r="E617" s="6">
        <f>((C596+F601)*C617)+C594</f>
        <v>2275.08</v>
      </c>
      <c r="F617" s="6">
        <f>(C617*I596)+I594</f>
        <v>543.4000000000001</v>
      </c>
      <c r="G617" s="6">
        <f>((I596+F601)*C617)+I594</f>
        <v>2382.82</v>
      </c>
      <c r="H617" s="12">
        <f>(F617-D617)/D617</f>
        <v>0.24730294266170866</v>
      </c>
      <c r="I617" s="12">
        <f>(G617-E617)/E617</f>
        <v>0.047356576472036255</v>
      </c>
      <c r="J617" s="2"/>
      <c r="K617" s="2"/>
      <c r="L617" s="2"/>
      <c r="M617" s="2"/>
      <c r="S617" s="2"/>
    </row>
    <row r="618" spans="1:19" ht="12.75">
      <c r="A618" s="2"/>
      <c r="B618" s="2"/>
      <c r="C618" s="10"/>
      <c r="D618" s="6"/>
      <c r="E618" s="6"/>
      <c r="F618" s="6"/>
      <c r="G618" s="6"/>
      <c r="H618" s="12"/>
      <c r="I618" s="12"/>
      <c r="J618" s="2"/>
      <c r="K618" s="2"/>
      <c r="L618" s="2"/>
      <c r="M618" s="2"/>
      <c r="S618" s="2"/>
    </row>
    <row r="619" spans="1:19" ht="12.75">
      <c r="A619" s="2"/>
      <c r="B619" s="2"/>
      <c r="C619" s="10">
        <f>C617+F603</f>
        <v>3000</v>
      </c>
      <c r="D619" s="6">
        <f>(C619*C596)+C594</f>
        <v>630.9900000000001</v>
      </c>
      <c r="E619" s="6">
        <f>((C596+F601)*C619)+C594</f>
        <v>3390.12</v>
      </c>
      <c r="F619" s="6">
        <f>(C619*I596)+I594</f>
        <v>740.1</v>
      </c>
      <c r="G619" s="6">
        <f>((I596+F601)*C619)+I594</f>
        <v>3499.2300000000005</v>
      </c>
      <c r="H619" s="12">
        <f>(F619-D619)/D619</f>
        <v>0.17291874673132676</v>
      </c>
      <c r="I619" s="12">
        <f>(G619-E619)/E619</f>
        <v>0.03218470142649835</v>
      </c>
      <c r="J619" s="2"/>
      <c r="K619" s="2"/>
      <c r="L619" s="2"/>
      <c r="M619" s="2"/>
      <c r="S619" s="2"/>
    </row>
    <row r="620" spans="1:19" ht="12.75">
      <c r="A620" s="2"/>
      <c r="B620" s="2"/>
      <c r="C620" s="10"/>
      <c r="D620" s="6"/>
      <c r="E620" s="6"/>
      <c r="F620" s="6"/>
      <c r="G620" s="6"/>
      <c r="H620" s="12"/>
      <c r="I620" s="12"/>
      <c r="J620" s="2"/>
      <c r="K620" s="2"/>
      <c r="L620" s="2"/>
      <c r="M620" s="2"/>
      <c r="S620" s="2"/>
    </row>
    <row r="621" spans="1:19" ht="12.75">
      <c r="A621" s="2"/>
      <c r="B621" s="2"/>
      <c r="C621" s="10">
        <f>C619+F603</f>
        <v>4000</v>
      </c>
      <c r="D621" s="6">
        <f>(C621*C596)+C594</f>
        <v>826.3200000000002</v>
      </c>
      <c r="E621" s="6">
        <f>((C596+F601)*C621)+C594</f>
        <v>4505.16</v>
      </c>
      <c r="F621" s="6">
        <f>(C621*I596)+I594</f>
        <v>936.8000000000001</v>
      </c>
      <c r="G621" s="6">
        <f>((I596+F601)*C621)+I594</f>
        <v>4615.64</v>
      </c>
      <c r="H621" s="12">
        <f>(F621-D621)/D621</f>
        <v>0.13370122954787478</v>
      </c>
      <c r="I621" s="12">
        <f>(G621-E621)/E621</f>
        <v>0.0245229914142895</v>
      </c>
      <c r="J621" s="2"/>
      <c r="K621" s="2"/>
      <c r="L621" s="2"/>
      <c r="M621" s="2"/>
      <c r="S621" s="2"/>
    </row>
    <row r="622" spans="1:19" ht="12.75">
      <c r="A622" s="2"/>
      <c r="B622" s="2"/>
      <c r="C622" s="10"/>
      <c r="D622" s="6"/>
      <c r="E622" s="6"/>
      <c r="F622" s="6"/>
      <c r="G622" s="6"/>
      <c r="H622" s="12"/>
      <c r="I622" s="12"/>
      <c r="J622" s="2"/>
      <c r="K622" s="2"/>
      <c r="L622" s="2"/>
      <c r="M622" s="2"/>
      <c r="S622" s="2"/>
    </row>
    <row r="623" spans="1:19" ht="12.75">
      <c r="A623" s="2"/>
      <c r="B623" s="2"/>
      <c r="C623" s="10">
        <f>C621+F603</f>
        <v>5000</v>
      </c>
      <c r="D623" s="6">
        <f>(C623*C596)+C594</f>
        <v>1021.6500000000002</v>
      </c>
      <c r="E623" s="6">
        <f>((C596+F601)*C623)+C594</f>
        <v>5620.2</v>
      </c>
      <c r="F623" s="6">
        <f>(C623*I596)+I594</f>
        <v>1133.5</v>
      </c>
      <c r="G623" s="6">
        <f>((I596+F601)*C623)+I594</f>
        <v>5732.05</v>
      </c>
      <c r="H623" s="12">
        <f>(F623-D623)/D623</f>
        <v>0.10947976312827266</v>
      </c>
      <c r="I623" s="12">
        <f>(G623-E623)/E623</f>
        <v>0.019901426995480653</v>
      </c>
      <c r="J623" s="2"/>
      <c r="K623" s="2"/>
      <c r="L623" s="2"/>
      <c r="M623" s="2"/>
      <c r="S623" s="2"/>
    </row>
    <row r="624" spans="1:19" ht="12.75">
      <c r="A624" s="2"/>
      <c r="B624" s="2"/>
      <c r="C624" s="10"/>
      <c r="D624" s="6"/>
      <c r="E624" s="6"/>
      <c r="F624" s="6"/>
      <c r="G624" s="6"/>
      <c r="H624" s="12"/>
      <c r="I624" s="12"/>
      <c r="J624" s="2"/>
      <c r="K624" s="2"/>
      <c r="L624" s="2"/>
      <c r="M624" s="2"/>
      <c r="S624" s="2"/>
    </row>
    <row r="625" spans="1:19" ht="12.75">
      <c r="A625" s="2"/>
      <c r="B625" s="2"/>
      <c r="C625" s="10">
        <f>C623+F603</f>
        <v>6000</v>
      </c>
      <c r="D625" s="6">
        <f>(C625*C596)+C594</f>
        <v>1216.9800000000002</v>
      </c>
      <c r="E625" s="6">
        <f>((C596+F601)*C625)+C594</f>
        <v>6735.24</v>
      </c>
      <c r="F625" s="6">
        <f>(C625*I596)+I594</f>
        <v>1330.2</v>
      </c>
      <c r="G625" s="6">
        <f>((I596+F601)*C625)+I594</f>
        <v>6848.460000000001</v>
      </c>
      <c r="H625" s="12">
        <f>(F625-D625)/D625</f>
        <v>0.09303357491495323</v>
      </c>
      <c r="I625" s="12">
        <f>(G625-E625)/E625</f>
        <v>0.016810091399861202</v>
      </c>
      <c r="J625" s="2"/>
      <c r="K625" s="2"/>
      <c r="L625" s="2"/>
      <c r="M625" s="2"/>
      <c r="S625" s="2"/>
    </row>
    <row r="626" spans="1:19" ht="12.75">
      <c r="A626" s="2"/>
      <c r="B626" s="2"/>
      <c r="C626" s="10"/>
      <c r="D626" s="6"/>
      <c r="E626" s="6"/>
      <c r="F626" s="6"/>
      <c r="G626" s="6"/>
      <c r="H626" s="12"/>
      <c r="I626" s="12"/>
      <c r="J626" s="2"/>
      <c r="K626" s="2"/>
      <c r="L626" s="2"/>
      <c r="M626" s="2"/>
      <c r="S626" s="2"/>
    </row>
    <row r="627" spans="1:19" ht="12.75">
      <c r="A627" s="2"/>
      <c r="B627" s="2"/>
      <c r="C627" s="10">
        <f>C625+F603</f>
        <v>7000</v>
      </c>
      <c r="D627" s="6">
        <f>(C627*C596)+C594</f>
        <v>1412.3100000000002</v>
      </c>
      <c r="E627" s="6">
        <f>((C596+F601)*C627)+C594</f>
        <v>7850.280000000001</v>
      </c>
      <c r="F627" s="6">
        <f>(C627*I596)+I594</f>
        <v>1526.9</v>
      </c>
      <c r="G627" s="6">
        <f>((I596+F601)*C627)+I594</f>
        <v>7964.870000000001</v>
      </c>
      <c r="H627" s="12">
        <f>(F627-D627)/D627</f>
        <v>0.08113657766354405</v>
      </c>
      <c r="I627" s="12">
        <f>(G627-E627)/E627</f>
        <v>0.014596931574415198</v>
      </c>
      <c r="J627" s="2"/>
      <c r="K627" s="2"/>
      <c r="L627" s="2"/>
      <c r="M627" s="2"/>
      <c r="S627" s="2"/>
    </row>
    <row r="628" spans="1:19" ht="12.75">
      <c r="A628" s="2"/>
      <c r="B628" s="2"/>
      <c r="C628" s="10"/>
      <c r="D628" s="6"/>
      <c r="E628" s="6"/>
      <c r="F628" s="6"/>
      <c r="G628" s="6"/>
      <c r="H628" s="12"/>
      <c r="I628" s="12"/>
      <c r="J628" s="2"/>
      <c r="K628" s="2"/>
      <c r="L628" s="2"/>
      <c r="M628" s="2"/>
      <c r="S628" s="2"/>
    </row>
    <row r="629" spans="1:19" ht="12.75">
      <c r="A629" s="2"/>
      <c r="B629" s="2"/>
      <c r="C629" s="10">
        <f>C627+F603</f>
        <v>8000</v>
      </c>
      <c r="D629" s="6">
        <f>(C629*C596)+C594</f>
        <v>1607.6400000000003</v>
      </c>
      <c r="E629" s="6">
        <f>((C596+F601)*C629)+C594</f>
        <v>8965.32</v>
      </c>
      <c r="F629" s="6">
        <f>(C629*I596)+I594</f>
        <v>1723.6000000000001</v>
      </c>
      <c r="G629" s="6">
        <f>((I596+F601)*C629)+I594</f>
        <v>9081.28</v>
      </c>
      <c r="H629" s="12">
        <f>(F629-D629)/D629</f>
        <v>0.07213057649722561</v>
      </c>
      <c r="I629" s="12">
        <f>(G629-E629)/E629</f>
        <v>0.0129342845542603</v>
      </c>
      <c r="J629" s="2"/>
      <c r="K629" s="2"/>
      <c r="L629" s="2"/>
      <c r="M629" s="2"/>
      <c r="S629" s="2"/>
    </row>
    <row r="630" spans="1:19" ht="12.75">
      <c r="A630" s="2"/>
      <c r="B630" s="2"/>
      <c r="C630" s="10"/>
      <c r="D630" s="6"/>
      <c r="E630" s="6"/>
      <c r="F630" s="6"/>
      <c r="G630" s="6"/>
      <c r="H630" s="12"/>
      <c r="I630" s="12"/>
      <c r="J630" s="2"/>
      <c r="K630" s="2"/>
      <c r="L630" s="2"/>
      <c r="M630" s="2"/>
      <c r="S630" s="2"/>
    </row>
    <row r="631" spans="1:19" ht="12.75">
      <c r="A631" s="2"/>
      <c r="B631" s="2"/>
      <c r="C631" s="10">
        <f>C629+F603</f>
        <v>9000</v>
      </c>
      <c r="D631" s="6">
        <f>(C631*C596)+C594</f>
        <v>1802.9700000000003</v>
      </c>
      <c r="E631" s="6">
        <f>((C596+F601)*C631)+C594</f>
        <v>10080.36</v>
      </c>
      <c r="F631" s="6">
        <f>(C631*I596)+I594</f>
        <v>1920.3000000000002</v>
      </c>
      <c r="G631" s="6">
        <f>((I596+F601)*C631)+I594</f>
        <v>10197.69</v>
      </c>
      <c r="H631" s="12">
        <f>(F631-D631)/D631</f>
        <v>0.06507595800262894</v>
      </c>
      <c r="I631" s="12">
        <f>(G631-E631)/E631</f>
        <v>0.011639465257193187</v>
      </c>
      <c r="J631" s="2"/>
      <c r="K631" s="2"/>
      <c r="L631" s="2"/>
      <c r="M631" s="2"/>
      <c r="S631" s="2"/>
    </row>
    <row r="632" spans="1:19" ht="12.75">
      <c r="A632" s="2"/>
      <c r="B632" s="2"/>
      <c r="C632" s="10"/>
      <c r="D632" s="6"/>
      <c r="E632" s="6"/>
      <c r="F632" s="6"/>
      <c r="G632" s="6"/>
      <c r="H632" s="12"/>
      <c r="I632" s="12"/>
      <c r="J632" s="2"/>
      <c r="K632" s="2"/>
      <c r="L632" s="2"/>
      <c r="M632" s="2"/>
      <c r="S632" s="2"/>
    </row>
    <row r="633" spans="1:19" ht="12.75">
      <c r="A633" s="2"/>
      <c r="B633" s="2"/>
      <c r="C633" s="10">
        <f>C631+F603</f>
        <v>10000</v>
      </c>
      <c r="D633" s="6">
        <f>(C633*C596)+C594</f>
        <v>1998.3000000000004</v>
      </c>
      <c r="E633" s="6">
        <f>((C596+F601)*C633)+C594</f>
        <v>11195.4</v>
      </c>
      <c r="F633" s="6">
        <f>(C633*I596)+I594</f>
        <v>2117</v>
      </c>
      <c r="G633" s="6">
        <f>((I596+F601)*C633)+I594</f>
        <v>11314.1</v>
      </c>
      <c r="H633" s="12">
        <f>(F633-D633)/D633</f>
        <v>0.05940049041685411</v>
      </c>
      <c r="I633" s="12">
        <f>(G633-E633)/E633</f>
        <v>0.010602568912231875</v>
      </c>
      <c r="J633" s="2"/>
      <c r="K633" s="2"/>
      <c r="L633" s="2"/>
      <c r="M633" s="2"/>
      <c r="S633" s="2"/>
    </row>
    <row r="634" spans="1:19" ht="12.75">
      <c r="A634" s="2"/>
      <c r="B634" s="2"/>
      <c r="C634" s="2"/>
      <c r="D634" s="6"/>
      <c r="E634" s="6"/>
      <c r="F634" s="6"/>
      <c r="G634" s="6"/>
      <c r="H634" s="12"/>
      <c r="I634" s="12"/>
      <c r="J634" s="2"/>
      <c r="K634" s="2"/>
      <c r="L634" s="2"/>
      <c r="M634" s="2"/>
      <c r="S634" s="2"/>
    </row>
    <row r="635" spans="1:19" ht="12.75">
      <c r="A635" s="2"/>
      <c r="B635" s="2"/>
      <c r="C635" s="2"/>
      <c r="D635" s="6"/>
      <c r="E635" s="6"/>
      <c r="F635" s="6"/>
      <c r="G635" s="6"/>
      <c r="H635" s="12"/>
      <c r="I635" s="12"/>
      <c r="J635" s="2"/>
      <c r="K635" s="2"/>
      <c r="L635" s="2"/>
      <c r="M635" s="2"/>
      <c r="S635" s="2"/>
    </row>
    <row r="636" spans="1:19" ht="12.75">
      <c r="A636" s="2"/>
      <c r="B636" s="2"/>
      <c r="C636" s="2"/>
      <c r="D636" s="6"/>
      <c r="E636" s="6"/>
      <c r="F636" s="6"/>
      <c r="G636" s="6"/>
      <c r="H636" s="2"/>
      <c r="I636" s="2"/>
      <c r="J636" s="2"/>
      <c r="K636" s="2"/>
      <c r="L636" s="2"/>
      <c r="M636" s="2"/>
      <c r="S636" s="2"/>
    </row>
    <row r="637" spans="1:19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S637" s="2"/>
    </row>
    <row r="638" spans="1:19" ht="12.75">
      <c r="A638" s="1" t="s">
        <v>171</v>
      </c>
      <c r="B638" s="2"/>
      <c r="C638" s="2"/>
      <c r="D638" s="6"/>
      <c r="E638" s="6"/>
      <c r="F638" s="6"/>
      <c r="G638" s="6"/>
      <c r="H638" s="2"/>
      <c r="I638" s="2"/>
      <c r="J638" s="2"/>
      <c r="K638" s="2"/>
      <c r="L638" s="1" t="s">
        <v>32</v>
      </c>
      <c r="M638" s="2"/>
      <c r="S638" s="1"/>
    </row>
    <row r="639" spans="1:19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S639" s="2"/>
    </row>
    <row r="640" spans="7:19" ht="12.75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>
      <c r="A641" s="61" t="s">
        <v>174</v>
      </c>
      <c r="B641" s="2"/>
      <c r="C641" s="2"/>
      <c r="D641" s="2"/>
      <c r="E641" s="2"/>
      <c r="F641" s="2"/>
      <c r="G641" s="1" t="s">
        <v>1</v>
      </c>
      <c r="H641" s="2"/>
      <c r="I641" s="2"/>
      <c r="J641" s="2"/>
      <c r="K641" s="2"/>
      <c r="L641" s="4" t="s">
        <v>140</v>
      </c>
      <c r="M641" s="2"/>
      <c r="N641" s="2"/>
      <c r="O641" s="2"/>
      <c r="P641" s="2"/>
      <c r="Q641" s="2"/>
      <c r="R641" s="2"/>
      <c r="S641" s="2"/>
    </row>
    <row r="642" spans="1:13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 ht="12.75">
      <c r="A643" s="1" t="s">
        <v>3</v>
      </c>
      <c r="B643" s="2"/>
      <c r="C643" s="2"/>
      <c r="D643" s="2"/>
      <c r="E643" s="2"/>
      <c r="F643" s="1" t="s">
        <v>4</v>
      </c>
      <c r="G643" s="2"/>
      <c r="H643" s="2"/>
      <c r="I643" s="2"/>
      <c r="J643" s="2"/>
      <c r="K643" s="2"/>
      <c r="L643" s="1" t="s">
        <v>5</v>
      </c>
      <c r="M643" s="2"/>
    </row>
    <row r="644" spans="1:13" ht="12.75">
      <c r="A644" s="4" t="str">
        <f>$A$4</f>
        <v>COMPANY:   PEOPLES GAS SYSTEM</v>
      </c>
      <c r="B644" s="2"/>
      <c r="C644" s="2"/>
      <c r="D644" s="2"/>
      <c r="E644" s="2"/>
      <c r="F644" s="1" t="s">
        <v>66</v>
      </c>
      <c r="G644" s="2"/>
      <c r="H644" s="2"/>
      <c r="I644" s="2"/>
      <c r="J644" s="2"/>
      <c r="K644" s="2"/>
      <c r="L644" s="4" t="str">
        <f>$L$4</f>
        <v>HISTORIC BASE YEAR DATA:  12/31/07</v>
      </c>
      <c r="M644" s="2"/>
    </row>
    <row r="645" spans="1:13" ht="12.75">
      <c r="A645" s="4" t="str">
        <f>$A$5</f>
        <v>DOCKET NO.:   080318-GU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" t="str">
        <f>$L$5</f>
        <v>PROJECTED TEST YEAR:      12/31/09</v>
      </c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" t="str">
        <f>$L$6</f>
        <v>WITNESS:  </v>
      </c>
      <c r="M646" s="2" t="str">
        <f>M$6</f>
        <v>S. RICHARDS</v>
      </c>
    </row>
    <row r="647" spans="1:13" ht="12.75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 ht="12.75">
      <c r="A650" s="2"/>
      <c r="B650" s="2"/>
      <c r="C650" s="2"/>
      <c r="D650" s="2"/>
      <c r="E650" s="2"/>
      <c r="F650" s="5" t="s">
        <v>103</v>
      </c>
      <c r="G650" s="2"/>
      <c r="H650" s="2"/>
      <c r="I650" s="2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5" t="s">
        <v>83</v>
      </c>
      <c r="G651" s="2"/>
      <c r="H651" s="2"/>
      <c r="I651" s="2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5"/>
      <c r="G652" s="2"/>
      <c r="H652" s="2"/>
      <c r="I652" s="2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5"/>
      <c r="G653" s="2"/>
      <c r="H653" s="2"/>
      <c r="I653" s="2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5"/>
      <c r="G654" s="2"/>
      <c r="H654" s="2"/>
      <c r="I654" s="2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5"/>
      <c r="G655" s="2"/>
      <c r="H655" s="2"/>
      <c r="I655" s="2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5"/>
      <c r="G656" s="2"/>
      <c r="H656" s="2"/>
      <c r="I656" s="2"/>
      <c r="J656" s="2"/>
      <c r="K656" s="2"/>
      <c r="L656" s="2"/>
      <c r="M656" s="2"/>
    </row>
    <row r="657" spans="1:13" ht="12.75">
      <c r="A657" s="2"/>
      <c r="B657" s="2"/>
      <c r="C657" s="16" t="s">
        <v>98</v>
      </c>
      <c r="D657" s="17"/>
      <c r="E657" s="2"/>
      <c r="F657" s="2"/>
      <c r="G657" s="2"/>
      <c r="H657" s="2"/>
      <c r="I657" s="16" t="s">
        <v>97</v>
      </c>
      <c r="J657" s="17"/>
      <c r="K657" s="2"/>
      <c r="L657" s="2"/>
      <c r="M657" s="2"/>
    </row>
    <row r="658" spans="1:13" ht="12.75">
      <c r="A658" s="2"/>
      <c r="B658" s="2"/>
      <c r="C658" s="1"/>
      <c r="D658" s="3"/>
      <c r="E658" s="2"/>
      <c r="F658" s="2"/>
      <c r="G658" s="2"/>
      <c r="H658" s="2"/>
      <c r="I658" s="1"/>
      <c r="J658" s="3"/>
      <c r="K658" s="2"/>
      <c r="L658" s="2"/>
      <c r="M658" s="2"/>
    </row>
    <row r="659" spans="1:13" ht="12.75">
      <c r="A659" s="2"/>
      <c r="B659" s="1" t="s">
        <v>10</v>
      </c>
      <c r="C659" s="6">
        <f>ROUND('[2]SCH-E2'!$H$93,0)</f>
        <v>85</v>
      </c>
      <c r="D659" s="2"/>
      <c r="E659" s="2"/>
      <c r="F659" s="2"/>
      <c r="G659" s="2"/>
      <c r="H659" s="1" t="s">
        <v>10</v>
      </c>
      <c r="I659" s="6">
        <f>'[4]SCHH-1'!$U$285</f>
        <v>250</v>
      </c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1" t="s">
        <v>160</v>
      </c>
      <c r="C661" s="7">
        <f>('[2]SCH-E2'!$H$94)</f>
        <v>0.17828000000000008</v>
      </c>
      <c r="D661" s="1" t="s">
        <v>12</v>
      </c>
      <c r="E661" s="2"/>
      <c r="F661" s="2"/>
      <c r="G661" s="2"/>
      <c r="H661" s="1" t="s">
        <v>160</v>
      </c>
      <c r="I661" s="7">
        <f>'[4]SCHH-1'!$U$308</f>
        <v>0.15215</v>
      </c>
      <c r="J661" s="1" t="s">
        <v>12</v>
      </c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1" t="s">
        <v>85</v>
      </c>
      <c r="F666" s="53">
        <f>COG!B11</f>
        <v>0.91971</v>
      </c>
      <c r="G666" s="1" t="s">
        <v>14</v>
      </c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9" t="s">
        <v>15</v>
      </c>
      <c r="E668" s="2"/>
      <c r="F668" s="54">
        <v>7500</v>
      </c>
      <c r="G668" s="1" t="s">
        <v>16</v>
      </c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1" t="s">
        <v>17</v>
      </c>
      <c r="D670" s="2"/>
      <c r="E670" s="2"/>
      <c r="F670" s="57">
        <f>'[3]SCHE-1'!$M$210</f>
        <v>29315</v>
      </c>
      <c r="G670" s="1" t="s">
        <v>18</v>
      </c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11" t="s">
        <v>19</v>
      </c>
      <c r="E673" s="11" t="s">
        <v>19</v>
      </c>
      <c r="F673" s="11" t="s">
        <v>20</v>
      </c>
      <c r="G673" s="11" t="s">
        <v>20</v>
      </c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11" t="s">
        <v>21</v>
      </c>
      <c r="E674" s="11" t="s">
        <v>21</v>
      </c>
      <c r="F674" s="11" t="s">
        <v>21</v>
      </c>
      <c r="G674" s="11" t="s">
        <v>21</v>
      </c>
      <c r="H674" s="11" t="s">
        <v>22</v>
      </c>
      <c r="I674" s="11" t="s">
        <v>22</v>
      </c>
      <c r="J674" s="2"/>
      <c r="K674" s="2"/>
      <c r="L674" s="2"/>
      <c r="M674" s="2"/>
    </row>
    <row r="675" spans="1:13" ht="12.75">
      <c r="A675" s="2"/>
      <c r="B675" s="2"/>
      <c r="C675" s="11" t="s">
        <v>23</v>
      </c>
      <c r="D675" s="11" t="s">
        <v>24</v>
      </c>
      <c r="E675" s="11" t="s">
        <v>24</v>
      </c>
      <c r="F675" s="11" t="s">
        <v>24</v>
      </c>
      <c r="G675" s="11" t="s">
        <v>24</v>
      </c>
      <c r="H675" s="11" t="s">
        <v>25</v>
      </c>
      <c r="I675" s="11" t="s">
        <v>25</v>
      </c>
      <c r="J675" s="2"/>
      <c r="K675" s="2"/>
      <c r="L675" s="2"/>
      <c r="M675" s="2"/>
    </row>
    <row r="676" spans="1:13" ht="12.75">
      <c r="A676" s="2"/>
      <c r="B676" s="2"/>
      <c r="C676" s="52" t="s">
        <v>26</v>
      </c>
      <c r="D676" s="52" t="s">
        <v>27</v>
      </c>
      <c r="E676" s="52" t="s">
        <v>28</v>
      </c>
      <c r="F676" s="52" t="s">
        <v>27</v>
      </c>
      <c r="G676" s="52" t="s">
        <v>28</v>
      </c>
      <c r="H676" s="52" t="s">
        <v>27</v>
      </c>
      <c r="I676" s="52" t="s">
        <v>28</v>
      </c>
      <c r="J676" s="2"/>
      <c r="K676" s="2"/>
      <c r="L676" s="2"/>
      <c r="M676" s="2"/>
    </row>
    <row r="677" spans="1:13" ht="12.75">
      <c r="A677" s="2"/>
      <c r="B677" s="2"/>
      <c r="C677" s="11"/>
      <c r="D677" s="11"/>
      <c r="E677" s="11"/>
      <c r="F677" s="11"/>
      <c r="G677" s="11"/>
      <c r="H677" s="11"/>
      <c r="I677" s="11"/>
      <c r="J677" s="2"/>
      <c r="K677" s="2"/>
      <c r="L677" s="2"/>
      <c r="M677" s="2"/>
    </row>
    <row r="678" spans="1:13" ht="12.75">
      <c r="A678" s="2"/>
      <c r="B678" s="2"/>
      <c r="C678" s="10">
        <v>0</v>
      </c>
      <c r="D678" s="6">
        <f>(C678*C661)+C659</f>
        <v>85</v>
      </c>
      <c r="E678" s="6">
        <f>((C661+F666)*C678)+C659</f>
        <v>85</v>
      </c>
      <c r="F678" s="6">
        <f>(C678*I661)+I659</f>
        <v>250</v>
      </c>
      <c r="G678" s="6">
        <f>((I661+F666)*C678)+I659</f>
        <v>250</v>
      </c>
      <c r="H678" s="12">
        <f>IF(F678=0,0,(F678-D678)/D678)</f>
        <v>1.9411764705882353</v>
      </c>
      <c r="I678" s="12">
        <f>IF(G678=0,0,(G678-E678)/E678)</f>
        <v>1.9411764705882353</v>
      </c>
      <c r="J678" s="2"/>
      <c r="K678" s="2"/>
      <c r="L678" s="2"/>
      <c r="M678" s="2"/>
    </row>
    <row r="679" spans="1:13" ht="12.75">
      <c r="A679" s="2"/>
      <c r="B679" s="2"/>
      <c r="C679" s="10"/>
      <c r="D679" s="6"/>
      <c r="E679" s="6"/>
      <c r="F679" s="6"/>
      <c r="G679" s="6"/>
      <c r="H679" s="12"/>
      <c r="I679" s="12"/>
      <c r="J679" s="2"/>
      <c r="K679" s="2"/>
      <c r="L679" s="2"/>
      <c r="M679" s="2"/>
    </row>
    <row r="680" spans="1:13" ht="12.75">
      <c r="A680" s="2"/>
      <c r="B680" s="2"/>
      <c r="C680" s="10">
        <f>F668</f>
        <v>7500</v>
      </c>
      <c r="D680" s="6">
        <f>(C680*C661)+C659</f>
        <v>1422.1000000000006</v>
      </c>
      <c r="E680" s="6">
        <f>((C661+F666)*C680)+C659</f>
        <v>8319.925</v>
      </c>
      <c r="F680" s="6">
        <f>(C680*I661)+I659</f>
        <v>1391.125</v>
      </c>
      <c r="G680" s="6">
        <f>((I661+F666)*C680)+I659</f>
        <v>8288.95</v>
      </c>
      <c r="H680" s="12">
        <f>(F680-D680)/D680</f>
        <v>-0.021781168694185064</v>
      </c>
      <c r="I680" s="12">
        <f>(G680-E680)/E680</f>
        <v>-0.003722990291378654</v>
      </c>
      <c r="J680" s="2"/>
      <c r="K680" s="2"/>
      <c r="L680" s="2"/>
      <c r="M680" s="2"/>
    </row>
    <row r="681" spans="1:13" ht="12.75">
      <c r="A681" s="2"/>
      <c r="B681" s="2"/>
      <c r="C681" s="10"/>
      <c r="D681" s="6"/>
      <c r="E681" s="6"/>
      <c r="F681" s="6"/>
      <c r="G681" s="6"/>
      <c r="H681" s="12"/>
      <c r="I681" s="12"/>
      <c r="J681" s="2"/>
      <c r="K681" s="2"/>
      <c r="L681" s="2"/>
      <c r="M681" s="2"/>
    </row>
    <row r="682" spans="1:13" ht="12.75">
      <c r="A682" s="2"/>
      <c r="B682" s="2"/>
      <c r="C682" s="10">
        <f>C680+F668</f>
        <v>15000</v>
      </c>
      <c r="D682" s="6">
        <f>(C682*C661)+C659</f>
        <v>2759.200000000001</v>
      </c>
      <c r="E682" s="6">
        <f>((C661+F666)*C682)+C659</f>
        <v>16554.85</v>
      </c>
      <c r="F682" s="6">
        <f>(C682*I661)+I659</f>
        <v>2532.25</v>
      </c>
      <c r="G682" s="6">
        <f>((I661+F666)*C682)+I659</f>
        <v>16327.9</v>
      </c>
      <c r="H682" s="12">
        <f>(F682-D682)/D682</f>
        <v>-0.08225210205856809</v>
      </c>
      <c r="I682" s="12">
        <f>(G682-E682)/E682</f>
        <v>-0.013708973503233126</v>
      </c>
      <c r="J682" s="2"/>
      <c r="K682" s="2"/>
      <c r="L682" s="2"/>
      <c r="M682" s="2"/>
    </row>
    <row r="683" spans="1:13" ht="12.75">
      <c r="A683" s="2"/>
      <c r="B683" s="2"/>
      <c r="C683" s="10"/>
      <c r="D683" s="6"/>
      <c r="E683" s="6"/>
      <c r="F683" s="6"/>
      <c r="G683" s="6"/>
      <c r="H683" s="12"/>
      <c r="I683" s="12"/>
      <c r="J683" s="2"/>
      <c r="K683" s="2"/>
      <c r="L683" s="2"/>
      <c r="M683" s="2"/>
    </row>
    <row r="684" spans="1:13" ht="12.75">
      <c r="A684" s="2"/>
      <c r="B684" s="2"/>
      <c r="C684" s="10">
        <f>C682+F668</f>
        <v>22500</v>
      </c>
      <c r="D684" s="6">
        <f>(C684*C661)+C659</f>
        <v>4096.300000000001</v>
      </c>
      <c r="E684" s="6">
        <f>((C661+F666)*C684)+C659</f>
        <v>24789.775</v>
      </c>
      <c r="F684" s="6">
        <f>(C684*I661)+I659</f>
        <v>3673.375</v>
      </c>
      <c r="G684" s="6">
        <f>((I661+F666)*C684)+I659</f>
        <v>24366.850000000002</v>
      </c>
      <c r="H684" s="12">
        <f>(F684-D684)/D684</f>
        <v>-0.10324561189366037</v>
      </c>
      <c r="I684" s="12">
        <f>(G684-E684)/E684</f>
        <v>-0.017060461420081434</v>
      </c>
      <c r="J684" s="2"/>
      <c r="K684" s="2"/>
      <c r="L684" s="2"/>
      <c r="M684" s="2"/>
    </row>
    <row r="685" spans="1:13" ht="12.75">
      <c r="A685" s="2"/>
      <c r="B685" s="2"/>
      <c r="C685" s="10"/>
      <c r="D685" s="6"/>
      <c r="E685" s="6"/>
      <c r="F685" s="6"/>
      <c r="G685" s="6"/>
      <c r="H685" s="12"/>
      <c r="I685" s="12"/>
      <c r="J685" s="2"/>
      <c r="K685" s="2"/>
      <c r="L685" s="2"/>
      <c r="M685" s="2"/>
    </row>
    <row r="686" spans="1:13" ht="12.75">
      <c r="A686" s="2"/>
      <c r="B686" s="2"/>
      <c r="C686" s="10">
        <f>C684+F668</f>
        <v>30000</v>
      </c>
      <c r="D686" s="6">
        <f>(C686*C661)+C659</f>
        <v>5433.400000000002</v>
      </c>
      <c r="E686" s="6">
        <f>((C661+F666)*C686)+C659</f>
        <v>33024.7</v>
      </c>
      <c r="F686" s="6">
        <f>(C686*I661)+I659</f>
        <v>4814.5</v>
      </c>
      <c r="G686" s="6">
        <f>((I661+F666)*C686)+I659</f>
        <v>32405.8</v>
      </c>
      <c r="H686" s="12">
        <f>(F686-D686)/D686</f>
        <v>-0.1139065778334012</v>
      </c>
      <c r="I686" s="12">
        <f>(G686-E686)/E686</f>
        <v>-0.018740518460425012</v>
      </c>
      <c r="J686" s="2"/>
      <c r="K686" s="2"/>
      <c r="L686" s="2"/>
      <c r="M686" s="2"/>
    </row>
    <row r="687" spans="1:13" ht="12.75">
      <c r="A687" s="2"/>
      <c r="B687" s="2"/>
      <c r="C687" s="10"/>
      <c r="D687" s="6"/>
      <c r="E687" s="6"/>
      <c r="F687" s="6"/>
      <c r="G687" s="6"/>
      <c r="H687" s="12"/>
      <c r="I687" s="12"/>
      <c r="J687" s="2"/>
      <c r="K687" s="2"/>
      <c r="L687" s="2"/>
      <c r="M687" s="2"/>
    </row>
    <row r="688" spans="1:13" ht="12.75">
      <c r="A688" s="2"/>
      <c r="B688" s="2"/>
      <c r="C688" s="10">
        <f>C686+F668</f>
        <v>37500</v>
      </c>
      <c r="D688" s="6">
        <f>(C688*C661)+C659</f>
        <v>6770.500000000003</v>
      </c>
      <c r="E688" s="6">
        <f>((C661+F666)*C688)+C659</f>
        <v>41259.625</v>
      </c>
      <c r="F688" s="6">
        <f>(C688*I661)+I659</f>
        <v>5955.625</v>
      </c>
      <c r="G688" s="6">
        <f>((I661+F666)*C688)+I659</f>
        <v>40444.75</v>
      </c>
      <c r="H688" s="12">
        <f>(F688-D688)/D688</f>
        <v>-0.12035669448342108</v>
      </c>
      <c r="I688" s="12">
        <f>(G688-E688)/E688</f>
        <v>-0.019749937135880417</v>
      </c>
      <c r="J688" s="2"/>
      <c r="K688" s="2"/>
      <c r="L688" s="2"/>
      <c r="M688" s="2"/>
    </row>
    <row r="689" spans="1:13" ht="12.75">
      <c r="A689" s="2"/>
      <c r="B689" s="2"/>
      <c r="C689" s="10"/>
      <c r="D689" s="6"/>
      <c r="E689" s="6"/>
      <c r="F689" s="6"/>
      <c r="G689" s="6"/>
      <c r="H689" s="12"/>
      <c r="I689" s="12"/>
      <c r="J689" s="2"/>
      <c r="K689" s="2"/>
      <c r="L689" s="2"/>
      <c r="M689" s="2"/>
    </row>
    <row r="690" spans="1:13" ht="12.75">
      <c r="A690" s="2"/>
      <c r="B690" s="2"/>
      <c r="C690" s="10">
        <f>C688+F668</f>
        <v>45000</v>
      </c>
      <c r="D690" s="6">
        <f>(C690*C661)+C659</f>
        <v>8107.600000000003</v>
      </c>
      <c r="E690" s="6">
        <f>((C661+F666)*C690)+C659</f>
        <v>49494.55</v>
      </c>
      <c r="F690" s="6">
        <f>(C690*I661)+I659</f>
        <v>7096.75</v>
      </c>
      <c r="G690" s="6">
        <f>((I661+F666)*C690)+I659</f>
        <v>48483.700000000004</v>
      </c>
      <c r="H690" s="12">
        <f>(F690-D690)/D690</f>
        <v>-0.12467931323696319</v>
      </c>
      <c r="I690" s="12">
        <f>(G690-E690)/E690</f>
        <v>-0.020423460764872062</v>
      </c>
      <c r="J690" s="2"/>
      <c r="K690" s="2"/>
      <c r="L690" s="2"/>
      <c r="M690" s="2"/>
    </row>
    <row r="691" spans="1:13" ht="12.75">
      <c r="A691" s="2"/>
      <c r="B691" s="2"/>
      <c r="C691" s="10"/>
      <c r="D691" s="6"/>
      <c r="E691" s="6"/>
      <c r="F691" s="6"/>
      <c r="G691" s="6"/>
      <c r="H691" s="12"/>
      <c r="I691" s="12"/>
      <c r="J691" s="2"/>
      <c r="K691" s="2"/>
      <c r="L691" s="2"/>
      <c r="M691" s="2"/>
    </row>
    <row r="692" spans="1:13" ht="12.75">
      <c r="A692" s="2"/>
      <c r="B692" s="2"/>
      <c r="C692" s="10">
        <f>C690+F668</f>
        <v>52500</v>
      </c>
      <c r="D692" s="6">
        <f>(C692*C661)+C659</f>
        <v>9444.700000000004</v>
      </c>
      <c r="E692" s="6">
        <f>((C661+F666)*C692)+C659</f>
        <v>57729.475</v>
      </c>
      <c r="F692" s="6">
        <f>(C692*I661)+I659</f>
        <v>8237.875</v>
      </c>
      <c r="G692" s="6">
        <f>((I661+F666)*C692)+I659</f>
        <v>56522.65</v>
      </c>
      <c r="H692" s="12">
        <f>(F692-D692)/D692</f>
        <v>-0.12777801306552922</v>
      </c>
      <c r="I692" s="12">
        <f>(G692-E692)/E692</f>
        <v>-0.020904832410133595</v>
      </c>
      <c r="J692" s="2"/>
      <c r="K692" s="2"/>
      <c r="L692" s="2"/>
      <c r="M692" s="2"/>
    </row>
    <row r="693" spans="1:13" ht="12.75">
      <c r="A693" s="2"/>
      <c r="B693" s="2"/>
      <c r="C693" s="10"/>
      <c r="D693" s="6"/>
      <c r="E693" s="6"/>
      <c r="F693" s="6"/>
      <c r="G693" s="6"/>
      <c r="H693" s="12"/>
      <c r="I693" s="12"/>
      <c r="J693" s="2"/>
      <c r="K693" s="2"/>
      <c r="L693" s="2"/>
      <c r="M693" s="2"/>
    </row>
    <row r="694" spans="1:13" ht="12.75">
      <c r="A694" s="2"/>
      <c r="B694" s="2"/>
      <c r="C694" s="10">
        <f>C692+F668</f>
        <v>60000</v>
      </c>
      <c r="D694" s="6">
        <f>(C694*C661)+C659</f>
        <v>10781.800000000005</v>
      </c>
      <c r="E694" s="6">
        <f>((C661+F666)*C694)+C659</f>
        <v>65964.4</v>
      </c>
      <c r="F694" s="6">
        <f>(C694*I661)+I659</f>
        <v>9379</v>
      </c>
      <c r="G694" s="6">
        <f>((I661+F666)*C694)+I659</f>
        <v>64561.6</v>
      </c>
      <c r="H694" s="12">
        <f>(F694-D694)/D694</f>
        <v>-0.13010814520766514</v>
      </c>
      <c r="I694" s="12">
        <f>(G694-E694)/E694</f>
        <v>-0.02126601621480671</v>
      </c>
      <c r="J694" s="2"/>
      <c r="K694" s="2"/>
      <c r="L694" s="2"/>
      <c r="M694" s="2"/>
    </row>
    <row r="695" spans="1:13" ht="12.75">
      <c r="A695" s="2"/>
      <c r="B695" s="2"/>
      <c r="C695" s="10"/>
      <c r="D695" s="6"/>
      <c r="E695" s="6"/>
      <c r="F695" s="6"/>
      <c r="G695" s="6"/>
      <c r="H695" s="12"/>
      <c r="I695" s="12"/>
      <c r="J695" s="2"/>
      <c r="K695" s="2"/>
      <c r="L695" s="2"/>
      <c r="M695" s="2"/>
    </row>
    <row r="696" spans="1:13" ht="12.75">
      <c r="A696" s="2"/>
      <c r="B696" s="2"/>
      <c r="C696" s="10">
        <f>C694+F668</f>
        <v>67500</v>
      </c>
      <c r="D696" s="6">
        <f>(C696*C661)+C659</f>
        <v>12118.900000000005</v>
      </c>
      <c r="E696" s="6">
        <f>((C661+F666)*C696)+C659</f>
        <v>74199.325</v>
      </c>
      <c r="F696" s="6">
        <f>(C696*I661)+I659</f>
        <v>10520.125</v>
      </c>
      <c r="G696" s="6">
        <f>((I661+F666)*C696)+I659</f>
        <v>72600.55</v>
      </c>
      <c r="H696" s="12">
        <f>(F696-D696)/D696</f>
        <v>-0.13192410202246116</v>
      </c>
      <c r="I696" s="12">
        <f>(G696-E696)/E696</f>
        <v>-0.02154702889817386</v>
      </c>
      <c r="J696" s="2"/>
      <c r="K696" s="2"/>
      <c r="L696" s="2"/>
      <c r="M696" s="2"/>
    </row>
    <row r="697" spans="1:13" ht="12.75">
      <c r="A697" s="2"/>
      <c r="B697" s="2"/>
      <c r="C697" s="10"/>
      <c r="D697" s="6"/>
      <c r="E697" s="6"/>
      <c r="F697" s="6"/>
      <c r="G697" s="6"/>
      <c r="H697" s="12"/>
      <c r="I697" s="12"/>
      <c r="J697" s="2"/>
      <c r="K697" s="2"/>
      <c r="L697" s="2"/>
      <c r="M697" s="2"/>
    </row>
    <row r="698" spans="1:13" ht="12.75">
      <c r="A698" s="2"/>
      <c r="B698" s="2"/>
      <c r="C698" s="10">
        <f>C696+F668</f>
        <v>75000</v>
      </c>
      <c r="D698" s="6">
        <f>(C698*C661)+C659</f>
        <v>13456.000000000005</v>
      </c>
      <c r="E698" s="6">
        <f>((C661+F666)*C698)+C659</f>
        <v>82434.25</v>
      </c>
      <c r="F698" s="6">
        <f>(C698*I661)+I659</f>
        <v>11661.25</v>
      </c>
      <c r="G698" s="6">
        <f>((I661+F666)*C698)+I659</f>
        <v>80639.5</v>
      </c>
      <c r="H698" s="12">
        <f>(F698-D698)/D698</f>
        <v>-0.13337916171224767</v>
      </c>
      <c r="I698" s="12">
        <f>(G698-E698)/E698</f>
        <v>-0.02177189699669737</v>
      </c>
      <c r="J698" s="2"/>
      <c r="K698" s="2"/>
      <c r="L698" s="2"/>
      <c r="M698" s="2"/>
    </row>
    <row r="699" spans="1:13" ht="12.75">
      <c r="A699" s="2"/>
      <c r="B699" s="2"/>
      <c r="C699" s="2"/>
      <c r="D699" s="6"/>
      <c r="E699" s="6"/>
      <c r="F699" s="6"/>
      <c r="G699" s="6"/>
      <c r="H699" s="12"/>
      <c r="I699" s="12"/>
      <c r="J699" s="2"/>
      <c r="K699" s="2"/>
      <c r="L699" s="2"/>
      <c r="M699" s="2"/>
    </row>
    <row r="700" spans="1:13" ht="12.75">
      <c r="A700" s="2"/>
      <c r="B700" s="2"/>
      <c r="C700" s="2"/>
      <c r="D700" s="6"/>
      <c r="E700" s="6"/>
      <c r="F700" s="6"/>
      <c r="G700" s="6"/>
      <c r="H700" s="12"/>
      <c r="I700" s="12"/>
      <c r="J700" s="2"/>
      <c r="K700" s="2"/>
      <c r="L700" s="2"/>
      <c r="M700" s="2"/>
    </row>
    <row r="701" spans="1:13" ht="12.75">
      <c r="A701" s="2"/>
      <c r="B701" s="2"/>
      <c r="C701" s="2"/>
      <c r="D701" s="6"/>
      <c r="E701" s="6"/>
      <c r="F701" s="6"/>
      <c r="G701" s="6"/>
      <c r="H701" s="12"/>
      <c r="I701" s="12"/>
      <c r="J701" s="2"/>
      <c r="K701" s="2"/>
      <c r="L701" s="2"/>
      <c r="M701" s="2"/>
    </row>
    <row r="702" spans="1:13" ht="12.75">
      <c r="A702" s="2"/>
      <c r="B702" s="2"/>
      <c r="C702" s="2"/>
      <c r="D702" s="6"/>
      <c r="E702" s="6"/>
      <c r="F702" s="6"/>
      <c r="G702" s="6"/>
      <c r="H702" s="2"/>
      <c r="I702" s="2"/>
      <c r="J702" s="2"/>
      <c r="K702" s="2"/>
      <c r="L702" s="2"/>
      <c r="M702" s="2"/>
    </row>
    <row r="703" spans="1:13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1:13" ht="12.75">
      <c r="A704" s="1" t="s">
        <v>171</v>
      </c>
      <c r="B704" s="2"/>
      <c r="C704" s="2"/>
      <c r="D704" s="6"/>
      <c r="E704" s="6"/>
      <c r="F704" s="6"/>
      <c r="G704" s="6"/>
      <c r="H704" s="2"/>
      <c r="I704" s="2"/>
      <c r="J704" s="2"/>
      <c r="K704" s="2"/>
      <c r="L704" s="1" t="s">
        <v>32</v>
      </c>
      <c r="M704" s="2"/>
    </row>
    <row r="706" spans="1:13" ht="12.75">
      <c r="A706" s="61" t="s">
        <v>174</v>
      </c>
      <c r="B706" s="2"/>
      <c r="C706" s="2"/>
      <c r="D706" s="2"/>
      <c r="E706" s="2"/>
      <c r="F706" s="2"/>
      <c r="G706" s="1" t="s">
        <v>1</v>
      </c>
      <c r="H706" s="2"/>
      <c r="I706" s="2"/>
      <c r="J706" s="2"/>
      <c r="K706" s="2"/>
      <c r="L706" s="4" t="s">
        <v>139</v>
      </c>
      <c r="M706" s="2"/>
    </row>
    <row r="707" spans="1:13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1:13" ht="12.75">
      <c r="A708" s="1" t="s">
        <v>3</v>
      </c>
      <c r="B708" s="2"/>
      <c r="C708" s="2"/>
      <c r="D708" s="2"/>
      <c r="E708" s="2"/>
      <c r="F708" s="1" t="s">
        <v>4</v>
      </c>
      <c r="G708" s="2"/>
      <c r="H708" s="2"/>
      <c r="I708" s="2"/>
      <c r="J708" s="2"/>
      <c r="K708" s="2"/>
      <c r="L708" s="1" t="s">
        <v>5</v>
      </c>
      <c r="M708" s="2"/>
    </row>
    <row r="709" spans="1:13" ht="12.75">
      <c r="A709" s="4" t="str">
        <f>$A$4</f>
        <v>COMPANY:   PEOPLES GAS SYSTEM</v>
      </c>
      <c r="B709" s="2"/>
      <c r="C709" s="2"/>
      <c r="D709" s="2"/>
      <c r="E709" s="2"/>
      <c r="F709" s="1" t="s">
        <v>66</v>
      </c>
      <c r="G709" s="2"/>
      <c r="H709" s="2"/>
      <c r="I709" s="2"/>
      <c r="J709" s="2"/>
      <c r="K709" s="2"/>
      <c r="L709" s="4" t="str">
        <f>$L$4</f>
        <v>HISTORIC BASE YEAR DATA:  12/31/07</v>
      </c>
      <c r="M709" s="2"/>
    </row>
    <row r="710" spans="1:13" ht="12.75">
      <c r="A710" s="4" t="str">
        <f>$A$5</f>
        <v>DOCKET NO.:   080318-GU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" t="str">
        <f>$L$5</f>
        <v>PROJECTED TEST YEAR:      12/31/09</v>
      </c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" t="str">
        <f>$L$6</f>
        <v>WITNESS:  </v>
      </c>
      <c r="M711" s="2" t="str">
        <f>M$6</f>
        <v>S. RICHARDS</v>
      </c>
    </row>
    <row r="712" spans="1:13" ht="12.75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1:13" ht="12.75">
      <c r="A715" s="2"/>
      <c r="B715" s="2"/>
      <c r="C715" s="2"/>
      <c r="D715" s="2"/>
      <c r="E715" s="2"/>
      <c r="F715" s="5" t="s">
        <v>104</v>
      </c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5" t="s">
        <v>84</v>
      </c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5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5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5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5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5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16" t="s">
        <v>98</v>
      </c>
      <c r="D722" s="17"/>
      <c r="E722" s="2"/>
      <c r="F722" s="2"/>
      <c r="G722" s="2"/>
      <c r="H722" s="2"/>
      <c r="I722" s="16" t="s">
        <v>97</v>
      </c>
      <c r="J722" s="17"/>
      <c r="K722" s="2"/>
      <c r="L722" s="2"/>
      <c r="M722" s="2"/>
    </row>
    <row r="723" spans="1:13" ht="12.75">
      <c r="A723" s="2"/>
      <c r="B723" s="2"/>
      <c r="C723" s="1"/>
      <c r="D723" s="3"/>
      <c r="E723" s="2"/>
      <c r="F723" s="2"/>
      <c r="G723" s="2"/>
      <c r="H723" s="2"/>
      <c r="I723" s="1"/>
      <c r="J723" s="3"/>
      <c r="K723" s="2"/>
      <c r="L723" s="2"/>
      <c r="M723" s="2"/>
    </row>
    <row r="724" spans="1:13" ht="12.75">
      <c r="A724" s="2"/>
      <c r="B724" s="1" t="s">
        <v>10</v>
      </c>
      <c r="C724" s="6">
        <f>ROUND('[2]SCH-E2'!$H$102,0)</f>
        <v>150</v>
      </c>
      <c r="D724" s="2"/>
      <c r="E724" s="2"/>
      <c r="F724" s="2"/>
      <c r="G724" s="2"/>
      <c r="H724" s="1" t="s">
        <v>10</v>
      </c>
      <c r="I724" s="6">
        <f>'[4]SCHH-1'!$W$285</f>
        <v>300</v>
      </c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1" t="s">
        <v>160</v>
      </c>
      <c r="C726" s="7">
        <f>'[2]SCH-E2'!$H$103</f>
        <v>0.10041000000000001</v>
      </c>
      <c r="D726" s="1" t="s">
        <v>12</v>
      </c>
      <c r="E726" s="2"/>
      <c r="F726" s="2"/>
      <c r="G726" s="2"/>
      <c r="H726" s="1" t="s">
        <v>160</v>
      </c>
      <c r="I726" s="7">
        <f>'[4]SCHH-1'!$W$308</f>
        <v>0.11321</v>
      </c>
      <c r="J726" s="1" t="s">
        <v>12</v>
      </c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1" t="s">
        <v>85</v>
      </c>
      <c r="F731" s="53">
        <f>COG!B11</f>
        <v>0.91971</v>
      </c>
      <c r="G731" s="1" t="s">
        <v>14</v>
      </c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9" t="s">
        <v>15</v>
      </c>
      <c r="E733" s="2"/>
      <c r="F733" s="54">
        <v>10000</v>
      </c>
      <c r="G733" s="1" t="s">
        <v>16</v>
      </c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1" t="s">
        <v>17</v>
      </c>
      <c r="D735" s="2"/>
      <c r="E735" s="2"/>
      <c r="F735" s="57">
        <f>'[3]SCHE-1'!$N$210</f>
        <v>52167</v>
      </c>
      <c r="G735" s="1" t="s">
        <v>18</v>
      </c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11" t="s">
        <v>19</v>
      </c>
      <c r="E738" s="11" t="s">
        <v>19</v>
      </c>
      <c r="F738" s="11" t="s">
        <v>20</v>
      </c>
      <c r="G738" s="11" t="s">
        <v>20</v>
      </c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11" t="s">
        <v>21</v>
      </c>
      <c r="E739" s="11" t="s">
        <v>21</v>
      </c>
      <c r="F739" s="11" t="s">
        <v>21</v>
      </c>
      <c r="G739" s="11" t="s">
        <v>21</v>
      </c>
      <c r="H739" s="11" t="s">
        <v>22</v>
      </c>
      <c r="I739" s="11" t="s">
        <v>22</v>
      </c>
      <c r="J739" s="2"/>
      <c r="K739" s="2"/>
      <c r="L739" s="2"/>
      <c r="M739" s="2"/>
    </row>
    <row r="740" spans="1:13" ht="12.75">
      <c r="A740" s="2"/>
      <c r="B740" s="2"/>
      <c r="C740" s="11" t="s">
        <v>23</v>
      </c>
      <c r="D740" s="11" t="s">
        <v>24</v>
      </c>
      <c r="E740" s="11" t="s">
        <v>24</v>
      </c>
      <c r="F740" s="11" t="s">
        <v>24</v>
      </c>
      <c r="G740" s="11" t="s">
        <v>24</v>
      </c>
      <c r="H740" s="11" t="s">
        <v>25</v>
      </c>
      <c r="I740" s="11" t="s">
        <v>25</v>
      </c>
      <c r="J740" s="2"/>
      <c r="K740" s="2"/>
      <c r="L740" s="2"/>
      <c r="M740" s="2"/>
    </row>
    <row r="741" spans="1:13" ht="12.75">
      <c r="A741" s="2"/>
      <c r="B741" s="2"/>
      <c r="C741" s="52" t="s">
        <v>26</v>
      </c>
      <c r="D741" s="52" t="s">
        <v>27</v>
      </c>
      <c r="E741" s="52" t="s">
        <v>28</v>
      </c>
      <c r="F741" s="52" t="s">
        <v>27</v>
      </c>
      <c r="G741" s="52" t="s">
        <v>28</v>
      </c>
      <c r="H741" s="52" t="s">
        <v>27</v>
      </c>
      <c r="I741" s="52" t="s">
        <v>28</v>
      </c>
      <c r="J741" s="2"/>
      <c r="K741" s="2"/>
      <c r="L741" s="2"/>
      <c r="M741" s="2"/>
    </row>
    <row r="742" spans="1:13" ht="12.75">
      <c r="A742" s="2"/>
      <c r="B742" s="2"/>
      <c r="C742" s="11"/>
      <c r="D742" s="11"/>
      <c r="E742" s="11"/>
      <c r="F742" s="11"/>
      <c r="G742" s="11"/>
      <c r="H742" s="11"/>
      <c r="I742" s="11"/>
      <c r="J742" s="2"/>
      <c r="K742" s="2"/>
      <c r="L742" s="2"/>
      <c r="M742" s="2"/>
    </row>
    <row r="743" spans="1:13" ht="12.75">
      <c r="A743" s="2"/>
      <c r="B743" s="2"/>
      <c r="C743" s="10">
        <v>0</v>
      </c>
      <c r="D743" s="6">
        <f>(C743*C726)+C724</f>
        <v>150</v>
      </c>
      <c r="E743" s="6">
        <f>((C726+F731)*C743)+C724</f>
        <v>150</v>
      </c>
      <c r="F743" s="6">
        <f>(C743*I726)+I724</f>
        <v>300</v>
      </c>
      <c r="G743" s="6">
        <f>((I726+F731)*C743)+I724</f>
        <v>300</v>
      </c>
      <c r="H743" s="12">
        <f>IF(F743=0,0,(F743-D743)/D743)</f>
        <v>1</v>
      </c>
      <c r="I743" s="12">
        <f>IF(G743=0,0,(G743-E743)/E743)</f>
        <v>1</v>
      </c>
      <c r="J743" s="2"/>
      <c r="K743" s="2"/>
      <c r="L743" s="2"/>
      <c r="M743" s="2"/>
    </row>
    <row r="744" spans="1:13" ht="12.75">
      <c r="A744" s="2"/>
      <c r="B744" s="2"/>
      <c r="C744" s="10"/>
      <c r="D744" s="6"/>
      <c r="E744" s="6"/>
      <c r="F744" s="6"/>
      <c r="G744" s="6"/>
      <c r="H744" s="12"/>
      <c r="I744" s="12"/>
      <c r="J744" s="2"/>
      <c r="K744" s="2"/>
      <c r="L744" s="2"/>
      <c r="M744" s="2"/>
    </row>
    <row r="745" spans="1:13" ht="12.75">
      <c r="A745" s="2"/>
      <c r="B745" s="2"/>
      <c r="C745" s="10">
        <f>F733</f>
        <v>10000</v>
      </c>
      <c r="D745" s="6">
        <f>(C745*C726)+C724</f>
        <v>1154.1000000000001</v>
      </c>
      <c r="E745" s="6">
        <f>((C726+F731)*C745)+C724</f>
        <v>10351.2</v>
      </c>
      <c r="F745" s="6">
        <f>(C745*I726)+I724</f>
        <v>1432.1000000000001</v>
      </c>
      <c r="G745" s="6">
        <f>((I726+F731)*C745)+I724</f>
        <v>10629.2</v>
      </c>
      <c r="H745" s="12">
        <f>(F745-D745)/D745</f>
        <v>0.24088033965860842</v>
      </c>
      <c r="I745" s="12">
        <f>(G745-E745)/E745</f>
        <v>0.026856789550969935</v>
      </c>
      <c r="J745" s="2"/>
      <c r="K745" s="2"/>
      <c r="L745" s="2"/>
      <c r="M745" s="2"/>
    </row>
    <row r="746" spans="1:13" ht="12.75">
      <c r="A746" s="2"/>
      <c r="B746" s="2"/>
      <c r="C746" s="10"/>
      <c r="D746" s="6"/>
      <c r="E746" s="6"/>
      <c r="F746" s="6"/>
      <c r="G746" s="6"/>
      <c r="H746" s="12"/>
      <c r="I746" s="12"/>
      <c r="J746" s="2"/>
      <c r="K746" s="2"/>
      <c r="L746" s="2"/>
      <c r="M746" s="2"/>
    </row>
    <row r="747" spans="1:13" ht="12.75">
      <c r="A747" s="2"/>
      <c r="B747" s="2"/>
      <c r="C747" s="10">
        <f>C745+F733</f>
        <v>20000</v>
      </c>
      <c r="D747" s="6">
        <f>(C747*C726)+C724</f>
        <v>2158.2000000000003</v>
      </c>
      <c r="E747" s="6">
        <f>((C726+F731)*C747)+C724</f>
        <v>20552.4</v>
      </c>
      <c r="F747" s="6">
        <f>(C747*I726)+I724</f>
        <v>2564.2000000000003</v>
      </c>
      <c r="G747" s="6">
        <f>((I726+F731)*C747)+I724</f>
        <v>20958.4</v>
      </c>
      <c r="H747" s="12">
        <f>(F747-D747)/D747</f>
        <v>0.18811972940413305</v>
      </c>
      <c r="I747" s="12">
        <f>(G747-E747)/E747</f>
        <v>0.019754383916233628</v>
      </c>
      <c r="J747" s="2"/>
      <c r="K747" s="2"/>
      <c r="L747" s="2"/>
      <c r="M747" s="2"/>
    </row>
    <row r="748" spans="1:13" ht="12.75">
      <c r="A748" s="2"/>
      <c r="B748" s="2"/>
      <c r="C748" s="10"/>
      <c r="D748" s="6"/>
      <c r="E748" s="6"/>
      <c r="F748" s="6"/>
      <c r="G748" s="6"/>
      <c r="H748" s="12"/>
      <c r="I748" s="12"/>
      <c r="J748" s="2"/>
      <c r="K748" s="2"/>
      <c r="L748" s="2"/>
      <c r="M748" s="2"/>
    </row>
    <row r="749" spans="1:13" ht="12.75">
      <c r="A749" s="2"/>
      <c r="B749" s="2"/>
      <c r="C749" s="10">
        <f>C747+F733</f>
        <v>30000</v>
      </c>
      <c r="D749" s="6">
        <f>(C749*C726)+C724</f>
        <v>3162.3</v>
      </c>
      <c r="E749" s="6">
        <f>((C726+F731)*C749)+C724</f>
        <v>30753.600000000006</v>
      </c>
      <c r="F749" s="6">
        <f>(C749*I726)+I724</f>
        <v>3696.3</v>
      </c>
      <c r="G749" s="6">
        <f>((I726+F731)*C749)+I724</f>
        <v>31287.600000000002</v>
      </c>
      <c r="H749" s="12">
        <f>(F749-D749)/D749</f>
        <v>0.16886443411441038</v>
      </c>
      <c r="I749" s="12">
        <f>(G749-E749)/E749</f>
        <v>0.017363820820976934</v>
      </c>
      <c r="J749" s="2"/>
      <c r="K749" s="2"/>
      <c r="L749" s="2"/>
      <c r="M749" s="2"/>
    </row>
    <row r="750" spans="1:13" ht="12.75">
      <c r="A750" s="2"/>
      <c r="B750" s="2"/>
      <c r="C750" s="10"/>
      <c r="D750" s="6"/>
      <c r="E750" s="6"/>
      <c r="F750" s="6"/>
      <c r="G750" s="6"/>
      <c r="H750" s="12"/>
      <c r="I750" s="12"/>
      <c r="J750" s="2"/>
      <c r="K750" s="2"/>
      <c r="L750" s="2"/>
      <c r="M750" s="2"/>
    </row>
    <row r="751" spans="1:13" ht="12.75">
      <c r="A751" s="2"/>
      <c r="B751" s="2"/>
      <c r="C751" s="10">
        <f>C749+F733</f>
        <v>40000</v>
      </c>
      <c r="D751" s="6">
        <f>(C751*C726)+C724</f>
        <v>4166.400000000001</v>
      </c>
      <c r="E751" s="6">
        <f>((C726+F731)*C751)+C724</f>
        <v>40954.8</v>
      </c>
      <c r="F751" s="6">
        <f>(C751*I726)+I724</f>
        <v>4828.400000000001</v>
      </c>
      <c r="G751" s="6">
        <f>((I726+F731)*C751)+I724</f>
        <v>41616.8</v>
      </c>
      <c r="H751" s="12">
        <f>(F751-D751)/D751</f>
        <v>0.15889016897081412</v>
      </c>
      <c r="I751" s="12">
        <f>(G751-E751)/E751</f>
        <v>0.016164161465811087</v>
      </c>
      <c r="J751" s="2"/>
      <c r="K751" s="2"/>
      <c r="L751" s="2"/>
      <c r="M751" s="2"/>
    </row>
    <row r="752" spans="1:13" ht="12.75">
      <c r="A752" s="2"/>
      <c r="B752" s="2"/>
      <c r="C752" s="10"/>
      <c r="D752" s="6"/>
      <c r="E752" s="6"/>
      <c r="F752" s="6"/>
      <c r="G752" s="6"/>
      <c r="H752" s="12"/>
      <c r="I752" s="12"/>
      <c r="J752" s="2"/>
      <c r="K752" s="2"/>
      <c r="L752" s="2"/>
      <c r="M752" s="2"/>
    </row>
    <row r="753" spans="1:13" ht="12.75">
      <c r="A753" s="2"/>
      <c r="B753" s="2"/>
      <c r="C753" s="10">
        <f>C751+F733</f>
        <v>50000</v>
      </c>
      <c r="D753" s="6">
        <f>(C753*C726)+C724</f>
        <v>5170.500000000001</v>
      </c>
      <c r="E753" s="6">
        <f>((C726+F731)*C753)+C724</f>
        <v>51156.00000000001</v>
      </c>
      <c r="F753" s="6">
        <f>(C753*I726)+I724</f>
        <v>5960.5</v>
      </c>
      <c r="G753" s="6">
        <f>((I726+F731)*C753)+I724</f>
        <v>51946</v>
      </c>
      <c r="H753" s="12">
        <f>(F753-D753)/D753</f>
        <v>0.15278986558359905</v>
      </c>
      <c r="I753" s="12">
        <f>(G753-E753)/E753</f>
        <v>0.015442958792712343</v>
      </c>
      <c r="J753" s="2"/>
      <c r="K753" s="2"/>
      <c r="L753" s="2"/>
      <c r="M753" s="2"/>
    </row>
    <row r="754" spans="1:13" ht="12.75">
      <c r="A754" s="2"/>
      <c r="B754" s="2"/>
      <c r="C754" s="10"/>
      <c r="D754" s="6"/>
      <c r="E754" s="6"/>
      <c r="F754" s="6"/>
      <c r="G754" s="6"/>
      <c r="H754" s="12"/>
      <c r="I754" s="12"/>
      <c r="J754" s="2"/>
      <c r="K754" s="2"/>
      <c r="L754" s="2"/>
      <c r="M754" s="2"/>
    </row>
    <row r="755" spans="1:13" ht="12.75">
      <c r="A755" s="2"/>
      <c r="B755" s="2"/>
      <c r="C755" s="10">
        <f>C753+F733</f>
        <v>60000</v>
      </c>
      <c r="D755" s="6">
        <f>(C755*C726)+C724</f>
        <v>6174.6</v>
      </c>
      <c r="E755" s="6">
        <f>((C726+F731)*C755)+C724</f>
        <v>61357.20000000001</v>
      </c>
      <c r="F755" s="6">
        <f>(C755*I726)+I724</f>
        <v>7092.6</v>
      </c>
      <c r="G755" s="6">
        <f>((I726+F731)*C755)+I724</f>
        <v>62275.200000000004</v>
      </c>
      <c r="H755" s="12">
        <f>(F755-D755)/D755</f>
        <v>0.14867359828976776</v>
      </c>
      <c r="I755" s="12">
        <f>(G755-E755)/E755</f>
        <v>0.014961569302380039</v>
      </c>
      <c r="J755" s="2"/>
      <c r="K755" s="2"/>
      <c r="L755" s="2"/>
      <c r="M755" s="2"/>
    </row>
    <row r="756" spans="1:13" ht="12.75">
      <c r="A756" s="2"/>
      <c r="B756" s="2"/>
      <c r="C756" s="10"/>
      <c r="D756" s="6"/>
      <c r="E756" s="6"/>
      <c r="F756" s="6"/>
      <c r="G756" s="6"/>
      <c r="H756" s="12"/>
      <c r="I756" s="12"/>
      <c r="J756" s="2"/>
      <c r="K756" s="2"/>
      <c r="L756" s="2"/>
      <c r="M756" s="2"/>
    </row>
    <row r="757" spans="1:13" ht="12.75">
      <c r="A757" s="2"/>
      <c r="B757" s="2"/>
      <c r="C757" s="10">
        <f>C755+F733</f>
        <v>70000</v>
      </c>
      <c r="D757" s="6">
        <f>(C757*C726)+C724</f>
        <v>7178.700000000001</v>
      </c>
      <c r="E757" s="6">
        <f>((C726+F731)*C757)+C724</f>
        <v>71558.40000000001</v>
      </c>
      <c r="F757" s="6">
        <f>(C757*I726)+I724</f>
        <v>8224.7</v>
      </c>
      <c r="G757" s="6">
        <f>((I726+F731)*C757)+I724</f>
        <v>72604.40000000001</v>
      </c>
      <c r="H757" s="12">
        <f>(F757-D757)/D757</f>
        <v>0.1457088330756265</v>
      </c>
      <c r="I757" s="12">
        <f>(G757-E757)/E757</f>
        <v>0.01461743135676594</v>
      </c>
      <c r="J757" s="2"/>
      <c r="K757" s="2"/>
      <c r="L757" s="2"/>
      <c r="M757" s="2"/>
    </row>
    <row r="758" spans="1:13" ht="12.75">
      <c r="A758" s="2"/>
      <c r="B758" s="2"/>
      <c r="C758" s="10"/>
      <c r="D758" s="6"/>
      <c r="E758" s="6"/>
      <c r="F758" s="6"/>
      <c r="G758" s="6"/>
      <c r="H758" s="12"/>
      <c r="I758" s="12"/>
      <c r="J758" s="2"/>
      <c r="K758" s="2"/>
      <c r="L758" s="2"/>
      <c r="M758" s="2"/>
    </row>
    <row r="759" spans="1:13" ht="12.75">
      <c r="A759" s="2"/>
      <c r="B759" s="2"/>
      <c r="C759" s="10">
        <f>C757+F733</f>
        <v>80000</v>
      </c>
      <c r="D759" s="6">
        <f>(C759*C726)+C724</f>
        <v>8182.800000000001</v>
      </c>
      <c r="E759" s="6">
        <f>((C726+F731)*C759)+C724</f>
        <v>81759.6</v>
      </c>
      <c r="F759" s="6">
        <f>(C759*I726)+I724</f>
        <v>9356.800000000001</v>
      </c>
      <c r="G759" s="6">
        <f>((I726+F731)*C759)+I724</f>
        <v>82933.6</v>
      </c>
      <c r="H759" s="12">
        <f>(F759-D759)/D759</f>
        <v>0.14347167228821428</v>
      </c>
      <c r="I759" s="12">
        <f>(G759-E759)/E759</f>
        <v>0.014359170054648016</v>
      </c>
      <c r="J759" s="2"/>
      <c r="K759" s="2"/>
      <c r="L759" s="2"/>
      <c r="M759" s="2"/>
    </row>
    <row r="760" spans="1:13" ht="12.75">
      <c r="A760" s="2"/>
      <c r="B760" s="2"/>
      <c r="C760" s="10"/>
      <c r="D760" s="6"/>
      <c r="E760" s="6"/>
      <c r="F760" s="6"/>
      <c r="G760" s="6"/>
      <c r="H760" s="12"/>
      <c r="I760" s="12"/>
      <c r="J760" s="2"/>
      <c r="K760" s="2"/>
      <c r="L760" s="2"/>
      <c r="M760" s="2"/>
    </row>
    <row r="761" spans="1:13" ht="12.75">
      <c r="A761" s="2"/>
      <c r="B761" s="2"/>
      <c r="C761" s="10">
        <f>C759+F733</f>
        <v>90000</v>
      </c>
      <c r="D761" s="6">
        <f>(C761*C726)+C724</f>
        <v>9186.900000000001</v>
      </c>
      <c r="E761" s="6">
        <f>((C726+F731)*C761)+C724</f>
        <v>91960.80000000002</v>
      </c>
      <c r="F761" s="6">
        <f>(C761*I726)+I724</f>
        <v>10488.9</v>
      </c>
      <c r="G761" s="6">
        <f>((I726+F731)*C761)+I724</f>
        <v>93262.8</v>
      </c>
      <c r="H761" s="12">
        <f>(F761-D761)/D761</f>
        <v>0.14172354112921637</v>
      </c>
      <c r="I761" s="12">
        <f>(G761-E761)/E761</f>
        <v>0.014158206540177827</v>
      </c>
      <c r="J761" s="2"/>
      <c r="K761" s="2"/>
      <c r="L761" s="2"/>
      <c r="M761" s="2"/>
    </row>
    <row r="762" spans="1:13" ht="12.75">
      <c r="A762" s="2"/>
      <c r="B762" s="2"/>
      <c r="C762" s="10"/>
      <c r="D762" s="6"/>
      <c r="E762" s="6"/>
      <c r="F762" s="6"/>
      <c r="G762" s="6"/>
      <c r="H762" s="12"/>
      <c r="I762" s="12"/>
      <c r="J762" s="2"/>
      <c r="K762" s="2"/>
      <c r="L762" s="2"/>
      <c r="M762" s="2"/>
    </row>
    <row r="763" spans="1:13" ht="12.75">
      <c r="A763" s="2"/>
      <c r="B763" s="2"/>
      <c r="C763" s="10">
        <f>C761+F733</f>
        <v>100000</v>
      </c>
      <c r="D763" s="6">
        <f>(C763*C726)+C724</f>
        <v>10191.000000000002</v>
      </c>
      <c r="E763" s="6">
        <f>((C726+F731)*C763)+C724</f>
        <v>102162.00000000001</v>
      </c>
      <c r="F763" s="6">
        <f>(C763*I726)+I724</f>
        <v>11621</v>
      </c>
      <c r="G763" s="6">
        <f>((I726+F731)*C763)+I724</f>
        <v>103592</v>
      </c>
      <c r="H763" s="12">
        <f>(F763-D763)/D763</f>
        <v>0.14031989009910686</v>
      </c>
      <c r="I763" s="12">
        <f>(G763-E763)/E763</f>
        <v>0.01399737671541263</v>
      </c>
      <c r="J763" s="2"/>
      <c r="K763" s="2"/>
      <c r="L763" s="2"/>
      <c r="M763" s="2"/>
    </row>
    <row r="764" spans="1:13" ht="12.75">
      <c r="A764" s="2"/>
      <c r="B764" s="2"/>
      <c r="C764" s="2"/>
      <c r="D764" s="6"/>
      <c r="E764" s="6"/>
      <c r="F764" s="6"/>
      <c r="G764" s="6"/>
      <c r="H764" s="12"/>
      <c r="I764" s="12"/>
      <c r="J764" s="2"/>
      <c r="K764" s="2"/>
      <c r="L764" s="2"/>
      <c r="M764" s="2"/>
    </row>
    <row r="765" spans="1:13" ht="12.75">
      <c r="A765" s="2"/>
      <c r="B765" s="2"/>
      <c r="C765" s="2"/>
      <c r="D765" s="6"/>
      <c r="E765" s="6"/>
      <c r="F765" s="6"/>
      <c r="G765" s="6"/>
      <c r="H765" s="12"/>
      <c r="I765" s="12"/>
      <c r="J765" s="2"/>
      <c r="K765" s="2"/>
      <c r="L765" s="2"/>
      <c r="M765" s="2"/>
    </row>
    <row r="766" spans="1:13" ht="12.75">
      <c r="A766" s="2"/>
      <c r="B766" s="2"/>
      <c r="C766" s="2"/>
      <c r="D766" s="6"/>
      <c r="E766" s="6"/>
      <c r="F766" s="6"/>
      <c r="G766" s="6"/>
      <c r="H766" s="12"/>
      <c r="I766" s="12"/>
      <c r="J766" s="2"/>
      <c r="K766" s="2"/>
      <c r="L766" s="2"/>
      <c r="M766" s="2"/>
    </row>
    <row r="767" spans="1:13" ht="12.75">
      <c r="A767" s="2"/>
      <c r="B767" s="2"/>
      <c r="C767" s="2"/>
      <c r="D767" s="6"/>
      <c r="E767" s="6"/>
      <c r="F767" s="6"/>
      <c r="G767" s="6"/>
      <c r="H767" s="2"/>
      <c r="I767" s="2"/>
      <c r="J767" s="2"/>
      <c r="K767" s="2"/>
      <c r="L767" s="2"/>
      <c r="M767" s="2"/>
    </row>
    <row r="768" spans="1:13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ht="12.75">
      <c r="A769" s="1" t="s">
        <v>171</v>
      </c>
      <c r="B769" s="2"/>
      <c r="C769" s="2"/>
      <c r="D769" s="6"/>
      <c r="E769" s="6"/>
      <c r="F769" s="6"/>
      <c r="G769" s="6"/>
      <c r="H769" s="2"/>
      <c r="I769" s="2"/>
      <c r="J769" s="2"/>
      <c r="K769" s="2"/>
      <c r="L769" s="1" t="s">
        <v>32</v>
      </c>
      <c r="M769" s="2"/>
    </row>
    <row r="770" spans="1:13" ht="12.75">
      <c r="A770" s="2"/>
      <c r="B770" s="2"/>
      <c r="C770" s="10"/>
      <c r="D770" s="6"/>
      <c r="E770" s="6"/>
      <c r="F770" s="6"/>
      <c r="G770" s="6"/>
      <c r="H770" s="12"/>
      <c r="I770" s="12"/>
      <c r="J770" s="2"/>
      <c r="K770" s="2"/>
      <c r="L770" s="2"/>
      <c r="M770" s="2"/>
    </row>
    <row r="771" spans="1:13" ht="12.75">
      <c r="A771" s="61" t="s">
        <v>174</v>
      </c>
      <c r="B771" s="2"/>
      <c r="C771" s="2"/>
      <c r="D771" s="2"/>
      <c r="E771" s="2"/>
      <c r="F771" s="2"/>
      <c r="G771" s="1" t="s">
        <v>1</v>
      </c>
      <c r="H771" s="2"/>
      <c r="I771" s="2"/>
      <c r="J771" s="2"/>
      <c r="K771" s="2"/>
      <c r="L771" s="4" t="s">
        <v>138</v>
      </c>
      <c r="M771" s="2"/>
    </row>
    <row r="772" spans="1:13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ht="12.75">
      <c r="A773" s="1" t="s">
        <v>3</v>
      </c>
      <c r="B773" s="2"/>
      <c r="C773" s="2"/>
      <c r="D773" s="2"/>
      <c r="E773" s="2"/>
      <c r="F773" s="1" t="s">
        <v>4</v>
      </c>
      <c r="G773" s="2"/>
      <c r="H773" s="2"/>
      <c r="I773" s="2"/>
      <c r="J773" s="2"/>
      <c r="K773" s="2"/>
      <c r="L773" s="1" t="s">
        <v>5</v>
      </c>
      <c r="M773" s="2"/>
    </row>
    <row r="774" spans="1:13" ht="12.75">
      <c r="A774" s="4" t="str">
        <f>$A$4</f>
        <v>COMPANY:   PEOPLES GAS SYSTEM</v>
      </c>
      <c r="B774" s="2"/>
      <c r="C774" s="2"/>
      <c r="D774" s="2"/>
      <c r="E774" s="2"/>
      <c r="F774" s="1" t="s">
        <v>87</v>
      </c>
      <c r="G774" s="2"/>
      <c r="H774" s="2"/>
      <c r="I774" s="2"/>
      <c r="J774" s="2"/>
      <c r="K774" s="2"/>
      <c r="L774" s="4" t="str">
        <f>$L$4</f>
        <v>HISTORIC BASE YEAR DATA:  12/31/07</v>
      </c>
      <c r="M774" s="2"/>
    </row>
    <row r="775" spans="1:13" ht="12.75">
      <c r="A775" s="4" t="str">
        <f>$A$5</f>
        <v>DOCKET NO.:   080318-GU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" t="str">
        <f>$L$5</f>
        <v>PROJECTED TEST YEAR:      12/31/09</v>
      </c>
      <c r="M775" s="2"/>
    </row>
    <row r="776" spans="1:1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" t="str">
        <f>$L$6</f>
        <v>WITNESS:  </v>
      </c>
      <c r="M776" s="2" t="str">
        <f>M$6</f>
        <v>S. RICHARDS</v>
      </c>
    </row>
    <row r="777" spans="1:13" ht="12.75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ht="12.75">
      <c r="A780" s="2"/>
      <c r="B780" s="2"/>
      <c r="C780" s="2"/>
      <c r="D780" s="2"/>
      <c r="E780" s="2"/>
      <c r="F780" s="5" t="s">
        <v>78</v>
      </c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5" t="s">
        <v>79</v>
      </c>
      <c r="G781" s="2"/>
      <c r="H781" s="2"/>
      <c r="I781" s="2"/>
      <c r="J781" s="2"/>
      <c r="K781" s="2"/>
      <c r="L781" s="2"/>
      <c r="M781" s="2"/>
    </row>
    <row r="782" spans="1:13" ht="12.75">
      <c r="A782" s="2"/>
      <c r="B782" s="2"/>
      <c r="C782" s="2"/>
      <c r="D782" s="2"/>
      <c r="E782" s="2"/>
      <c r="F782" s="5"/>
      <c r="G782" s="2"/>
      <c r="H782" s="2"/>
      <c r="I782" s="2"/>
      <c r="J782" s="2"/>
      <c r="K782" s="2"/>
      <c r="L782" s="2"/>
      <c r="M782" s="2"/>
    </row>
    <row r="783" spans="1:13" ht="12.75">
      <c r="A783" s="2"/>
      <c r="B783" s="2"/>
      <c r="C783" s="2"/>
      <c r="D783" s="2"/>
      <c r="E783" s="2"/>
      <c r="F783" s="5"/>
      <c r="G783" s="2"/>
      <c r="H783" s="2"/>
      <c r="I783" s="2"/>
      <c r="J783" s="2"/>
      <c r="K783" s="2"/>
      <c r="L783" s="2"/>
      <c r="M783" s="2"/>
    </row>
    <row r="784" spans="1:13" ht="12.75">
      <c r="A784" s="2"/>
      <c r="B784" s="2"/>
      <c r="C784" s="2"/>
      <c r="D784" s="2"/>
      <c r="E784" s="2"/>
      <c r="F784" s="5"/>
      <c r="G784" s="2"/>
      <c r="H784" s="2"/>
      <c r="I784" s="2"/>
      <c r="J784" s="2"/>
      <c r="K784" s="2"/>
      <c r="L784" s="2"/>
      <c r="M784" s="2"/>
    </row>
    <row r="785" spans="1:13" ht="12.75">
      <c r="A785" s="2"/>
      <c r="B785" s="2"/>
      <c r="C785" s="2"/>
      <c r="D785" s="2"/>
      <c r="E785" s="2"/>
      <c r="F785" s="5"/>
      <c r="G785" s="2"/>
      <c r="H785" s="2"/>
      <c r="I785" s="2"/>
      <c r="J785" s="2"/>
      <c r="K785" s="2"/>
      <c r="L785" s="2"/>
      <c r="M785" s="2"/>
    </row>
    <row r="786" spans="1:13" ht="12.75">
      <c r="A786" s="2"/>
      <c r="B786" s="2"/>
      <c r="C786" s="2"/>
      <c r="D786" s="2"/>
      <c r="E786" s="2"/>
      <c r="F786" s="5"/>
      <c r="G786" s="2"/>
      <c r="H786" s="2"/>
      <c r="I786" s="2"/>
      <c r="J786" s="2"/>
      <c r="K786" s="2"/>
      <c r="L786" s="2"/>
      <c r="M786" s="2"/>
    </row>
    <row r="787" spans="1:13" ht="12.75">
      <c r="A787" s="2"/>
      <c r="B787" s="2"/>
      <c r="C787" s="16" t="s">
        <v>98</v>
      </c>
      <c r="D787" s="17"/>
      <c r="E787" s="2"/>
      <c r="F787" s="2"/>
      <c r="G787" s="2"/>
      <c r="H787" s="2"/>
      <c r="I787" s="16" t="s">
        <v>97</v>
      </c>
      <c r="J787" s="17"/>
      <c r="K787" s="2"/>
      <c r="L787" s="2"/>
      <c r="M787" s="2"/>
    </row>
    <row r="788" spans="1:13" ht="12.75">
      <c r="A788" s="2"/>
      <c r="B788" s="2"/>
      <c r="C788" s="1"/>
      <c r="D788" s="3"/>
      <c r="E788" s="2"/>
      <c r="F788" s="2"/>
      <c r="G788" s="2"/>
      <c r="H788" s="2"/>
      <c r="I788" s="1"/>
      <c r="J788" s="3"/>
      <c r="K788" s="2"/>
      <c r="L788" s="2"/>
      <c r="M788" s="2"/>
    </row>
    <row r="789" spans="1:13" ht="12.75">
      <c r="A789" s="2"/>
      <c r="B789" s="1" t="s">
        <v>10</v>
      </c>
      <c r="C789" s="6">
        <f>ROUND('[2]SCH-E2'!$H$110,0)</f>
        <v>35</v>
      </c>
      <c r="D789" s="2"/>
      <c r="E789" s="2"/>
      <c r="F789" s="2"/>
      <c r="G789" s="2"/>
      <c r="H789" s="1" t="s">
        <v>10</v>
      </c>
      <c r="I789" s="6">
        <f>'[4]SCHH-1'!$AE$285</f>
        <v>45</v>
      </c>
      <c r="J789" s="2"/>
      <c r="K789" s="2"/>
      <c r="L789" s="2"/>
      <c r="M789" s="2"/>
    </row>
    <row r="790" spans="1:1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>
      <c r="A791" s="2"/>
      <c r="B791" s="1" t="s">
        <v>160</v>
      </c>
      <c r="C791" s="7">
        <f>'[2]SCH-E2'!$H$111</f>
        <v>0.14013</v>
      </c>
      <c r="D791" s="1" t="s">
        <v>12</v>
      </c>
      <c r="E791" s="2"/>
      <c r="F791" s="2"/>
      <c r="G791" s="2"/>
      <c r="H791" s="1" t="s">
        <v>160</v>
      </c>
      <c r="I791" s="7">
        <f>'[4]SCHH-1'!$AE$308</f>
        <v>0.18392</v>
      </c>
      <c r="J791" s="1" t="s">
        <v>12</v>
      </c>
      <c r="K791" s="2"/>
      <c r="L791" s="2"/>
      <c r="M791" s="2"/>
    </row>
    <row r="792" spans="1:1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>
      <c r="A794" s="2"/>
      <c r="B794" s="2"/>
      <c r="C794" s="2"/>
      <c r="D794" s="2"/>
      <c r="E794" s="1" t="s">
        <v>85</v>
      </c>
      <c r="F794" s="53">
        <f>COG!B11</f>
        <v>0.91971</v>
      </c>
      <c r="G794" s="1" t="s">
        <v>14</v>
      </c>
      <c r="H794" s="2"/>
      <c r="I794" s="2"/>
      <c r="J794" s="2"/>
      <c r="K794" s="2"/>
      <c r="L794" s="2"/>
      <c r="M794" s="2"/>
    </row>
    <row r="795" spans="1:13" ht="12.75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</row>
    <row r="796" spans="1:13" ht="12.75">
      <c r="A796" s="2"/>
      <c r="B796" s="2"/>
      <c r="C796" s="2"/>
      <c r="D796" s="9" t="s">
        <v>15</v>
      </c>
      <c r="E796" s="2"/>
      <c r="F796" s="54">
        <v>500</v>
      </c>
      <c r="G796" s="1" t="s">
        <v>16</v>
      </c>
      <c r="H796" s="2"/>
      <c r="I796" s="2"/>
      <c r="J796" s="2"/>
      <c r="K796" s="2"/>
      <c r="L796" s="2"/>
      <c r="M796" s="2"/>
    </row>
    <row r="797" spans="1:13" ht="12.75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</row>
    <row r="798" spans="1:13" ht="12.75">
      <c r="A798" s="2"/>
      <c r="B798" s="2"/>
      <c r="C798" s="1" t="s">
        <v>17</v>
      </c>
      <c r="D798" s="2"/>
      <c r="E798" s="2"/>
      <c r="F798" s="57">
        <f>'[3]SCHE-1'!$R$210</f>
        <v>2381</v>
      </c>
      <c r="G798" s="1" t="s">
        <v>18</v>
      </c>
      <c r="H798" s="2"/>
      <c r="I798" s="2"/>
      <c r="J798" s="2"/>
      <c r="K798" s="2"/>
      <c r="L798" s="2"/>
      <c r="M798" s="2"/>
    </row>
    <row r="799" spans="1:13" ht="12.75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</row>
    <row r="800" spans="1:1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>
      <c r="A802" s="2"/>
      <c r="B802" s="2"/>
      <c r="C802" s="2"/>
      <c r="D802" s="11" t="s">
        <v>19</v>
      </c>
      <c r="E802" s="11" t="s">
        <v>19</v>
      </c>
      <c r="F802" s="11" t="s">
        <v>20</v>
      </c>
      <c r="G802" s="11" t="s">
        <v>20</v>
      </c>
      <c r="H802" s="2"/>
      <c r="I802" s="2"/>
      <c r="J802" s="2"/>
      <c r="K802" s="2"/>
      <c r="L802" s="2"/>
      <c r="M802" s="2"/>
    </row>
    <row r="803" spans="1:13" ht="12.75">
      <c r="A803" s="2"/>
      <c r="B803" s="2"/>
      <c r="C803" s="2"/>
      <c r="D803" s="11" t="s">
        <v>21</v>
      </c>
      <c r="E803" s="11" t="s">
        <v>21</v>
      </c>
      <c r="F803" s="11" t="s">
        <v>21</v>
      </c>
      <c r="G803" s="11" t="s">
        <v>21</v>
      </c>
      <c r="H803" s="11" t="s">
        <v>22</v>
      </c>
      <c r="I803" s="11" t="s">
        <v>22</v>
      </c>
      <c r="J803" s="2"/>
      <c r="K803" s="2"/>
      <c r="L803" s="2"/>
      <c r="M803" s="2"/>
    </row>
    <row r="804" spans="1:13" ht="12.75">
      <c r="A804" s="2"/>
      <c r="B804" s="2"/>
      <c r="C804" s="11" t="s">
        <v>23</v>
      </c>
      <c r="D804" s="11" t="s">
        <v>24</v>
      </c>
      <c r="E804" s="11" t="s">
        <v>24</v>
      </c>
      <c r="F804" s="11" t="s">
        <v>24</v>
      </c>
      <c r="G804" s="11" t="s">
        <v>24</v>
      </c>
      <c r="H804" s="11" t="s">
        <v>25</v>
      </c>
      <c r="I804" s="11" t="s">
        <v>25</v>
      </c>
      <c r="J804" s="2"/>
      <c r="K804" s="2"/>
      <c r="L804" s="2"/>
      <c r="M804" s="2"/>
    </row>
    <row r="805" spans="1:13" ht="12.75">
      <c r="A805" s="2"/>
      <c r="B805" s="2"/>
      <c r="C805" s="52" t="s">
        <v>26</v>
      </c>
      <c r="D805" s="52" t="s">
        <v>27</v>
      </c>
      <c r="E805" s="52" t="s">
        <v>28</v>
      </c>
      <c r="F805" s="52" t="s">
        <v>27</v>
      </c>
      <c r="G805" s="52" t="s">
        <v>28</v>
      </c>
      <c r="H805" s="52" t="s">
        <v>27</v>
      </c>
      <c r="I805" s="52" t="s">
        <v>28</v>
      </c>
      <c r="J805" s="2"/>
      <c r="K805" s="2"/>
      <c r="L805" s="2"/>
      <c r="M805" s="2"/>
    </row>
    <row r="806" spans="1:13" ht="12.75">
      <c r="A806" s="2"/>
      <c r="B806" s="2"/>
      <c r="C806" s="11"/>
      <c r="D806" s="11"/>
      <c r="E806" s="11"/>
      <c r="F806" s="11"/>
      <c r="G806" s="11"/>
      <c r="H806" s="11"/>
      <c r="I806" s="11"/>
      <c r="J806" s="2"/>
      <c r="K806" s="2"/>
      <c r="L806" s="2"/>
      <c r="M806" s="2"/>
    </row>
    <row r="807" spans="1:13" ht="12.75">
      <c r="A807" s="2"/>
      <c r="B807" s="2"/>
      <c r="C807" s="10">
        <v>0</v>
      </c>
      <c r="D807" s="6">
        <f>(C807*C791)+C789</f>
        <v>35</v>
      </c>
      <c r="E807" s="6">
        <f>((C791+F794)*C807)+C789</f>
        <v>35</v>
      </c>
      <c r="F807" s="6">
        <f>(C807*I791)+I789</f>
        <v>45</v>
      </c>
      <c r="G807" s="6">
        <f>((I791+F794)*C807)+I789</f>
        <v>45</v>
      </c>
      <c r="H807" s="12">
        <f>(F807-D807)/D807</f>
        <v>0.2857142857142857</v>
      </c>
      <c r="I807" s="12">
        <f>(G807-E807)/E807</f>
        <v>0.2857142857142857</v>
      </c>
      <c r="J807" s="2"/>
      <c r="K807" s="2"/>
      <c r="L807" s="2"/>
      <c r="M807" s="2"/>
    </row>
    <row r="808" spans="1:13" ht="12.75">
      <c r="A808" s="2"/>
      <c r="B808" s="2"/>
      <c r="C808" s="10"/>
      <c r="D808" s="6"/>
      <c r="E808" s="6"/>
      <c r="F808" s="6"/>
      <c r="G808" s="6"/>
      <c r="H808" s="12"/>
      <c r="I808" s="12"/>
      <c r="J808" s="2"/>
      <c r="K808" s="2"/>
      <c r="L808" s="2"/>
      <c r="M808" s="2"/>
    </row>
    <row r="809" spans="1:13" ht="12.75">
      <c r="A809" s="2"/>
      <c r="B809" s="2"/>
      <c r="C809" s="10">
        <f>F796</f>
        <v>500</v>
      </c>
      <c r="D809" s="6">
        <f>(C809*C791)+C789</f>
        <v>105.065</v>
      </c>
      <c r="E809" s="6">
        <f>((C791+F794)*C809)+C789</f>
        <v>564.9200000000001</v>
      </c>
      <c r="F809" s="6">
        <f>(C809*I791)+I789</f>
        <v>136.95999999999998</v>
      </c>
      <c r="G809" s="6">
        <f>((I791+F794)*C809)+I789</f>
        <v>596.815</v>
      </c>
      <c r="H809" s="12">
        <f>(F809-D809)/D809</f>
        <v>0.30357397801361047</v>
      </c>
      <c r="I809" s="12">
        <f>(G809-E809)/E809</f>
        <v>0.05645932167386529</v>
      </c>
      <c r="J809" s="2"/>
      <c r="K809" s="2"/>
      <c r="L809" s="2"/>
      <c r="M809" s="2"/>
    </row>
    <row r="810" spans="1:13" ht="12.75">
      <c r="A810" s="2"/>
      <c r="B810" s="2"/>
      <c r="C810" s="10"/>
      <c r="D810" s="6"/>
      <c r="E810" s="6"/>
      <c r="F810" s="6"/>
      <c r="G810" s="6"/>
      <c r="H810" s="12"/>
      <c r="I810" s="12"/>
      <c r="J810" s="2"/>
      <c r="K810" s="2"/>
      <c r="L810" s="2"/>
      <c r="M810" s="2"/>
    </row>
    <row r="811" spans="1:13" ht="12.75">
      <c r="A811" s="2"/>
      <c r="B811" s="2"/>
      <c r="C811" s="10">
        <f>C809+F796</f>
        <v>1000</v>
      </c>
      <c r="D811" s="6">
        <f>(C811*C791)+C789</f>
        <v>175.13</v>
      </c>
      <c r="E811" s="6">
        <f>((C791+F794)*C811)+C789</f>
        <v>1094.8400000000001</v>
      </c>
      <c r="F811" s="6">
        <f>(C811*I791)+I789</f>
        <v>228.92</v>
      </c>
      <c r="G811" s="6">
        <f>((I791+F794)*C811)+I789</f>
        <v>1148.63</v>
      </c>
      <c r="H811" s="12">
        <f>(F811-D811)/D811</f>
        <v>0.3071432650031405</v>
      </c>
      <c r="I811" s="12">
        <f>(G811-E811)/E811</f>
        <v>0.049130466552190236</v>
      </c>
      <c r="J811" s="2"/>
      <c r="K811" s="2"/>
      <c r="L811" s="2"/>
      <c r="M811" s="2"/>
    </row>
    <row r="812" spans="1:13" ht="12.75">
      <c r="A812" s="2"/>
      <c r="B812" s="2"/>
      <c r="C812" s="10"/>
      <c r="D812" s="6"/>
      <c r="E812" s="6"/>
      <c r="F812" s="6"/>
      <c r="G812" s="6"/>
      <c r="H812" s="12"/>
      <c r="I812" s="12"/>
      <c r="J812" s="2"/>
      <c r="K812" s="2"/>
      <c r="L812" s="2"/>
      <c r="M812" s="2"/>
    </row>
    <row r="813" spans="1:13" ht="12.75">
      <c r="A813" s="2"/>
      <c r="B813" s="2"/>
      <c r="C813" s="10">
        <f>C811+F796</f>
        <v>1500</v>
      </c>
      <c r="D813" s="6">
        <f>(C813*C791)+C789</f>
        <v>245.195</v>
      </c>
      <c r="E813" s="6">
        <f>((C791+F794)*C813)+C789</f>
        <v>1624.7600000000002</v>
      </c>
      <c r="F813" s="6">
        <f>(C813*I791)+I789</f>
        <v>320.88</v>
      </c>
      <c r="G813" s="6">
        <f>((I791+F794)*C813)+I789</f>
        <v>1700.4450000000002</v>
      </c>
      <c r="H813" s="12">
        <f>(F813-D813)/D813</f>
        <v>0.3086726890841983</v>
      </c>
      <c r="I813" s="12">
        <f>(G813-E813)/E813</f>
        <v>0.04658226445751984</v>
      </c>
      <c r="J813" s="2"/>
      <c r="K813" s="2"/>
      <c r="L813" s="2"/>
      <c r="M813" s="2"/>
    </row>
    <row r="814" spans="1:13" ht="12.75">
      <c r="A814" s="2"/>
      <c r="B814" s="2"/>
      <c r="C814" s="10"/>
      <c r="D814" s="6"/>
      <c r="E814" s="6"/>
      <c r="F814" s="6"/>
      <c r="G814" s="6"/>
      <c r="H814" s="12"/>
      <c r="I814" s="12"/>
      <c r="J814" s="2"/>
      <c r="K814" s="2"/>
      <c r="L814" s="2"/>
      <c r="M814" s="2"/>
    </row>
    <row r="815" spans="1:13" ht="12.75">
      <c r="A815" s="2"/>
      <c r="B815" s="2"/>
      <c r="C815" s="10">
        <f>C813+F796</f>
        <v>2000</v>
      </c>
      <c r="D815" s="6">
        <f>(C815*C791)+C789</f>
        <v>315.26</v>
      </c>
      <c r="E815" s="6">
        <f>((C791+F794)*C815)+C789</f>
        <v>2154.6800000000003</v>
      </c>
      <c r="F815" s="6">
        <f>(C815*I791)+I789</f>
        <v>412.84</v>
      </c>
      <c r="G815" s="6">
        <f>((I791+F794)*C815)+I789</f>
        <v>2252.26</v>
      </c>
      <c r="H815" s="12">
        <f>(F815-D815)/D815</f>
        <v>0.30952229905474843</v>
      </c>
      <c r="I815" s="12">
        <f>(G815-E815)/E815</f>
        <v>0.04528746728052421</v>
      </c>
      <c r="J815" s="2"/>
      <c r="K815" s="2"/>
      <c r="L815" s="2"/>
      <c r="M815" s="2"/>
    </row>
    <row r="816" spans="1:13" ht="12.75">
      <c r="A816" s="2"/>
      <c r="B816" s="2"/>
      <c r="C816" s="10"/>
      <c r="D816" s="6"/>
      <c r="E816" s="6"/>
      <c r="F816" s="6"/>
      <c r="G816" s="6"/>
      <c r="H816" s="12"/>
      <c r="I816" s="12"/>
      <c r="J816" s="2"/>
      <c r="K816" s="2"/>
      <c r="L816" s="2"/>
      <c r="M816" s="2"/>
    </row>
    <row r="817" spans="1:13" ht="12.75">
      <c r="A817" s="2"/>
      <c r="B817" s="2"/>
      <c r="C817" s="10">
        <f>C815+F796</f>
        <v>2500</v>
      </c>
      <c r="D817" s="6">
        <f>(C817*C791)+C789</f>
        <v>385.325</v>
      </c>
      <c r="E817" s="6">
        <f>((C791+F794)*C817)+C789</f>
        <v>2684.6000000000004</v>
      </c>
      <c r="F817" s="6">
        <f>(C817*I791)+I789</f>
        <v>504.8</v>
      </c>
      <c r="G817" s="6">
        <f>((I791+F794)*C817)+I789</f>
        <v>2804.0750000000003</v>
      </c>
      <c r="H817" s="12">
        <f>(F817-D817)/D817</f>
        <v>0.3100629338869786</v>
      </c>
      <c r="I817" s="12">
        <f>(G817-E817)/E817</f>
        <v>0.044503836698204534</v>
      </c>
      <c r="J817" s="2"/>
      <c r="K817" s="2"/>
      <c r="L817" s="2"/>
      <c r="M817" s="2"/>
    </row>
    <row r="818" spans="1:13" ht="12.75">
      <c r="A818" s="2"/>
      <c r="B818" s="2"/>
      <c r="C818" s="10"/>
      <c r="D818" s="6"/>
      <c r="E818" s="6"/>
      <c r="F818" s="6"/>
      <c r="G818" s="6"/>
      <c r="H818" s="12"/>
      <c r="I818" s="12"/>
      <c r="J818" s="2"/>
      <c r="K818" s="2"/>
      <c r="L818" s="2"/>
      <c r="M818" s="2"/>
    </row>
    <row r="819" spans="1:13" ht="12.75">
      <c r="A819" s="2"/>
      <c r="B819" s="2"/>
      <c r="C819" s="10">
        <f>C817+F796</f>
        <v>3000</v>
      </c>
      <c r="D819" s="6">
        <f>(C819*C791)+C789</f>
        <v>455.39</v>
      </c>
      <c r="E819" s="6">
        <f>((C791+F794)*C819)+C789</f>
        <v>3214.5200000000004</v>
      </c>
      <c r="F819" s="6">
        <f>(C819*I791)+I789</f>
        <v>596.76</v>
      </c>
      <c r="G819" s="6">
        <f>((I791+F794)*C819)+I789</f>
        <v>3355.8900000000003</v>
      </c>
      <c r="H819" s="12">
        <f>(F819-D819)/D819</f>
        <v>0.3104372076681526</v>
      </c>
      <c r="I819" s="12">
        <f>(G819-E819)/E819</f>
        <v>0.043978572228513084</v>
      </c>
      <c r="J819" s="2"/>
      <c r="K819" s="2"/>
      <c r="L819" s="2"/>
      <c r="M819" s="2"/>
    </row>
    <row r="820" spans="1:13" ht="12.75">
      <c r="A820" s="2"/>
      <c r="B820" s="2"/>
      <c r="C820" s="10"/>
      <c r="D820" s="6"/>
      <c r="E820" s="6"/>
      <c r="F820" s="6"/>
      <c r="G820" s="6"/>
      <c r="H820" s="12"/>
      <c r="I820" s="12"/>
      <c r="J820" s="2"/>
      <c r="K820" s="2"/>
      <c r="L820" s="2"/>
      <c r="M820" s="2"/>
    </row>
    <row r="821" spans="1:13" ht="12.75">
      <c r="A821" s="2"/>
      <c r="B821" s="2"/>
      <c r="C821" s="10">
        <f>C819+F796</f>
        <v>3500</v>
      </c>
      <c r="D821" s="6">
        <f>(C821*C791)+C789</f>
        <v>525.455</v>
      </c>
      <c r="E821" s="6">
        <f>((C791+F794)*C821)+C789</f>
        <v>3744.4400000000005</v>
      </c>
      <c r="F821" s="6">
        <f>(C821*I791)+I789</f>
        <v>688.72</v>
      </c>
      <c r="G821" s="6">
        <f>((I791+F794)*C821)+I789</f>
        <v>3907.7050000000004</v>
      </c>
      <c r="H821" s="12">
        <f>(F821-D821)/D821</f>
        <v>0.3107116689345424</v>
      </c>
      <c r="I821" s="12">
        <f>(G821-E821)/E821</f>
        <v>0.043601980536475377</v>
      </c>
      <c r="J821" s="2"/>
      <c r="K821" s="2"/>
      <c r="L821" s="2"/>
      <c r="M821" s="2"/>
    </row>
    <row r="822" spans="1:13" ht="12.75">
      <c r="A822" s="2"/>
      <c r="B822" s="2"/>
      <c r="C822" s="10"/>
      <c r="D822" s="6"/>
      <c r="E822" s="6"/>
      <c r="F822" s="6"/>
      <c r="G822" s="6"/>
      <c r="H822" s="12"/>
      <c r="I822" s="12"/>
      <c r="J822" s="2"/>
      <c r="K822" s="2"/>
      <c r="L822" s="2"/>
      <c r="M822" s="2"/>
    </row>
    <row r="823" spans="1:13" ht="12.75">
      <c r="A823" s="2"/>
      <c r="B823" s="2"/>
      <c r="C823" s="10">
        <f>C821+F796</f>
        <v>4000</v>
      </c>
      <c r="D823" s="6">
        <f>(C823*C791)+C789</f>
        <v>595.52</v>
      </c>
      <c r="E823" s="6">
        <f>((C791+F794)*C823)+C789</f>
        <v>4274.360000000001</v>
      </c>
      <c r="F823" s="6">
        <f>(C823*I791)+I789</f>
        <v>780.68</v>
      </c>
      <c r="G823" s="6">
        <f>((I791+F794)*C823)+I789</f>
        <v>4459.52</v>
      </c>
      <c r="H823" s="12">
        <f>(F823-D823)/D823</f>
        <v>0.3109215475550779</v>
      </c>
      <c r="I823" s="12">
        <f>(G823-E823)/E823</f>
        <v>0.04331876585032609</v>
      </c>
      <c r="J823" s="2"/>
      <c r="K823" s="2"/>
      <c r="L823" s="2"/>
      <c r="M823" s="2"/>
    </row>
    <row r="824" spans="1:13" ht="12.75">
      <c r="A824" s="2"/>
      <c r="B824" s="2"/>
      <c r="C824" s="10"/>
      <c r="D824" s="6"/>
      <c r="E824" s="6"/>
      <c r="F824" s="6"/>
      <c r="G824" s="6"/>
      <c r="H824" s="12"/>
      <c r="I824" s="12"/>
      <c r="J824" s="2"/>
      <c r="K824" s="2"/>
      <c r="L824" s="2"/>
      <c r="M824" s="2"/>
    </row>
    <row r="825" spans="1:13" ht="12.75">
      <c r="A825" s="2"/>
      <c r="B825" s="2"/>
      <c r="C825" s="10">
        <f>C823+F796</f>
        <v>4500</v>
      </c>
      <c r="D825" s="6">
        <f>(C825*C791)+C789</f>
        <v>665.585</v>
      </c>
      <c r="E825" s="6">
        <f>((C791+F794)*C825)+C789</f>
        <v>4804.280000000001</v>
      </c>
      <c r="F825" s="6">
        <f>(C825*I791)+I789</f>
        <v>872.64</v>
      </c>
      <c r="G825" s="6">
        <f>((I791+F794)*C825)+I789</f>
        <v>5011.335000000001</v>
      </c>
      <c r="H825" s="12">
        <f>(F825-D825)/D825</f>
        <v>0.311087239045351</v>
      </c>
      <c r="I825" s="12">
        <f>(G825-E825)/E825</f>
        <v>0.04309802925724568</v>
      </c>
      <c r="J825" s="2"/>
      <c r="K825" s="2"/>
      <c r="L825" s="2"/>
      <c r="M825" s="2"/>
    </row>
    <row r="826" spans="1:13" ht="12.75">
      <c r="A826" s="2"/>
      <c r="B826" s="2"/>
      <c r="C826" s="10"/>
      <c r="D826" s="6"/>
      <c r="E826" s="6"/>
      <c r="F826" s="6"/>
      <c r="G826" s="6"/>
      <c r="H826" s="12"/>
      <c r="I826" s="12"/>
      <c r="J826" s="2"/>
      <c r="K826" s="2"/>
      <c r="L826" s="2"/>
      <c r="M826" s="2"/>
    </row>
    <row r="827" spans="1:13" ht="12.75">
      <c r="A827" s="2"/>
      <c r="B827" s="2"/>
      <c r="C827" s="10">
        <f>C825+F796</f>
        <v>5000</v>
      </c>
      <c r="D827" s="6">
        <f>(C827*C791)+C789</f>
        <v>735.65</v>
      </c>
      <c r="E827" s="6">
        <f>((C791+F794)*C827)+C789</f>
        <v>5334.200000000001</v>
      </c>
      <c r="F827" s="6">
        <f>(C827*I791)+I789</f>
        <v>964.6</v>
      </c>
      <c r="G827" s="6">
        <f>((I791+F794)*C827)+I789</f>
        <v>5563.150000000001</v>
      </c>
      <c r="H827" s="12">
        <f>(F827-D827)/D827</f>
        <v>0.31122136885747304</v>
      </c>
      <c r="I827" s="12">
        <f>(G827-E827)/E827</f>
        <v>0.042921150313074086</v>
      </c>
      <c r="J827" s="2"/>
      <c r="K827" s="2"/>
      <c r="L827" s="2"/>
      <c r="M827" s="2"/>
    </row>
    <row r="828" spans="1:13" ht="12.75">
      <c r="A828" s="2"/>
      <c r="B828" s="2"/>
      <c r="C828" s="2"/>
      <c r="D828" s="6"/>
      <c r="E828" s="6"/>
      <c r="F828" s="6"/>
      <c r="G828" s="6"/>
      <c r="H828" s="12"/>
      <c r="I828" s="12"/>
      <c r="J828" s="2"/>
      <c r="K828" s="2"/>
      <c r="L828" s="2"/>
      <c r="M828" s="2"/>
    </row>
    <row r="829" spans="1:13" ht="12.75">
      <c r="A829" s="2"/>
      <c r="B829" s="2"/>
      <c r="C829" s="2"/>
      <c r="D829" s="6"/>
      <c r="E829" s="6"/>
      <c r="F829" s="6"/>
      <c r="G829" s="6"/>
      <c r="H829" s="2"/>
      <c r="I829" s="2"/>
      <c r="J829" s="2"/>
      <c r="K829" s="2"/>
      <c r="L829" s="2"/>
      <c r="M829" s="2"/>
    </row>
    <row r="830" spans="1:13" ht="12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1:13" ht="12.75">
      <c r="A831" s="1" t="s">
        <v>171</v>
      </c>
      <c r="B831" s="2"/>
      <c r="C831" s="2"/>
      <c r="D831" s="6"/>
      <c r="E831" s="6"/>
      <c r="F831" s="6"/>
      <c r="G831" s="6"/>
      <c r="H831" s="2"/>
      <c r="I831" s="2"/>
      <c r="J831" s="2"/>
      <c r="K831" s="2"/>
      <c r="L831" s="1" t="s">
        <v>32</v>
      </c>
      <c r="M831" s="2"/>
    </row>
    <row r="832" spans="1:1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>
      <c r="A835" s="61" t="s">
        <v>174</v>
      </c>
      <c r="B835" s="2"/>
      <c r="C835" s="2"/>
      <c r="D835" s="2"/>
      <c r="E835" s="2"/>
      <c r="F835" s="2"/>
      <c r="G835" s="1" t="s">
        <v>1</v>
      </c>
      <c r="H835" s="2"/>
      <c r="I835" s="2"/>
      <c r="J835" s="2"/>
      <c r="K835" s="2"/>
      <c r="L835" s="4" t="s">
        <v>137</v>
      </c>
      <c r="M835" s="2"/>
    </row>
    <row r="836" spans="1:13" ht="12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1:13" ht="12.75">
      <c r="A837" s="1" t="s">
        <v>3</v>
      </c>
      <c r="B837" s="2"/>
      <c r="C837" s="2"/>
      <c r="D837" s="2"/>
      <c r="E837" s="2"/>
      <c r="F837" s="1" t="s">
        <v>4</v>
      </c>
      <c r="G837" s="2"/>
      <c r="H837" s="2"/>
      <c r="I837" s="2"/>
      <c r="J837" s="2"/>
      <c r="K837" s="2"/>
      <c r="L837" s="1" t="s">
        <v>5</v>
      </c>
      <c r="M837" s="2"/>
    </row>
    <row r="838" spans="1:13" ht="12.75">
      <c r="A838" s="4" t="str">
        <f>$A$4</f>
        <v>COMPANY:   PEOPLES GAS SYSTEM</v>
      </c>
      <c r="B838" s="2"/>
      <c r="C838" s="2"/>
      <c r="D838" s="2"/>
      <c r="E838" s="2"/>
      <c r="F838" s="1" t="s">
        <v>92</v>
      </c>
      <c r="G838" s="2"/>
      <c r="H838" s="2"/>
      <c r="I838" s="2"/>
      <c r="J838" s="2"/>
      <c r="K838" s="2"/>
      <c r="L838" s="4" t="str">
        <f>$L$4</f>
        <v>HISTORIC BASE YEAR DATA:  12/31/07</v>
      </c>
      <c r="M838" s="2"/>
    </row>
    <row r="839" spans="1:13" ht="12.75">
      <c r="A839" s="4" t="str">
        <f>$A$5</f>
        <v>DOCKET NO.:   080318-GU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" t="str">
        <f>$L$5</f>
        <v>PROJECTED TEST YEAR:      12/31/09</v>
      </c>
      <c r="M839" s="2"/>
    </row>
    <row r="840" spans="1:1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" t="str">
        <f>$L$6</f>
        <v>WITNESS:  </v>
      </c>
      <c r="M840" s="2" t="str">
        <f>M$6</f>
        <v>S. RICHARDS</v>
      </c>
    </row>
    <row r="841" spans="1:13" ht="12.75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1:13" ht="12.75">
      <c r="A844" s="2"/>
      <c r="B844" s="2"/>
      <c r="C844" s="2"/>
      <c r="D844" s="2"/>
      <c r="E844" s="2"/>
      <c r="F844" s="5" t="s">
        <v>93</v>
      </c>
      <c r="G844" s="2"/>
      <c r="H844" s="2"/>
      <c r="I844" s="2"/>
      <c r="J844" s="2"/>
      <c r="K844" s="2"/>
      <c r="L844" s="2"/>
      <c r="M844" s="2"/>
    </row>
    <row r="845" spans="1:13" ht="12.75">
      <c r="A845" s="2"/>
      <c r="B845" s="2"/>
      <c r="C845" s="2"/>
      <c r="D845" s="2"/>
      <c r="E845" s="2"/>
      <c r="F845" s="5" t="s">
        <v>94</v>
      </c>
      <c r="G845" s="2"/>
      <c r="H845" s="2"/>
      <c r="I845" s="2"/>
      <c r="J845" s="2"/>
      <c r="K845" s="2"/>
      <c r="L845" s="2"/>
      <c r="M845" s="2"/>
    </row>
    <row r="846" spans="1:13" ht="12.75">
      <c r="A846" s="2"/>
      <c r="B846" s="2"/>
      <c r="C846" s="2"/>
      <c r="D846" s="2"/>
      <c r="E846" s="2"/>
      <c r="F846" s="5"/>
      <c r="G846" s="2"/>
      <c r="H846" s="2"/>
      <c r="I846" s="2"/>
      <c r="J846" s="2"/>
      <c r="K846" s="2"/>
      <c r="L846" s="2"/>
      <c r="M846" s="2"/>
    </row>
    <row r="847" spans="1:13" ht="12.75">
      <c r="A847" s="2"/>
      <c r="B847" s="2"/>
      <c r="C847" s="2"/>
      <c r="D847" s="2"/>
      <c r="E847" s="2"/>
      <c r="F847" s="5"/>
      <c r="G847" s="2"/>
      <c r="H847" s="2"/>
      <c r="I847" s="2"/>
      <c r="J847" s="2"/>
      <c r="K847" s="2"/>
      <c r="L847" s="2"/>
      <c r="M847" s="2"/>
    </row>
    <row r="848" spans="1:13" ht="12.75">
      <c r="A848" s="2"/>
      <c r="B848" s="2"/>
      <c r="C848" s="2"/>
      <c r="D848" s="2"/>
      <c r="E848" s="2"/>
      <c r="F848" s="5"/>
      <c r="G848" s="2"/>
      <c r="H848" s="2"/>
      <c r="I848" s="2"/>
      <c r="J848" s="2"/>
      <c r="K848" s="2"/>
      <c r="L848" s="2"/>
      <c r="M848" s="2"/>
    </row>
    <row r="849" spans="1:13" ht="12.75">
      <c r="A849" s="2"/>
      <c r="B849" s="2"/>
      <c r="C849" s="2"/>
      <c r="D849" s="2"/>
      <c r="E849" s="2"/>
      <c r="F849" s="5"/>
      <c r="G849" s="2"/>
      <c r="H849" s="2"/>
      <c r="I849" s="2"/>
      <c r="J849" s="2"/>
      <c r="K849" s="2"/>
      <c r="L849" s="2"/>
      <c r="M849" s="2"/>
    </row>
    <row r="850" spans="1:13" ht="12.75">
      <c r="A850" s="2"/>
      <c r="B850" s="2"/>
      <c r="C850" s="2"/>
      <c r="D850" s="2"/>
      <c r="E850" s="2"/>
      <c r="F850" s="5"/>
      <c r="G850" s="2"/>
      <c r="H850" s="2"/>
      <c r="I850" s="2"/>
      <c r="J850" s="2"/>
      <c r="K850" s="2"/>
      <c r="L850" s="2"/>
      <c r="M850" s="2"/>
    </row>
    <row r="851" spans="1:13" ht="12.75">
      <c r="A851" s="2"/>
      <c r="B851" s="2"/>
      <c r="C851" s="16" t="s">
        <v>98</v>
      </c>
      <c r="D851" s="17"/>
      <c r="E851" s="2"/>
      <c r="F851" s="2"/>
      <c r="G851" s="2"/>
      <c r="H851" s="2"/>
      <c r="I851" s="16" t="s">
        <v>97</v>
      </c>
      <c r="J851" s="17"/>
      <c r="K851" s="2"/>
      <c r="L851" s="2"/>
      <c r="M851" s="2"/>
    </row>
    <row r="852" spans="1:13" ht="12.75">
      <c r="A852" s="2"/>
      <c r="B852" s="2"/>
      <c r="C852" s="1"/>
      <c r="D852" s="3"/>
      <c r="E852" s="2"/>
      <c r="F852" s="2"/>
      <c r="G852" s="2"/>
      <c r="H852" s="2"/>
      <c r="I852" s="1"/>
      <c r="J852" s="3"/>
      <c r="K852" s="2"/>
      <c r="L852" s="2"/>
      <c r="M852" s="2"/>
    </row>
    <row r="853" spans="1:13" ht="12.75">
      <c r="A853" s="2"/>
      <c r="B853" s="1" t="s">
        <v>10</v>
      </c>
      <c r="C853" s="6">
        <f>ROUND('[2]SCH-E2'!$H$119,0)</f>
        <v>150</v>
      </c>
      <c r="D853" s="2"/>
      <c r="E853" s="2"/>
      <c r="F853" s="2"/>
      <c r="G853" s="2"/>
      <c r="H853" s="1" t="s">
        <v>10</v>
      </c>
      <c r="I853" s="6">
        <f>'[4]SCHH-1'!$Y$285</f>
        <v>300</v>
      </c>
      <c r="J853" s="2"/>
      <c r="K853" s="2"/>
      <c r="L853" s="2"/>
      <c r="M853" s="2"/>
    </row>
    <row r="854" spans="1:1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>
      <c r="A855" s="2"/>
      <c r="B855" s="1" t="s">
        <v>160</v>
      </c>
      <c r="C855" s="7">
        <f>'[2]SCH-E2'!$H$120</f>
        <v>0.07227000000000001</v>
      </c>
      <c r="D855" s="1" t="s">
        <v>12</v>
      </c>
      <c r="E855" s="2"/>
      <c r="F855" s="2"/>
      <c r="G855" s="2"/>
      <c r="H855" s="1" t="s">
        <v>160</v>
      </c>
      <c r="I855" s="7">
        <f>'[4]SCHH-1'!$Y$308</f>
        <v>0.07131</v>
      </c>
      <c r="J855" s="1" t="s">
        <v>12</v>
      </c>
      <c r="K855" s="2"/>
      <c r="L855" s="2"/>
      <c r="M855" s="2"/>
    </row>
    <row r="856" spans="1:1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>
      <c r="A860" s="2"/>
      <c r="B860" s="2"/>
      <c r="C860" s="2"/>
      <c r="D860" s="2"/>
      <c r="E860" s="1" t="s">
        <v>85</v>
      </c>
      <c r="F860" s="53">
        <f>COG!B11</f>
        <v>0.91971</v>
      </c>
      <c r="G860" s="1" t="s">
        <v>14</v>
      </c>
      <c r="H860" s="2"/>
      <c r="I860" s="2"/>
      <c r="J860" s="2"/>
      <c r="K860" s="2"/>
      <c r="L860" s="2"/>
      <c r="M860" s="2"/>
    </row>
    <row r="861" spans="1:13" ht="12.75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</row>
    <row r="862" spans="1:13" ht="12.75">
      <c r="A862" s="2"/>
      <c r="B862" s="2"/>
      <c r="C862" s="2"/>
      <c r="D862" s="9" t="s">
        <v>15</v>
      </c>
      <c r="E862" s="2"/>
      <c r="F862" s="54">
        <v>25000</v>
      </c>
      <c r="G862" s="1" t="s">
        <v>16</v>
      </c>
      <c r="H862" s="2"/>
      <c r="I862" s="2"/>
      <c r="J862" s="2"/>
      <c r="K862" s="2"/>
      <c r="L862" s="2"/>
      <c r="M862" s="2"/>
    </row>
    <row r="863" spans="1:13" ht="12.75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</row>
    <row r="864" spans="1:13" ht="12.75">
      <c r="A864" s="2"/>
      <c r="B864" s="2"/>
      <c r="C864" s="1" t="s">
        <v>17</v>
      </c>
      <c r="D864" s="2"/>
      <c r="E864" s="2"/>
      <c r="F864" s="57">
        <f>'[3]SCHE-1'!$O$210</f>
        <v>156182</v>
      </c>
      <c r="G864" s="1" t="s">
        <v>18</v>
      </c>
      <c r="H864" s="2"/>
      <c r="I864" s="2"/>
      <c r="J864" s="2"/>
      <c r="K864" s="2"/>
      <c r="L864" s="2"/>
      <c r="M864" s="2"/>
    </row>
    <row r="865" spans="1:13" ht="12.75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</row>
    <row r="866" spans="1:1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>
      <c r="A867" s="2"/>
      <c r="B867" s="2"/>
      <c r="C867" s="2"/>
      <c r="D867" s="11" t="s">
        <v>19</v>
      </c>
      <c r="E867" s="11" t="s">
        <v>19</v>
      </c>
      <c r="F867" s="11" t="s">
        <v>20</v>
      </c>
      <c r="G867" s="11" t="s">
        <v>20</v>
      </c>
      <c r="H867" s="2"/>
      <c r="I867" s="2"/>
      <c r="J867" s="2"/>
      <c r="K867" s="2"/>
      <c r="L867" s="2"/>
      <c r="M867" s="2"/>
    </row>
    <row r="868" spans="1:13" ht="12.75">
      <c r="A868" s="2"/>
      <c r="B868" s="2"/>
      <c r="C868" s="2"/>
      <c r="D868" s="11" t="s">
        <v>21</v>
      </c>
      <c r="E868" s="11" t="s">
        <v>21</v>
      </c>
      <c r="F868" s="11" t="s">
        <v>21</v>
      </c>
      <c r="G868" s="11" t="s">
        <v>21</v>
      </c>
      <c r="H868" s="11" t="s">
        <v>22</v>
      </c>
      <c r="I868" s="11" t="s">
        <v>22</v>
      </c>
      <c r="J868" s="2"/>
      <c r="K868" s="2"/>
      <c r="L868" s="2"/>
      <c r="M868" s="2"/>
    </row>
    <row r="869" spans="1:13" ht="12.75">
      <c r="A869" s="2"/>
      <c r="B869" s="2"/>
      <c r="C869" s="11" t="s">
        <v>23</v>
      </c>
      <c r="D869" s="11" t="s">
        <v>24</v>
      </c>
      <c r="E869" s="11" t="s">
        <v>24</v>
      </c>
      <c r="F869" s="11" t="s">
        <v>24</v>
      </c>
      <c r="G869" s="11" t="s">
        <v>24</v>
      </c>
      <c r="H869" s="11" t="s">
        <v>25</v>
      </c>
      <c r="I869" s="11" t="s">
        <v>25</v>
      </c>
      <c r="J869" s="2"/>
      <c r="K869" s="2"/>
      <c r="L869" s="2"/>
      <c r="M869" s="2"/>
    </row>
    <row r="870" spans="1:13" ht="12.75">
      <c r="A870" s="2"/>
      <c r="B870" s="2"/>
      <c r="C870" s="52" t="s">
        <v>26</v>
      </c>
      <c r="D870" s="52" t="s">
        <v>27</v>
      </c>
      <c r="E870" s="52" t="s">
        <v>28</v>
      </c>
      <c r="F870" s="52" t="s">
        <v>27</v>
      </c>
      <c r="G870" s="52" t="s">
        <v>28</v>
      </c>
      <c r="H870" s="52" t="s">
        <v>27</v>
      </c>
      <c r="I870" s="52" t="s">
        <v>28</v>
      </c>
      <c r="J870" s="2"/>
      <c r="K870" s="2"/>
      <c r="L870" s="2"/>
      <c r="M870" s="2"/>
    </row>
    <row r="871" spans="1:13" ht="12.75">
      <c r="A871" s="2"/>
      <c r="B871" s="2"/>
      <c r="C871" s="11"/>
      <c r="D871" s="11"/>
      <c r="E871" s="11"/>
      <c r="F871" s="11"/>
      <c r="G871" s="11"/>
      <c r="H871" s="11"/>
      <c r="I871" s="11"/>
      <c r="J871" s="2"/>
      <c r="K871" s="2"/>
      <c r="L871" s="2"/>
      <c r="M871" s="2"/>
    </row>
    <row r="872" spans="1:13" ht="12.75">
      <c r="A872" s="2"/>
      <c r="B872" s="2"/>
      <c r="C872" s="10">
        <v>0</v>
      </c>
      <c r="D872" s="6">
        <f>(C872*C855)+C853</f>
        <v>150</v>
      </c>
      <c r="E872" s="6">
        <f>((C855+F860)*C872)+C853</f>
        <v>150</v>
      </c>
      <c r="F872" s="6">
        <f>(C872*I855)+I853</f>
        <v>300</v>
      </c>
      <c r="G872" s="6">
        <f>((I855+F860)*C872)+I853</f>
        <v>300</v>
      </c>
      <c r="H872" s="12">
        <f>IF(F872=0,0,(F872-D872)/D872)</f>
        <v>1</v>
      </c>
      <c r="I872" s="12">
        <f>IF(G872=0,0,(G872-E872)/E872)</f>
        <v>1</v>
      </c>
      <c r="J872" s="2"/>
      <c r="K872" s="2"/>
      <c r="L872" s="2"/>
      <c r="M872" s="2"/>
    </row>
    <row r="873" spans="1:13" ht="12.75">
      <c r="A873" s="2"/>
      <c r="B873" s="2"/>
      <c r="C873" s="10"/>
      <c r="D873" s="6"/>
      <c r="E873" s="6"/>
      <c r="F873" s="6"/>
      <c r="G873" s="6"/>
      <c r="H873" s="12"/>
      <c r="I873" s="12"/>
      <c r="J873" s="2"/>
      <c r="K873" s="2"/>
      <c r="L873" s="2"/>
      <c r="M873" s="2"/>
    </row>
    <row r="874" spans="1:13" ht="12.75">
      <c r="A874" s="2"/>
      <c r="B874" s="2"/>
      <c r="C874" s="10">
        <f>F862</f>
        <v>25000</v>
      </c>
      <c r="D874" s="6">
        <f>(C874*C855)+C853</f>
        <v>1956.7500000000005</v>
      </c>
      <c r="E874" s="6">
        <f>((C855+F860)*C874)+C853</f>
        <v>24949.500000000004</v>
      </c>
      <c r="F874" s="6">
        <f>(C874*I855)+I853</f>
        <v>2082.75</v>
      </c>
      <c r="G874" s="6">
        <f>((I855+F860)*C874)+I853</f>
        <v>25075.5</v>
      </c>
      <c r="H874" s="12">
        <f>(F874-D874)/D874</f>
        <v>0.06439248754311973</v>
      </c>
      <c r="I874" s="12">
        <f>(G874-E874)/E874</f>
        <v>0.005050201406841674</v>
      </c>
      <c r="J874" s="2"/>
      <c r="K874" s="2"/>
      <c r="L874" s="2"/>
      <c r="M874" s="2"/>
    </row>
    <row r="875" spans="1:13" ht="12.75">
      <c r="A875" s="2"/>
      <c r="B875" s="2"/>
      <c r="C875" s="10"/>
      <c r="D875" s="6"/>
      <c r="E875" s="6"/>
      <c r="F875" s="6"/>
      <c r="G875" s="6"/>
      <c r="H875" s="12"/>
      <c r="I875" s="12"/>
      <c r="J875" s="2"/>
      <c r="K875" s="2"/>
      <c r="L875" s="2"/>
      <c r="M875" s="2"/>
    </row>
    <row r="876" spans="1:13" ht="12.75">
      <c r="A876" s="2"/>
      <c r="B876" s="2"/>
      <c r="C876" s="10">
        <f>C874+F862</f>
        <v>50000</v>
      </c>
      <c r="D876" s="6">
        <f>(C876*C855)+C853</f>
        <v>3763.500000000001</v>
      </c>
      <c r="E876" s="6">
        <f>((C855+F860)*C876)+C853</f>
        <v>49749.00000000001</v>
      </c>
      <c r="F876" s="6">
        <f>(C876*I855)+I853</f>
        <v>3865.5</v>
      </c>
      <c r="G876" s="6">
        <f>((I855+F860)*C876)+I853</f>
        <v>49851</v>
      </c>
      <c r="H876" s="12">
        <f>(F876-D876)/D876</f>
        <v>0.027102431247508718</v>
      </c>
      <c r="I876" s="12">
        <f>(G876-E876)/E876</f>
        <v>0.002050292468190169</v>
      </c>
      <c r="J876" s="2"/>
      <c r="K876" s="2"/>
      <c r="L876" s="2"/>
      <c r="M876" s="2"/>
    </row>
    <row r="877" spans="1:13" ht="12.75">
      <c r="A877" s="2"/>
      <c r="B877" s="2"/>
      <c r="C877" s="10"/>
      <c r="D877" s="6"/>
      <c r="E877" s="6"/>
      <c r="F877" s="6"/>
      <c r="G877" s="6"/>
      <c r="H877" s="12"/>
      <c r="I877" s="12"/>
      <c r="J877" s="2"/>
      <c r="K877" s="2"/>
      <c r="L877" s="2"/>
      <c r="M877" s="2"/>
    </row>
    <row r="878" spans="1:13" ht="12.75">
      <c r="A878" s="2"/>
      <c r="B878" s="2"/>
      <c r="C878" s="10">
        <f>C876+F862</f>
        <v>75000</v>
      </c>
      <c r="D878" s="6">
        <f>(C878*C855)+C853</f>
        <v>5570.250000000001</v>
      </c>
      <c r="E878" s="6">
        <f>((C855+F860)*C878)+C853</f>
        <v>74548.5</v>
      </c>
      <c r="F878" s="6">
        <f>(C878*I855)+I853</f>
        <v>5648.25</v>
      </c>
      <c r="G878" s="6">
        <f>((I855+F860)*C878)+I853</f>
        <v>74626.5</v>
      </c>
      <c r="H878" s="12">
        <f>(F878-D878)/D878</f>
        <v>0.014002962165073215</v>
      </c>
      <c r="I878" s="12">
        <f>(G878-E878)/E878</f>
        <v>0.00104629871828407</v>
      </c>
      <c r="J878" s="2"/>
      <c r="K878" s="2"/>
      <c r="L878" s="2"/>
      <c r="M878" s="2"/>
    </row>
    <row r="879" spans="1:13" ht="12.75">
      <c r="A879" s="2"/>
      <c r="B879" s="2"/>
      <c r="C879" s="10"/>
      <c r="D879" s="6"/>
      <c r="E879" s="6"/>
      <c r="F879" s="6"/>
      <c r="G879" s="6"/>
      <c r="H879" s="12"/>
      <c r="I879" s="12"/>
      <c r="J879" s="2"/>
      <c r="K879" s="2"/>
      <c r="L879" s="2"/>
      <c r="M879" s="2"/>
    </row>
    <row r="880" spans="1:13" ht="12.75">
      <c r="A880" s="2"/>
      <c r="B880" s="2"/>
      <c r="C880" s="10">
        <f>C878+F862</f>
        <v>100000</v>
      </c>
      <c r="D880" s="6">
        <f>(C880*C855)+C853</f>
        <v>7377.000000000002</v>
      </c>
      <c r="E880" s="6">
        <f>((C855+F860)*C880)+C853</f>
        <v>99348.00000000001</v>
      </c>
      <c r="F880" s="6">
        <f>(C880*I855)+I853</f>
        <v>7431</v>
      </c>
      <c r="G880" s="6">
        <f>((I855+F860)*C880)+I853</f>
        <v>99402</v>
      </c>
      <c r="H880" s="12">
        <f>(F880-D880)/D880</f>
        <v>0.0073200488003250875</v>
      </c>
      <c r="I880" s="12">
        <f>(G880-E880)/E880</f>
        <v>0.0005435439062687265</v>
      </c>
      <c r="J880" s="2"/>
      <c r="K880" s="2"/>
      <c r="L880" s="2"/>
      <c r="M880" s="2"/>
    </row>
    <row r="881" spans="1:13" ht="12.75">
      <c r="A881" s="2"/>
      <c r="B881" s="2"/>
      <c r="C881" s="10"/>
      <c r="D881" s="6"/>
      <c r="E881" s="6"/>
      <c r="F881" s="6"/>
      <c r="G881" s="6"/>
      <c r="H881" s="12"/>
      <c r="I881" s="12"/>
      <c r="J881" s="2"/>
      <c r="K881" s="2"/>
      <c r="L881" s="2"/>
      <c r="M881" s="2"/>
    </row>
    <row r="882" spans="1:13" ht="12.75">
      <c r="A882" s="2"/>
      <c r="B882" s="2"/>
      <c r="C882" s="10">
        <f>C880+F862</f>
        <v>125000</v>
      </c>
      <c r="D882" s="6">
        <f>(C882*C855)+C853</f>
        <v>9183.750000000002</v>
      </c>
      <c r="E882" s="6">
        <f>((C855+F860)*C882)+C853</f>
        <v>124147.50000000001</v>
      </c>
      <c r="F882" s="6">
        <f>(C882*I855)+I853</f>
        <v>9213.75</v>
      </c>
      <c r="G882" s="6">
        <f>((I855+F860)*C882)+I853</f>
        <v>124177.5</v>
      </c>
      <c r="H882" s="12">
        <f>(F882-D882)/D882</f>
        <v>0.0032666394446710955</v>
      </c>
      <c r="I882" s="12">
        <f>(G882-E882)/E882</f>
        <v>0.00024164803963016126</v>
      </c>
      <c r="J882" s="2"/>
      <c r="K882" s="2"/>
      <c r="L882" s="2"/>
      <c r="M882" s="2"/>
    </row>
    <row r="883" spans="1:13" ht="12.75">
      <c r="A883" s="2"/>
      <c r="B883" s="2"/>
      <c r="C883" s="10"/>
      <c r="D883" s="6"/>
      <c r="E883" s="6"/>
      <c r="F883" s="6"/>
      <c r="G883" s="6"/>
      <c r="H883" s="12"/>
      <c r="I883" s="12"/>
      <c r="J883" s="2"/>
      <c r="K883" s="2"/>
      <c r="L883" s="2"/>
      <c r="M883" s="2"/>
    </row>
    <row r="884" spans="1:13" ht="12.75">
      <c r="A884" s="2"/>
      <c r="B884" s="2"/>
      <c r="C884" s="10">
        <f>C882+F862</f>
        <v>150000</v>
      </c>
      <c r="D884" s="6">
        <f>(C884*C855)+C853</f>
        <v>10990.500000000002</v>
      </c>
      <c r="E884" s="6">
        <f>((C855+F860)*C884)+C853</f>
        <v>148947</v>
      </c>
      <c r="F884" s="6">
        <f>(C884*I855)+I853</f>
        <v>10996.5</v>
      </c>
      <c r="G884" s="6">
        <f>((I855+F860)*C884)+I853</f>
        <v>148953</v>
      </c>
      <c r="H884" s="12">
        <f>(F884-D884)/D884</f>
        <v>0.0005459260270231727</v>
      </c>
      <c r="I884" s="12">
        <f>(G884-E884)/E884</f>
        <v>4.028278515176539E-05</v>
      </c>
      <c r="J884" s="2"/>
      <c r="K884" s="2"/>
      <c r="L884" s="2"/>
      <c r="M884" s="2"/>
    </row>
    <row r="885" spans="1:13" ht="12.75">
      <c r="A885" s="2"/>
      <c r="B885" s="2"/>
      <c r="C885" s="10"/>
      <c r="D885" s="6"/>
      <c r="E885" s="6"/>
      <c r="F885" s="6"/>
      <c r="G885" s="6"/>
      <c r="H885" s="12"/>
      <c r="I885" s="12"/>
      <c r="J885" s="2"/>
      <c r="K885" s="2"/>
      <c r="L885" s="2"/>
      <c r="M885" s="2"/>
    </row>
    <row r="886" spans="1:13" ht="12.75">
      <c r="A886" s="2"/>
      <c r="B886" s="2"/>
      <c r="C886" s="10">
        <f>C884+F862</f>
        <v>175000</v>
      </c>
      <c r="D886" s="6">
        <f>(C886*C855)+C853</f>
        <v>12797.250000000002</v>
      </c>
      <c r="E886" s="6">
        <f>((C855+F860)*C886)+C853</f>
        <v>173746.50000000003</v>
      </c>
      <c r="F886" s="6">
        <f>(C886*I855)+I853</f>
        <v>12779.25</v>
      </c>
      <c r="G886" s="6">
        <f>((I855+F860)*C886)+I853</f>
        <v>173728.5</v>
      </c>
      <c r="H886" s="12">
        <f>(F886-D886)/D886</f>
        <v>-0.001406552188946986</v>
      </c>
      <c r="I886" s="12">
        <f>(G886-E886)/E886</f>
        <v>-0.00010359920919287065</v>
      </c>
      <c r="J886" s="2"/>
      <c r="K886" s="2"/>
      <c r="L886" s="2"/>
      <c r="M886" s="2"/>
    </row>
    <row r="887" spans="1:13" ht="12.75">
      <c r="A887" s="2"/>
      <c r="B887" s="2"/>
      <c r="C887" s="10"/>
      <c r="D887" s="6"/>
      <c r="E887" s="6"/>
      <c r="F887" s="6"/>
      <c r="G887" s="6"/>
      <c r="H887" s="12"/>
      <c r="I887" s="12"/>
      <c r="J887" s="2"/>
      <c r="K887" s="2"/>
      <c r="L887" s="2"/>
      <c r="M887" s="2"/>
    </row>
    <row r="888" spans="1:13" ht="12.75">
      <c r="A888" s="2"/>
      <c r="B888" s="2"/>
      <c r="C888" s="10">
        <f>C886+F862</f>
        <v>200000</v>
      </c>
      <c r="D888" s="6">
        <f>(C888*C855)+C853</f>
        <v>14604.000000000004</v>
      </c>
      <c r="E888" s="6">
        <f>((C855+F860)*C888)+C853</f>
        <v>198546.00000000003</v>
      </c>
      <c r="F888" s="6">
        <f>(C888*I855)+I853</f>
        <v>14562</v>
      </c>
      <c r="G888" s="6">
        <f>((I855+F860)*C888)+I853</f>
        <v>198504</v>
      </c>
      <c r="H888" s="12">
        <f>(F888-D888)/D888</f>
        <v>-0.0028759244042730506</v>
      </c>
      <c r="I888" s="12">
        <f>(G888-E888)/E888</f>
        <v>-0.00021153788039058504</v>
      </c>
      <c r="J888" s="2"/>
      <c r="K888" s="2"/>
      <c r="L888" s="2"/>
      <c r="M888" s="2"/>
    </row>
    <row r="889" spans="1:13" ht="12.75">
      <c r="A889" s="2"/>
      <c r="B889" s="2"/>
      <c r="C889" s="10"/>
      <c r="D889" s="6"/>
      <c r="E889" s="6"/>
      <c r="F889" s="6"/>
      <c r="G889" s="6"/>
      <c r="H889" s="12"/>
      <c r="I889" s="12"/>
      <c r="J889" s="2"/>
      <c r="K889" s="2"/>
      <c r="L889" s="2"/>
      <c r="M889" s="2"/>
    </row>
    <row r="890" spans="1:13" ht="12.75">
      <c r="A890" s="2"/>
      <c r="B890" s="2"/>
      <c r="C890" s="10">
        <f>C888+F862</f>
        <v>225000</v>
      </c>
      <c r="D890" s="6">
        <f>(C890*C855)+C853</f>
        <v>16410.750000000004</v>
      </c>
      <c r="E890" s="6">
        <f>((C855+F860)*C890)+C853</f>
        <v>223345.50000000003</v>
      </c>
      <c r="F890" s="6">
        <f>(C890*I855)+I853</f>
        <v>16344.75</v>
      </c>
      <c r="G890" s="6">
        <f>((I855+F860)*C890)+I853</f>
        <v>223279.5</v>
      </c>
      <c r="H890" s="12">
        <f>(F890-D890)/D890</f>
        <v>-0.004021754033179691</v>
      </c>
      <c r="I890" s="12">
        <f>(G890-E890)/E890</f>
        <v>-0.00029550628958286193</v>
      </c>
      <c r="J890" s="2"/>
      <c r="K890" s="2"/>
      <c r="L890" s="2"/>
      <c r="M890" s="2"/>
    </row>
    <row r="891" spans="1:13" ht="12.75">
      <c r="A891" s="2"/>
      <c r="B891" s="2"/>
      <c r="C891" s="10"/>
      <c r="D891" s="6"/>
      <c r="E891" s="6"/>
      <c r="F891" s="6"/>
      <c r="G891" s="6"/>
      <c r="H891" s="12"/>
      <c r="I891" s="12"/>
      <c r="J891" s="2"/>
      <c r="K891" s="2"/>
      <c r="L891" s="2"/>
      <c r="M891" s="2"/>
    </row>
    <row r="892" spans="1:13" ht="12.75">
      <c r="A892" s="2"/>
      <c r="B892" s="2"/>
      <c r="C892" s="10">
        <f>C890+F862</f>
        <v>250000</v>
      </c>
      <c r="D892" s="6">
        <f>(C892*C855)+C853</f>
        <v>18217.500000000004</v>
      </c>
      <c r="E892" s="6">
        <f>((C855+F860)*C892)+C853</f>
        <v>248145.00000000003</v>
      </c>
      <c r="F892" s="6">
        <f>(C892*I855)+I853</f>
        <v>18127.5</v>
      </c>
      <c r="G892" s="6">
        <f>((I855+F860)*C892)+I853</f>
        <v>248055</v>
      </c>
      <c r="H892" s="12">
        <f>(F892-D892)/D892</f>
        <v>-0.004940304652120413</v>
      </c>
      <c r="I892" s="12">
        <f>(G892-E892)/E892</f>
        <v>-0.000362691168470165</v>
      </c>
      <c r="J892" s="2"/>
      <c r="K892" s="2"/>
      <c r="L892" s="2"/>
      <c r="M892" s="2"/>
    </row>
    <row r="893" spans="1:13" ht="12.75">
      <c r="A893" s="2"/>
      <c r="B893" s="2"/>
      <c r="C893" s="2"/>
      <c r="D893" s="6"/>
      <c r="E893" s="6"/>
      <c r="F893" s="6"/>
      <c r="G893" s="6"/>
      <c r="H893" s="12"/>
      <c r="I893" s="12"/>
      <c r="J893" s="2"/>
      <c r="K893" s="2"/>
      <c r="L893" s="2"/>
      <c r="M893" s="2"/>
    </row>
    <row r="894" spans="1:13" ht="12.75">
      <c r="A894" s="2"/>
      <c r="B894" s="2"/>
      <c r="C894" s="2"/>
      <c r="D894" s="6"/>
      <c r="E894" s="6"/>
      <c r="F894" s="6"/>
      <c r="G894" s="6"/>
      <c r="H894" s="12"/>
      <c r="I894" s="12"/>
      <c r="J894" s="2"/>
      <c r="K894" s="2"/>
      <c r="L894" s="2"/>
      <c r="M894" s="2"/>
    </row>
    <row r="895" spans="1:13" ht="12.75">
      <c r="A895" s="2"/>
      <c r="B895" s="2"/>
      <c r="C895" s="2"/>
      <c r="D895" s="6"/>
      <c r="E895" s="6"/>
      <c r="F895" s="6"/>
      <c r="G895" s="6"/>
      <c r="H895" s="2"/>
      <c r="I895" s="2"/>
      <c r="J895" s="2"/>
      <c r="K895" s="2"/>
      <c r="L895" s="2"/>
      <c r="M895" s="2"/>
    </row>
    <row r="896" spans="1:13" ht="12.7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1:13" ht="12.75">
      <c r="A897" s="1" t="s">
        <v>171</v>
      </c>
      <c r="B897" s="2"/>
      <c r="C897" s="2"/>
      <c r="D897" s="6"/>
      <c r="E897" s="6"/>
      <c r="F897" s="6"/>
      <c r="G897" s="6"/>
      <c r="H897" s="2"/>
      <c r="I897" s="2"/>
      <c r="J897" s="2"/>
      <c r="K897" s="2"/>
      <c r="L897" s="1" t="s">
        <v>32</v>
      </c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61" t="s">
        <v>174</v>
      </c>
      <c r="B900" s="2"/>
      <c r="C900" s="2"/>
      <c r="D900" s="2"/>
      <c r="E900" s="2"/>
      <c r="F900" s="2"/>
      <c r="G900" s="1" t="s">
        <v>1</v>
      </c>
      <c r="H900" s="2"/>
      <c r="I900" s="2"/>
      <c r="J900" s="2"/>
      <c r="K900" s="2"/>
      <c r="L900" s="4" t="s">
        <v>136</v>
      </c>
      <c r="M900" s="2"/>
    </row>
    <row r="901" spans="1:13" ht="12.7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1:13" ht="12.75">
      <c r="A902" s="1" t="s">
        <v>3</v>
      </c>
      <c r="B902" s="2"/>
      <c r="C902" s="2"/>
      <c r="D902" s="2"/>
      <c r="E902" s="2"/>
      <c r="F902" s="1" t="s">
        <v>4</v>
      </c>
      <c r="G902" s="2"/>
      <c r="H902" s="2"/>
      <c r="I902" s="2"/>
      <c r="J902" s="2"/>
      <c r="K902" s="2"/>
      <c r="L902" s="1" t="s">
        <v>5</v>
      </c>
      <c r="M902" s="2"/>
    </row>
    <row r="903" spans="1:13" ht="12.75">
      <c r="A903" s="4" t="str">
        <f>$A$4</f>
        <v>COMPANY:   PEOPLES GAS SYSTEM</v>
      </c>
      <c r="B903" s="2"/>
      <c r="C903" s="2"/>
      <c r="D903" s="2"/>
      <c r="E903" s="2"/>
      <c r="F903" s="1" t="s">
        <v>67</v>
      </c>
      <c r="G903" s="2"/>
      <c r="H903" s="2"/>
      <c r="I903" s="2"/>
      <c r="J903" s="2"/>
      <c r="K903" s="2"/>
      <c r="L903" s="4" t="str">
        <f>$L$4</f>
        <v>HISTORIC BASE YEAR DATA:  12/31/07</v>
      </c>
      <c r="M903" s="2"/>
    </row>
    <row r="904" spans="1:13" ht="12.75">
      <c r="A904" s="4" t="str">
        <f>$A$5</f>
        <v>DOCKET NO.:   080318-GU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" t="str">
        <f>$L$5</f>
        <v>PROJECTED TEST YEAR:      12/31/09</v>
      </c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" t="str">
        <f>$L$6</f>
        <v>WITNESS:  </v>
      </c>
      <c r="M905" s="2" t="str">
        <f>M$6</f>
        <v>S. RICHARDS</v>
      </c>
    </row>
    <row r="906" spans="1:13" ht="12.75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1:13" ht="12.75">
      <c r="A909" s="2"/>
      <c r="B909" s="2"/>
      <c r="C909" s="2"/>
      <c r="D909" s="2"/>
      <c r="E909" s="2"/>
      <c r="F909" s="5" t="s">
        <v>88</v>
      </c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5" t="s">
        <v>89</v>
      </c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5"/>
      <c r="G911" s="2"/>
      <c r="H911" s="2"/>
      <c r="I911" s="2"/>
      <c r="J911" s="2"/>
      <c r="K911" s="2"/>
      <c r="L911" s="2"/>
      <c r="M911" s="2"/>
    </row>
    <row r="912" spans="1:13" ht="12.75">
      <c r="A912" s="2"/>
      <c r="B912" s="2"/>
      <c r="C912" s="2"/>
      <c r="D912" s="2"/>
      <c r="E912" s="2"/>
      <c r="F912" s="5"/>
      <c r="G912" s="2"/>
      <c r="H912" s="2"/>
      <c r="I912" s="2"/>
      <c r="J912" s="2"/>
      <c r="K912" s="2"/>
      <c r="L912" s="2"/>
      <c r="M912" s="2"/>
    </row>
    <row r="913" spans="1:13" ht="12.75">
      <c r="A913" s="2"/>
      <c r="B913" s="2"/>
      <c r="C913" s="2"/>
      <c r="D913" s="2"/>
      <c r="E913" s="2"/>
      <c r="F913" s="5"/>
      <c r="G913" s="2"/>
      <c r="H913" s="2"/>
      <c r="I913" s="2"/>
      <c r="J913" s="2"/>
      <c r="K913" s="2"/>
      <c r="L913" s="2"/>
      <c r="M913" s="2"/>
    </row>
    <row r="914" spans="1:13" ht="12.75">
      <c r="A914" s="2"/>
      <c r="B914" s="2"/>
      <c r="C914" s="2"/>
      <c r="D914" s="2"/>
      <c r="E914" s="2"/>
      <c r="F914" s="5"/>
      <c r="G914" s="2"/>
      <c r="H914" s="2"/>
      <c r="I914" s="2"/>
      <c r="J914" s="2"/>
      <c r="K914" s="2"/>
      <c r="L914" s="2"/>
      <c r="M914" s="2"/>
    </row>
    <row r="915" spans="1:13" ht="12.75">
      <c r="A915" s="2"/>
      <c r="B915" s="2"/>
      <c r="C915" s="2"/>
      <c r="D915" s="2"/>
      <c r="E915" s="2"/>
      <c r="F915" s="5"/>
      <c r="G915" s="2"/>
      <c r="H915" s="2"/>
      <c r="I915" s="2"/>
      <c r="J915" s="2"/>
      <c r="K915" s="2"/>
      <c r="L915" s="2"/>
      <c r="M915" s="2"/>
    </row>
    <row r="916" spans="1:13" ht="12.75">
      <c r="A916" s="2"/>
      <c r="B916" s="2"/>
      <c r="C916" s="16" t="s">
        <v>98</v>
      </c>
      <c r="D916" s="17"/>
      <c r="E916" s="2"/>
      <c r="F916" s="2"/>
      <c r="G916" s="2"/>
      <c r="H916" s="2"/>
      <c r="I916" s="16" t="s">
        <v>97</v>
      </c>
      <c r="J916" s="17"/>
      <c r="K916" s="2"/>
      <c r="L916" s="2"/>
      <c r="M916" s="2"/>
    </row>
    <row r="917" spans="1:13" ht="12.75">
      <c r="A917" s="2"/>
      <c r="B917" s="2"/>
      <c r="C917" s="1"/>
      <c r="D917" s="3"/>
      <c r="E917" s="2"/>
      <c r="F917" s="2"/>
      <c r="G917" s="2"/>
      <c r="H917" s="2"/>
      <c r="I917" s="1"/>
      <c r="J917" s="3"/>
      <c r="K917" s="2"/>
      <c r="L917" s="2"/>
      <c r="M917" s="2"/>
    </row>
    <row r="918" spans="1:13" ht="12.75">
      <c r="A918" s="2"/>
      <c r="B918" s="1" t="s">
        <v>10</v>
      </c>
      <c r="C918" s="6">
        <f>ROUND('[2]SCH-E2'!$H$128,0)</f>
        <v>225</v>
      </c>
      <c r="D918" s="2"/>
      <c r="E918" s="2"/>
      <c r="F918" s="2"/>
      <c r="G918" s="2"/>
      <c r="H918" s="1" t="s">
        <v>10</v>
      </c>
      <c r="I918" s="6">
        <f>'[4]SCHH-1'!$AA$285</f>
        <v>475</v>
      </c>
      <c r="J918" s="2"/>
      <c r="K918" s="2"/>
      <c r="L918" s="2"/>
      <c r="M918" s="2"/>
    </row>
    <row r="919" spans="1:1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/>
      <c r="B920" s="1" t="s">
        <v>160</v>
      </c>
      <c r="C920" s="7">
        <f>'[2]SCH-E2'!$H$129</f>
        <v>0.03522</v>
      </c>
      <c r="D920" s="1" t="s">
        <v>12</v>
      </c>
      <c r="E920" s="2"/>
      <c r="F920" s="2"/>
      <c r="G920" s="2"/>
      <c r="H920" s="1" t="s">
        <v>160</v>
      </c>
      <c r="I920" s="7">
        <f>'[4]SCHH-1'!$AA$308</f>
        <v>0.03491</v>
      </c>
      <c r="J920" s="1" t="s">
        <v>12</v>
      </c>
      <c r="K920" s="2"/>
      <c r="L920" s="2"/>
      <c r="M920" s="2"/>
    </row>
    <row r="921" spans="1:1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>
      <c r="A925" s="2"/>
      <c r="B925" s="2"/>
      <c r="C925" s="2"/>
      <c r="D925" s="2"/>
      <c r="E925" s="1" t="s">
        <v>85</v>
      </c>
      <c r="F925" s="53">
        <f>COG!B11</f>
        <v>0.91971</v>
      </c>
      <c r="G925" s="1" t="s">
        <v>14</v>
      </c>
      <c r="H925" s="2"/>
      <c r="I925" s="2"/>
      <c r="J925" s="2"/>
      <c r="K925" s="2"/>
      <c r="L925" s="2"/>
      <c r="M925" s="2"/>
    </row>
    <row r="926" spans="1:13" ht="12.75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</row>
    <row r="927" spans="1:13" ht="12.75">
      <c r="A927" s="2"/>
      <c r="B927" s="2"/>
      <c r="C927" s="2"/>
      <c r="D927" s="9" t="s">
        <v>15</v>
      </c>
      <c r="E927" s="2"/>
      <c r="F927" s="54">
        <v>175000</v>
      </c>
      <c r="G927" s="1" t="s">
        <v>16</v>
      </c>
      <c r="H927" s="2"/>
      <c r="I927" s="2"/>
      <c r="J927" s="2"/>
      <c r="K927" s="2"/>
      <c r="L927" s="2"/>
      <c r="M927" s="2"/>
    </row>
    <row r="928" spans="1:13" ht="12.75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</row>
    <row r="929" spans="1:13" ht="12.75">
      <c r="A929" s="2"/>
      <c r="B929" s="2"/>
      <c r="C929" s="1" t="s">
        <v>17</v>
      </c>
      <c r="D929" s="2"/>
      <c r="E929" s="2"/>
      <c r="F929" s="57">
        <f>'[3]SCHE-1'!$P$210</f>
        <v>800384</v>
      </c>
      <c r="G929" s="1" t="s">
        <v>18</v>
      </c>
      <c r="H929" s="2"/>
      <c r="I929" s="2"/>
      <c r="J929" s="2"/>
      <c r="K929" s="2"/>
      <c r="L929" s="2"/>
      <c r="M929" s="2"/>
    </row>
    <row r="930" spans="1:13" ht="12.75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</row>
    <row r="931" spans="1:1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>
      <c r="A932" s="2"/>
      <c r="B932" s="2"/>
      <c r="C932" s="2"/>
      <c r="D932" s="11" t="s">
        <v>19</v>
      </c>
      <c r="E932" s="11" t="s">
        <v>19</v>
      </c>
      <c r="F932" s="11" t="s">
        <v>20</v>
      </c>
      <c r="G932" s="11" t="s">
        <v>20</v>
      </c>
      <c r="H932" s="2"/>
      <c r="I932" s="2"/>
      <c r="J932" s="2"/>
      <c r="K932" s="2"/>
      <c r="L932" s="2"/>
      <c r="M932" s="2"/>
    </row>
    <row r="933" spans="1:13" ht="12.75">
      <c r="A933" s="2"/>
      <c r="B933" s="2"/>
      <c r="C933" s="2"/>
      <c r="D933" s="11" t="s">
        <v>21</v>
      </c>
      <c r="E933" s="11" t="s">
        <v>21</v>
      </c>
      <c r="F933" s="11" t="s">
        <v>21</v>
      </c>
      <c r="G933" s="11" t="s">
        <v>21</v>
      </c>
      <c r="H933" s="11" t="s">
        <v>22</v>
      </c>
      <c r="I933" s="11" t="s">
        <v>22</v>
      </c>
      <c r="J933" s="2"/>
      <c r="K933" s="2"/>
      <c r="L933" s="2"/>
      <c r="M933" s="2"/>
    </row>
    <row r="934" spans="1:13" ht="12.75">
      <c r="A934" s="2"/>
      <c r="B934" s="2"/>
      <c r="C934" s="11" t="s">
        <v>23</v>
      </c>
      <c r="D934" s="11" t="s">
        <v>24</v>
      </c>
      <c r="E934" s="11" t="s">
        <v>24</v>
      </c>
      <c r="F934" s="11" t="s">
        <v>24</v>
      </c>
      <c r="G934" s="11" t="s">
        <v>24</v>
      </c>
      <c r="H934" s="11" t="s">
        <v>25</v>
      </c>
      <c r="I934" s="11" t="s">
        <v>25</v>
      </c>
      <c r="J934" s="2"/>
      <c r="K934" s="2"/>
      <c r="L934" s="2"/>
      <c r="M934" s="2"/>
    </row>
    <row r="935" spans="1:13" ht="12.75">
      <c r="A935" s="2"/>
      <c r="B935" s="2"/>
      <c r="C935" s="52" t="s">
        <v>26</v>
      </c>
      <c r="D935" s="52" t="s">
        <v>27</v>
      </c>
      <c r="E935" s="52" t="s">
        <v>28</v>
      </c>
      <c r="F935" s="52" t="s">
        <v>27</v>
      </c>
      <c r="G935" s="52" t="s">
        <v>28</v>
      </c>
      <c r="H935" s="52" t="s">
        <v>27</v>
      </c>
      <c r="I935" s="52" t="s">
        <v>28</v>
      </c>
      <c r="J935" s="2"/>
      <c r="K935" s="2"/>
      <c r="L935" s="2"/>
      <c r="M935" s="2"/>
    </row>
    <row r="936" spans="1:13" ht="12.75">
      <c r="A936" s="2"/>
      <c r="B936" s="2"/>
      <c r="C936" s="11"/>
      <c r="D936" s="11"/>
      <c r="E936" s="11"/>
      <c r="F936" s="11"/>
      <c r="G936" s="11"/>
      <c r="H936" s="11"/>
      <c r="I936" s="11"/>
      <c r="J936" s="2"/>
      <c r="K936" s="2"/>
      <c r="L936" s="2"/>
      <c r="M936" s="2"/>
    </row>
    <row r="937" spans="1:13" ht="12.75">
      <c r="A937" s="2"/>
      <c r="B937" s="2"/>
      <c r="C937" s="10">
        <v>0</v>
      </c>
      <c r="D937" s="6">
        <f>(C937*C920)+C918</f>
        <v>225</v>
      </c>
      <c r="E937" s="6">
        <f>((C920+F925)*C937)+C918</f>
        <v>225</v>
      </c>
      <c r="F937" s="6">
        <f>(C937*I920)+I918</f>
        <v>475</v>
      </c>
      <c r="G937" s="6">
        <f>((I920+F925)*C937)+I918</f>
        <v>475</v>
      </c>
      <c r="H937" s="12">
        <f>IF(F937=0,0,(F937-D937)/D937)</f>
        <v>1.1111111111111112</v>
      </c>
      <c r="I937" s="12">
        <f>IF(G937=0,0,(G937-E937)/E937)</f>
        <v>1.1111111111111112</v>
      </c>
      <c r="J937" s="2"/>
      <c r="K937" s="2"/>
      <c r="L937" s="2"/>
      <c r="M937" s="2"/>
    </row>
    <row r="938" spans="1:13" ht="12.75">
      <c r="A938" s="2"/>
      <c r="B938" s="2"/>
      <c r="C938" s="10"/>
      <c r="D938" s="6"/>
      <c r="E938" s="6"/>
      <c r="F938" s="6"/>
      <c r="G938" s="6"/>
      <c r="H938" s="12"/>
      <c r="I938" s="12"/>
      <c r="J938" s="2"/>
      <c r="K938" s="2"/>
      <c r="L938" s="2"/>
      <c r="M938" s="2"/>
    </row>
    <row r="939" spans="1:13" ht="12.75">
      <c r="A939" s="2"/>
      <c r="B939" s="2"/>
      <c r="C939" s="10">
        <f>F927</f>
        <v>175000</v>
      </c>
      <c r="D939" s="6">
        <f>(C939*C920)+C918</f>
        <v>6388.5</v>
      </c>
      <c r="E939" s="6">
        <f>((C920+F925)*C939)+C918</f>
        <v>167337.75</v>
      </c>
      <c r="F939" s="6">
        <f>(C939*I920)+I918</f>
        <v>6584.249999999999</v>
      </c>
      <c r="G939" s="6">
        <f>((I920+F925)*C939)+I918</f>
        <v>167533.5</v>
      </c>
      <c r="H939" s="12">
        <f>(F939-D939)/D939</f>
        <v>0.030640995538858743</v>
      </c>
      <c r="I939" s="12">
        <f>(G939-E939)/E939</f>
        <v>0.0011697898412043905</v>
      </c>
      <c r="J939" s="2"/>
      <c r="K939" s="2"/>
      <c r="L939" s="2"/>
      <c r="M939" s="2"/>
    </row>
    <row r="940" spans="1:13" ht="12.75">
      <c r="A940" s="2"/>
      <c r="B940" s="2"/>
      <c r="C940" s="10"/>
      <c r="D940" s="6"/>
      <c r="E940" s="6"/>
      <c r="F940" s="6"/>
      <c r="G940" s="6"/>
      <c r="H940" s="12"/>
      <c r="I940" s="12"/>
      <c r="J940" s="2"/>
      <c r="K940" s="2"/>
      <c r="L940" s="2"/>
      <c r="M940" s="2"/>
    </row>
    <row r="941" spans="1:13" ht="12.75">
      <c r="A941" s="2"/>
      <c r="B941" s="2"/>
      <c r="C941" s="10">
        <f>C939+F927</f>
        <v>350000</v>
      </c>
      <c r="D941" s="6">
        <f>(C941*C920)+C918</f>
        <v>12552</v>
      </c>
      <c r="E941" s="6">
        <f>((C920+F925)*C941)+C918</f>
        <v>334450.5</v>
      </c>
      <c r="F941" s="6">
        <f>(C941*I920)+I918</f>
        <v>12693.499999999998</v>
      </c>
      <c r="G941" s="6">
        <f>((I920+F925)*C941)+I918</f>
        <v>334592</v>
      </c>
      <c r="H941" s="12">
        <f>(F941-D941)/D941</f>
        <v>0.011273103887826496</v>
      </c>
      <c r="I941" s="12">
        <f>(G941-E941)/E941</f>
        <v>0.0004230820405411264</v>
      </c>
      <c r="J941" s="2"/>
      <c r="K941" s="2"/>
      <c r="L941" s="2"/>
      <c r="M941" s="2"/>
    </row>
    <row r="942" spans="1:13" ht="12.75">
      <c r="A942" s="2"/>
      <c r="B942" s="2"/>
      <c r="C942" s="10"/>
      <c r="D942" s="6"/>
      <c r="E942" s="6"/>
      <c r="F942" s="6"/>
      <c r="G942" s="6"/>
      <c r="H942" s="12"/>
      <c r="I942" s="12"/>
      <c r="J942" s="2"/>
      <c r="K942" s="2"/>
      <c r="L942" s="2"/>
      <c r="M942" s="2"/>
    </row>
    <row r="943" spans="1:13" ht="12.75">
      <c r="A943" s="2"/>
      <c r="B943" s="2"/>
      <c r="C943" s="10">
        <f>C941+F927</f>
        <v>525000</v>
      </c>
      <c r="D943" s="6">
        <f>(C943*C920)+C918</f>
        <v>18715.5</v>
      </c>
      <c r="E943" s="6">
        <f>((C920+F925)*C943)+C918</f>
        <v>501563.25000000006</v>
      </c>
      <c r="F943" s="6">
        <f>(C943*I920)+I918</f>
        <v>18802.75</v>
      </c>
      <c r="G943" s="6">
        <f>((I920+F925)*C943)+I918</f>
        <v>501650.5</v>
      </c>
      <c r="H943" s="12">
        <f>(F943-D943)/D943</f>
        <v>0.0046619112500333945</v>
      </c>
      <c r="I943" s="12">
        <f>(G943-E943)/E943</f>
        <v>0.00017395612617140865</v>
      </c>
      <c r="J943" s="2"/>
      <c r="K943" s="2"/>
      <c r="L943" s="2"/>
      <c r="M943" s="2"/>
    </row>
    <row r="944" spans="1:13" ht="12.75">
      <c r="A944" s="2"/>
      <c r="B944" s="2"/>
      <c r="C944" s="10"/>
      <c r="D944" s="6"/>
      <c r="E944" s="6"/>
      <c r="F944" s="6"/>
      <c r="G944" s="6"/>
      <c r="H944" s="12"/>
      <c r="I944" s="12"/>
      <c r="J944" s="2"/>
      <c r="K944" s="2"/>
      <c r="L944" s="2"/>
      <c r="M944" s="2"/>
    </row>
    <row r="945" spans="1:13" ht="12.75">
      <c r="A945" s="2"/>
      <c r="B945" s="2"/>
      <c r="C945" s="10">
        <f>C943+F927</f>
        <v>700000</v>
      </c>
      <c r="D945" s="6">
        <f>(C945*C920)+C918</f>
        <v>24879</v>
      </c>
      <c r="E945" s="6">
        <f>((C920+F925)*C945)+C918</f>
        <v>668676</v>
      </c>
      <c r="F945" s="6">
        <f>(C945*I920)+I918</f>
        <v>24911.999999999996</v>
      </c>
      <c r="G945" s="6">
        <f>((I920+F925)*C945)+I918</f>
        <v>668709</v>
      </c>
      <c r="H945" s="12">
        <f>(F945-D945)/D945</f>
        <v>0.0013264198721812115</v>
      </c>
      <c r="I945" s="12">
        <f>(G945-E945)/E945</f>
        <v>4.935125531647614E-05</v>
      </c>
      <c r="J945" s="2"/>
      <c r="K945" s="2"/>
      <c r="L945" s="2"/>
      <c r="M945" s="2"/>
    </row>
    <row r="946" spans="1:13" ht="12.75">
      <c r="A946" s="2"/>
      <c r="B946" s="2"/>
      <c r="C946" s="10"/>
      <c r="D946" s="6"/>
      <c r="E946" s="6"/>
      <c r="F946" s="6"/>
      <c r="G946" s="6"/>
      <c r="H946" s="12"/>
      <c r="I946" s="12"/>
      <c r="J946" s="2"/>
      <c r="K946" s="2"/>
      <c r="L946" s="2"/>
      <c r="M946" s="2"/>
    </row>
    <row r="947" spans="1:13" ht="12.75">
      <c r="A947" s="2"/>
      <c r="B947" s="2"/>
      <c r="C947" s="10">
        <f>C945+F927</f>
        <v>875000</v>
      </c>
      <c r="D947" s="6">
        <f>(C947*C920)+C918</f>
        <v>31042.5</v>
      </c>
      <c r="E947" s="6">
        <f>((C920+F925)*C947)+C918</f>
        <v>835788.75</v>
      </c>
      <c r="F947" s="6">
        <f>(C947*I920)+I918</f>
        <v>31021.249999999996</v>
      </c>
      <c r="G947" s="6">
        <f>((I920+F925)*C947)+I918</f>
        <v>835767.5</v>
      </c>
      <c r="H947" s="12">
        <f>(F947-D947)/D947</f>
        <v>-0.000684545381332162</v>
      </c>
      <c r="I947" s="12">
        <f>(G947-E947)/E947</f>
        <v>-2.5425084987085553E-05</v>
      </c>
      <c r="J947" s="2"/>
      <c r="K947" s="2"/>
      <c r="L947" s="2"/>
      <c r="M947" s="2"/>
    </row>
    <row r="948" spans="1:13" ht="12.75">
      <c r="A948" s="2"/>
      <c r="B948" s="2"/>
      <c r="C948" s="10"/>
      <c r="D948" s="6"/>
      <c r="E948" s="6"/>
      <c r="F948" s="6"/>
      <c r="G948" s="6"/>
      <c r="H948" s="12"/>
      <c r="I948" s="12"/>
      <c r="J948" s="2"/>
      <c r="K948" s="2"/>
      <c r="L948" s="2"/>
      <c r="M948" s="2"/>
    </row>
    <row r="949" spans="1:13" ht="12.75">
      <c r="A949" s="2"/>
      <c r="B949" s="2"/>
      <c r="C949" s="10">
        <f>C947+F927</f>
        <v>1050000</v>
      </c>
      <c r="D949" s="6">
        <f>(C949*C920)+C918</f>
        <v>37206</v>
      </c>
      <c r="E949" s="6">
        <f>((C920+F925)*C949)+C918</f>
        <v>1002901.5000000001</v>
      </c>
      <c r="F949" s="6">
        <f>(C949*I920)+I918</f>
        <v>37130.5</v>
      </c>
      <c r="G949" s="6">
        <f>((I920+F925)*C949)+I918</f>
        <v>1002826</v>
      </c>
      <c r="H949" s="12">
        <f>(F949-D949)/D949</f>
        <v>-0.002029242595280331</v>
      </c>
      <c r="I949" s="12">
        <f>(G949-E949)/E949</f>
        <v>-7.528157052324322E-05</v>
      </c>
      <c r="J949" s="2"/>
      <c r="K949" s="2"/>
      <c r="L949" s="2"/>
      <c r="M949" s="2"/>
    </row>
    <row r="950" spans="1:13" ht="12.75">
      <c r="A950" s="2"/>
      <c r="B950" s="2"/>
      <c r="C950" s="10"/>
      <c r="D950" s="6"/>
      <c r="E950" s="6"/>
      <c r="F950" s="6"/>
      <c r="G950" s="6"/>
      <c r="H950" s="12"/>
      <c r="I950" s="12"/>
      <c r="J950" s="2"/>
      <c r="K950" s="2"/>
      <c r="L950" s="2"/>
      <c r="M950" s="2"/>
    </row>
    <row r="951" spans="1:13" ht="12.75">
      <c r="A951" s="2"/>
      <c r="B951" s="2"/>
      <c r="C951" s="10">
        <f>C949+F927</f>
        <v>1225000</v>
      </c>
      <c r="D951" s="6">
        <f>(C951*C920)+C918</f>
        <v>43369.5</v>
      </c>
      <c r="E951" s="6">
        <f>((C920+F925)*C951)+C918</f>
        <v>1170014.25</v>
      </c>
      <c r="F951" s="6">
        <f>(C951*I920)+I918</f>
        <v>43239.74999999999</v>
      </c>
      <c r="G951" s="6">
        <f>((I920+F925)*C951)+I918</f>
        <v>1169884.5</v>
      </c>
      <c r="H951" s="12">
        <f>(F951-D951)/D951</f>
        <v>-0.0029917338221562913</v>
      </c>
      <c r="I951" s="12">
        <f>(G951-E951)/E951</f>
        <v>-0.00011089608523998746</v>
      </c>
      <c r="J951" s="2"/>
      <c r="K951" s="2"/>
      <c r="L951" s="2"/>
      <c r="M951" s="2"/>
    </row>
    <row r="952" spans="1:13" ht="12.75">
      <c r="A952" s="2"/>
      <c r="B952" s="2"/>
      <c r="C952" s="10"/>
      <c r="D952" s="6"/>
      <c r="E952" s="6"/>
      <c r="F952" s="6"/>
      <c r="G952" s="6"/>
      <c r="H952" s="12"/>
      <c r="I952" s="12"/>
      <c r="J952" s="2"/>
      <c r="K952" s="2"/>
      <c r="L952" s="2"/>
      <c r="M952" s="2"/>
    </row>
    <row r="953" spans="1:13" ht="12.75">
      <c r="A953" s="2"/>
      <c r="B953" s="2"/>
      <c r="C953" s="10">
        <f>C951+F927</f>
        <v>1400000</v>
      </c>
      <c r="D953" s="6">
        <f>(C953*C920)+C918</f>
        <v>49533</v>
      </c>
      <c r="E953" s="6">
        <f>((C920+F925)*C953)+C918</f>
        <v>1337127</v>
      </c>
      <c r="F953" s="6">
        <f>(C953*I920)+I918</f>
        <v>49348.99999999999</v>
      </c>
      <c r="G953" s="6">
        <f>((I920+F925)*C953)+I918</f>
        <v>1336943</v>
      </c>
      <c r="H953" s="12">
        <f>(F953-D953)/D953</f>
        <v>-0.003714695253669418</v>
      </c>
      <c r="I953" s="12">
        <f>(G953-E953)/E953</f>
        <v>-0.00013760846950214902</v>
      </c>
      <c r="J953" s="2"/>
      <c r="K953" s="2"/>
      <c r="L953" s="2"/>
      <c r="M953" s="2"/>
    </row>
    <row r="954" spans="1:13" ht="12.75">
      <c r="A954" s="2"/>
      <c r="B954" s="2"/>
      <c r="C954" s="10"/>
      <c r="D954" s="6"/>
      <c r="E954" s="6"/>
      <c r="F954" s="6"/>
      <c r="G954" s="6"/>
      <c r="H954" s="12"/>
      <c r="I954" s="12"/>
      <c r="J954" s="2"/>
      <c r="K954" s="2"/>
      <c r="L954" s="2"/>
      <c r="M954" s="2"/>
    </row>
    <row r="955" spans="1:13" ht="12.75">
      <c r="A955" s="2"/>
      <c r="B955" s="2"/>
      <c r="C955" s="10">
        <f>C953+F927</f>
        <v>1575000</v>
      </c>
      <c r="D955" s="6">
        <f>(C955*C920)+C918</f>
        <v>55696.5</v>
      </c>
      <c r="E955" s="6">
        <f>((C920+F925)*C955)+C918</f>
        <v>1504239.75</v>
      </c>
      <c r="F955" s="6">
        <f>(C955*I920)+I918</f>
        <v>55458.24999999999</v>
      </c>
      <c r="G955" s="6">
        <f>((I920+F925)*C955)+I918</f>
        <v>1504001.5</v>
      </c>
      <c r="H955" s="12">
        <f>(F955-D955)/D955</f>
        <v>-0.004277647608018588</v>
      </c>
      <c r="I955" s="12">
        <f>(G955-E955)/E955</f>
        <v>-0.0001583856562758696</v>
      </c>
      <c r="J955" s="2"/>
      <c r="K955" s="2"/>
      <c r="L955" s="2"/>
      <c r="M955" s="2"/>
    </row>
    <row r="956" spans="1:13" ht="12.75">
      <c r="A956" s="2"/>
      <c r="B956" s="2"/>
      <c r="C956" s="10"/>
      <c r="D956" s="6"/>
      <c r="E956" s="6"/>
      <c r="F956" s="6"/>
      <c r="G956" s="6"/>
      <c r="H956" s="12"/>
      <c r="I956" s="12"/>
      <c r="J956" s="2"/>
      <c r="K956" s="2"/>
      <c r="L956" s="2"/>
      <c r="M956" s="2"/>
    </row>
    <row r="957" spans="1:13" ht="12.75">
      <c r="A957" s="2"/>
      <c r="B957" s="2"/>
      <c r="C957" s="10">
        <f>C955+F927</f>
        <v>1750000</v>
      </c>
      <c r="D957" s="6">
        <f>(C957*C920)+C918</f>
        <v>61860</v>
      </c>
      <c r="E957" s="6">
        <f>((C920+F925)*C957)+C918</f>
        <v>1671352.5</v>
      </c>
      <c r="F957" s="6">
        <f>(C957*I920)+I918</f>
        <v>61567.49999999999</v>
      </c>
      <c r="G957" s="6">
        <f>((I920+F925)*C957)+I918</f>
        <v>1671060</v>
      </c>
      <c r="H957" s="12">
        <f>(F957-D957)/D957</f>
        <v>-0.004728419010669371</v>
      </c>
      <c r="I957" s="12">
        <f>(G957-E957)/E957</f>
        <v>-0.0001750079651061042</v>
      </c>
      <c r="J957" s="2"/>
      <c r="K957" s="2"/>
      <c r="L957" s="2"/>
      <c r="M957" s="2"/>
    </row>
    <row r="958" spans="1:13" ht="12.75">
      <c r="A958" s="2"/>
      <c r="B958" s="2"/>
      <c r="C958" s="10"/>
      <c r="D958" s="6"/>
      <c r="E958" s="6"/>
      <c r="F958" s="6"/>
      <c r="G958" s="6"/>
      <c r="H958" s="12"/>
      <c r="I958" s="12"/>
      <c r="J958" s="2"/>
      <c r="K958" s="2"/>
      <c r="L958" s="2"/>
      <c r="M958" s="2"/>
    </row>
    <row r="959" spans="1:13" ht="12.75">
      <c r="A959" s="2"/>
      <c r="B959" s="2"/>
      <c r="C959" s="10"/>
      <c r="D959" s="6"/>
      <c r="E959" s="6"/>
      <c r="F959" s="6"/>
      <c r="G959" s="6"/>
      <c r="H959" s="12"/>
      <c r="I959" s="12"/>
      <c r="J959" s="2"/>
      <c r="K959" s="2"/>
      <c r="L959" s="2"/>
      <c r="M959" s="2"/>
    </row>
    <row r="960" spans="1:13" ht="12.75">
      <c r="A960" s="2"/>
      <c r="B960" s="2"/>
      <c r="C960" s="2"/>
      <c r="D960" s="6"/>
      <c r="E960" s="6"/>
      <c r="F960" s="6"/>
      <c r="G960" s="6"/>
      <c r="H960" s="2"/>
      <c r="I960" s="2"/>
      <c r="J960" s="2"/>
      <c r="K960" s="2"/>
      <c r="L960" s="2"/>
      <c r="M960" s="2"/>
    </row>
    <row r="961" spans="1:13" ht="12.7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1" t="s">
        <v>171</v>
      </c>
      <c r="B963" s="2"/>
      <c r="C963" s="2"/>
      <c r="D963" s="6"/>
      <c r="E963" s="6"/>
      <c r="F963" s="6"/>
      <c r="G963" s="6"/>
      <c r="H963" s="2"/>
      <c r="I963" s="2"/>
      <c r="J963" s="2"/>
      <c r="K963" s="2"/>
      <c r="L963" s="1" t="s">
        <v>32</v>
      </c>
      <c r="M963" s="2"/>
    </row>
    <row r="964" spans="1:1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>
      <c r="A965" s="61" t="s">
        <v>174</v>
      </c>
      <c r="B965" s="2"/>
      <c r="C965" s="2"/>
      <c r="D965" s="2"/>
      <c r="E965" s="2"/>
      <c r="F965" s="2"/>
      <c r="G965" s="1" t="s">
        <v>1</v>
      </c>
      <c r="H965" s="2"/>
      <c r="I965" s="2"/>
      <c r="J965" s="2"/>
      <c r="K965" s="2"/>
      <c r="L965" s="4" t="s">
        <v>135</v>
      </c>
      <c r="M965" s="2"/>
    </row>
    <row r="966" spans="1:13" ht="12.7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1:13" ht="12.75">
      <c r="A967" s="1" t="s">
        <v>3</v>
      </c>
      <c r="B967" s="2"/>
      <c r="C967" s="2"/>
      <c r="D967" s="2"/>
      <c r="E967" s="2"/>
      <c r="F967" s="1" t="s">
        <v>4</v>
      </c>
      <c r="G967" s="2"/>
      <c r="H967" s="2"/>
      <c r="I967" s="2"/>
      <c r="J967" s="2"/>
      <c r="K967" s="2"/>
      <c r="L967" s="1" t="s">
        <v>5</v>
      </c>
      <c r="M967" s="2"/>
    </row>
    <row r="968" spans="1:13" ht="12.75">
      <c r="A968" s="4" t="str">
        <f>$A$4</f>
        <v>COMPANY:   PEOPLES GAS SYSTEM</v>
      </c>
      <c r="B968" s="2"/>
      <c r="C968" s="2"/>
      <c r="D968" s="2"/>
      <c r="E968" s="2"/>
      <c r="F968" s="1" t="s">
        <v>67</v>
      </c>
      <c r="G968" s="2"/>
      <c r="H968" s="2"/>
      <c r="I968" s="2"/>
      <c r="J968" s="2"/>
      <c r="K968" s="2"/>
      <c r="L968" s="4" t="str">
        <f>$L$4</f>
        <v>HISTORIC BASE YEAR DATA:  12/31/07</v>
      </c>
      <c r="M968" s="2"/>
    </row>
    <row r="969" spans="1:13" ht="12.75">
      <c r="A969" s="4" t="str">
        <f>$A$5</f>
        <v>DOCKET NO.:   080318-GU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" t="str">
        <f>$L$5</f>
        <v>PROJECTED TEST YEAR:      12/31/09</v>
      </c>
      <c r="M969" s="2"/>
    </row>
    <row r="970" spans="1:1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" t="str">
        <f>$L$6</f>
        <v>WITNESS:  </v>
      </c>
      <c r="M970" s="2" t="str">
        <f>M$6</f>
        <v>S. RICHARDS</v>
      </c>
    </row>
    <row r="971" spans="1:13" ht="12.75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1:13" ht="12.75">
      <c r="A974" s="2"/>
      <c r="B974" s="2"/>
      <c r="C974" s="2"/>
      <c r="D974" s="2"/>
      <c r="E974" s="2"/>
      <c r="F974" s="5" t="s">
        <v>90</v>
      </c>
      <c r="G974" s="2"/>
      <c r="H974" s="2"/>
      <c r="I974" s="2"/>
      <c r="J974" s="2"/>
      <c r="K974" s="2"/>
      <c r="L974" s="2"/>
      <c r="M974" s="2"/>
    </row>
    <row r="975" spans="1:13" ht="12.75">
      <c r="A975" s="2"/>
      <c r="B975" s="2"/>
      <c r="C975" s="2"/>
      <c r="D975" s="2"/>
      <c r="E975" s="2"/>
      <c r="F975" s="5" t="s">
        <v>91</v>
      </c>
      <c r="G975" s="2"/>
      <c r="H975" s="2"/>
      <c r="I975" s="2"/>
      <c r="J975" s="2"/>
      <c r="K975" s="2"/>
      <c r="L975" s="2"/>
      <c r="M975" s="2"/>
    </row>
    <row r="976" spans="1:13" ht="12.75">
      <c r="A976" s="2"/>
      <c r="B976" s="2"/>
      <c r="C976" s="2"/>
      <c r="D976" s="2"/>
      <c r="E976" s="2"/>
      <c r="F976" s="5"/>
      <c r="G976" s="2"/>
      <c r="H976" s="2"/>
      <c r="I976" s="2"/>
      <c r="J976" s="2"/>
      <c r="K976" s="2"/>
      <c r="L976" s="2"/>
      <c r="M976" s="2"/>
    </row>
    <row r="977" spans="1:13" ht="12.75">
      <c r="A977" s="2"/>
      <c r="B977" s="2"/>
      <c r="C977" s="2"/>
      <c r="D977" s="2"/>
      <c r="E977" s="2"/>
      <c r="F977" s="5"/>
      <c r="G977" s="2"/>
      <c r="H977" s="2"/>
      <c r="I977" s="2"/>
      <c r="J977" s="2"/>
      <c r="K977" s="2"/>
      <c r="L977" s="2"/>
      <c r="M977" s="2"/>
    </row>
    <row r="978" spans="1:13" ht="12.75">
      <c r="A978" s="2"/>
      <c r="B978" s="2"/>
      <c r="C978" s="2"/>
      <c r="D978" s="2"/>
      <c r="E978" s="2"/>
      <c r="F978" s="5"/>
      <c r="G978" s="2"/>
      <c r="H978" s="2"/>
      <c r="I978" s="2"/>
      <c r="J978" s="2"/>
      <c r="K978" s="2"/>
      <c r="L978" s="2"/>
      <c r="M978" s="2"/>
    </row>
    <row r="979" spans="1:13" ht="12.75">
      <c r="A979" s="2"/>
      <c r="B979" s="2"/>
      <c r="C979" s="2"/>
      <c r="D979" s="2"/>
      <c r="E979" s="2"/>
      <c r="F979" s="5"/>
      <c r="G979" s="2"/>
      <c r="H979" s="2"/>
      <c r="I979" s="2"/>
      <c r="J979" s="2"/>
      <c r="K979" s="2"/>
      <c r="L979" s="2"/>
      <c r="M979" s="2"/>
    </row>
    <row r="980" spans="1:13" ht="12.75">
      <c r="A980" s="2"/>
      <c r="B980" s="2"/>
      <c r="C980" s="2"/>
      <c r="D980" s="2"/>
      <c r="E980" s="2"/>
      <c r="F980" s="5"/>
      <c r="G980" s="2"/>
      <c r="H980" s="2"/>
      <c r="I980" s="2"/>
      <c r="J980" s="2"/>
      <c r="K980" s="2"/>
      <c r="L980" s="2"/>
      <c r="M980" s="2"/>
    </row>
    <row r="981" spans="1:13" ht="12.75">
      <c r="A981" s="2"/>
      <c r="B981" s="2"/>
      <c r="C981" s="16" t="s">
        <v>98</v>
      </c>
      <c r="D981" s="17"/>
      <c r="E981" s="2"/>
      <c r="F981" s="2"/>
      <c r="G981" s="2"/>
      <c r="H981" s="2"/>
      <c r="I981" s="16" t="s">
        <v>97</v>
      </c>
      <c r="J981" s="17"/>
      <c r="K981" s="2"/>
      <c r="L981" s="2"/>
      <c r="M981" s="2"/>
    </row>
    <row r="982" spans="1:13" ht="12.75">
      <c r="A982" s="2"/>
      <c r="B982" s="2"/>
      <c r="C982" s="1"/>
      <c r="D982" s="3"/>
      <c r="E982" s="2"/>
      <c r="F982" s="2"/>
      <c r="G982" s="2"/>
      <c r="H982" s="2"/>
      <c r="I982" s="1"/>
      <c r="J982" s="3"/>
      <c r="K982" s="2"/>
      <c r="L982" s="2"/>
      <c r="M982" s="2"/>
    </row>
    <row r="983" spans="1:13" ht="12.75">
      <c r="A983" s="2"/>
      <c r="B983" s="1" t="s">
        <v>10</v>
      </c>
      <c r="C983" s="6">
        <f>ROUND('[2]SCH-E2'!$H$136,0)</f>
        <v>225</v>
      </c>
      <c r="D983" s="2"/>
      <c r="E983" s="2"/>
      <c r="F983" s="2"/>
      <c r="G983" s="2"/>
      <c r="H983" s="1" t="s">
        <v>10</v>
      </c>
      <c r="I983" s="6">
        <f>'[4]SCHH-1'!$AC$285</f>
        <v>475</v>
      </c>
      <c r="J983" s="2"/>
      <c r="K983" s="2"/>
      <c r="L983" s="2"/>
      <c r="M983" s="2"/>
    </row>
    <row r="984" spans="1:1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>
      <c r="A985" s="2"/>
      <c r="B985" s="1" t="s">
        <v>160</v>
      </c>
      <c r="C985" s="7">
        <f>'[2]SCH-E2'!$H$137</f>
        <v>0.010020000000000005</v>
      </c>
      <c r="D985" s="1" t="s">
        <v>12</v>
      </c>
      <c r="E985" s="2"/>
      <c r="F985" s="2"/>
      <c r="G985" s="2"/>
      <c r="H985" s="1" t="s">
        <v>160</v>
      </c>
      <c r="I985" s="7">
        <f>'[4]SCHH-1'!$AC$308</f>
        <v>0.00996</v>
      </c>
      <c r="J985" s="1" t="s">
        <v>12</v>
      </c>
      <c r="K985" s="2"/>
      <c r="L985" s="2"/>
      <c r="M985" s="2"/>
    </row>
    <row r="986" spans="1:1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>
      <c r="A990" s="2"/>
      <c r="B990" s="2"/>
      <c r="C990" s="2"/>
      <c r="D990" s="2"/>
      <c r="E990" s="1" t="s">
        <v>85</v>
      </c>
      <c r="F990" s="53">
        <f>COG!B11</f>
        <v>0.91971</v>
      </c>
      <c r="G990" s="1" t="s">
        <v>14</v>
      </c>
      <c r="H990" s="2"/>
      <c r="I990" s="2"/>
      <c r="J990" s="2"/>
      <c r="K990" s="2"/>
      <c r="L990" s="2"/>
      <c r="M990" s="2"/>
    </row>
    <row r="991" spans="1:13" ht="12.75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</row>
    <row r="992" spans="1:13" ht="12.75">
      <c r="A992" s="2"/>
      <c r="B992" s="2"/>
      <c r="C992" s="2"/>
      <c r="D992" s="9" t="s">
        <v>15</v>
      </c>
      <c r="E992" s="2"/>
      <c r="F992" s="54">
        <v>750000</v>
      </c>
      <c r="G992" s="1" t="s">
        <v>16</v>
      </c>
      <c r="H992" s="2"/>
      <c r="I992" s="2"/>
      <c r="J992" s="2"/>
      <c r="K992" s="2"/>
      <c r="L992" s="2"/>
      <c r="M992" s="2"/>
    </row>
    <row r="993" spans="1:13" ht="12.75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</row>
    <row r="994" spans="1:13" ht="12.75">
      <c r="A994" s="2"/>
      <c r="B994" s="2"/>
      <c r="C994" s="1" t="s">
        <v>17</v>
      </c>
      <c r="D994" s="2"/>
      <c r="E994" s="2"/>
      <c r="F994" s="58">
        <f>'[3]SCHE-1'!$Q$210</f>
        <v>4222287</v>
      </c>
      <c r="G994" s="1" t="s">
        <v>18</v>
      </c>
      <c r="H994" s="2"/>
      <c r="I994" s="2"/>
      <c r="J994" s="2"/>
      <c r="K994" s="2"/>
      <c r="L994" s="2"/>
      <c r="M994" s="2"/>
    </row>
    <row r="995" spans="1:13" ht="12.75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</row>
    <row r="996" spans="1:1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>
      <c r="A997" s="2"/>
      <c r="B997" s="2"/>
      <c r="C997" s="2"/>
      <c r="D997" s="11" t="s">
        <v>19</v>
      </c>
      <c r="E997" s="11" t="s">
        <v>19</v>
      </c>
      <c r="F997" s="11" t="s">
        <v>20</v>
      </c>
      <c r="G997" s="11" t="s">
        <v>20</v>
      </c>
      <c r="H997" s="2"/>
      <c r="I997" s="2"/>
      <c r="J997" s="2"/>
      <c r="K997" s="2"/>
      <c r="L997" s="2"/>
      <c r="M997" s="2"/>
    </row>
    <row r="998" spans="1:13" ht="12.75">
      <c r="A998" s="2"/>
      <c r="B998" s="2"/>
      <c r="C998" s="2"/>
      <c r="D998" s="11" t="s">
        <v>21</v>
      </c>
      <c r="E998" s="11" t="s">
        <v>21</v>
      </c>
      <c r="F998" s="11" t="s">
        <v>21</v>
      </c>
      <c r="G998" s="11" t="s">
        <v>21</v>
      </c>
      <c r="H998" s="11" t="s">
        <v>22</v>
      </c>
      <c r="I998" s="11" t="s">
        <v>22</v>
      </c>
      <c r="J998" s="2"/>
      <c r="K998" s="2"/>
      <c r="L998" s="2"/>
      <c r="M998" s="2"/>
    </row>
    <row r="999" spans="1:13" ht="12.75">
      <c r="A999" s="2"/>
      <c r="B999" s="2"/>
      <c r="C999" s="11" t="s">
        <v>23</v>
      </c>
      <c r="D999" s="11" t="s">
        <v>24</v>
      </c>
      <c r="E999" s="11" t="s">
        <v>24</v>
      </c>
      <c r="F999" s="11" t="s">
        <v>24</v>
      </c>
      <c r="G999" s="11" t="s">
        <v>24</v>
      </c>
      <c r="H999" s="11" t="s">
        <v>25</v>
      </c>
      <c r="I999" s="11" t="s">
        <v>25</v>
      </c>
      <c r="J999" s="2"/>
      <c r="K999" s="2"/>
      <c r="L999" s="2"/>
      <c r="M999" s="2"/>
    </row>
    <row r="1000" spans="1:13" ht="12.75">
      <c r="A1000" s="2"/>
      <c r="B1000" s="2"/>
      <c r="C1000" s="52" t="s">
        <v>26</v>
      </c>
      <c r="D1000" s="52" t="s">
        <v>27</v>
      </c>
      <c r="E1000" s="52" t="s">
        <v>28</v>
      </c>
      <c r="F1000" s="52" t="s">
        <v>27</v>
      </c>
      <c r="G1000" s="52" t="s">
        <v>28</v>
      </c>
      <c r="H1000" s="52" t="s">
        <v>27</v>
      </c>
      <c r="I1000" s="52" t="s">
        <v>28</v>
      </c>
      <c r="J1000" s="2"/>
      <c r="K1000" s="2"/>
      <c r="L1000" s="2"/>
      <c r="M1000" s="2"/>
    </row>
    <row r="1001" spans="1:13" ht="12.75">
      <c r="A1001" s="2"/>
      <c r="B1001" s="2"/>
      <c r="C1001" s="11"/>
      <c r="D1001" s="11"/>
      <c r="E1001" s="11"/>
      <c r="F1001" s="11"/>
      <c r="G1001" s="11"/>
      <c r="H1001" s="11"/>
      <c r="I1001" s="11"/>
      <c r="J1001" s="2"/>
      <c r="K1001" s="2"/>
      <c r="L1001" s="2"/>
      <c r="M1001" s="2"/>
    </row>
    <row r="1002" spans="1:13" ht="12.75">
      <c r="A1002" s="2"/>
      <c r="B1002" s="2"/>
      <c r="C1002" s="10">
        <v>0</v>
      </c>
      <c r="D1002" s="6">
        <f>(C1002*C985)+C983</f>
        <v>225</v>
      </c>
      <c r="E1002" s="6">
        <f>((C985+F990)*C1002)+C983</f>
        <v>225</v>
      </c>
      <c r="F1002" s="6">
        <f>(C1002*I985)+I983</f>
        <v>475</v>
      </c>
      <c r="G1002" s="6">
        <f>((I985+F990)*C1002)+I983</f>
        <v>475</v>
      </c>
      <c r="H1002" s="12">
        <f>IF(F1002=0,0,(F1002-D1002)/D1002)</f>
        <v>1.1111111111111112</v>
      </c>
      <c r="I1002" s="12">
        <f>IF(G1002=0,0,(G1002-E1002)/E1002)</f>
        <v>1.1111111111111112</v>
      </c>
      <c r="J1002" s="2"/>
      <c r="K1002" s="2"/>
      <c r="L1002" s="2"/>
      <c r="M1002" s="2"/>
    </row>
    <row r="1003" spans="1:13" ht="12.75">
      <c r="A1003" s="2"/>
      <c r="B1003" s="2"/>
      <c r="C1003" s="10"/>
      <c r="D1003" s="6"/>
      <c r="E1003" s="6"/>
      <c r="F1003" s="6"/>
      <c r="G1003" s="6"/>
      <c r="H1003" s="12"/>
      <c r="I1003" s="12"/>
      <c r="J1003" s="2"/>
      <c r="K1003" s="2"/>
      <c r="L1003" s="2"/>
      <c r="M1003" s="2"/>
    </row>
    <row r="1004" spans="1:13" ht="12.75">
      <c r="A1004" s="2"/>
      <c r="B1004" s="2"/>
      <c r="C1004" s="10">
        <f>F992</f>
        <v>750000</v>
      </c>
      <c r="D1004" s="6">
        <f>(C1004*C985)+C983</f>
        <v>7740.000000000004</v>
      </c>
      <c r="E1004" s="6">
        <f>((C985+F990)*C1004)+C983</f>
        <v>697522.5</v>
      </c>
      <c r="F1004" s="6">
        <f>(C1004*I985)+I983</f>
        <v>7945</v>
      </c>
      <c r="G1004" s="6">
        <f>((I985+F990)*C1004)+I983</f>
        <v>697727.5</v>
      </c>
      <c r="H1004" s="12">
        <f>(F1004-D1004)/D1004</f>
        <v>0.02648578811369461</v>
      </c>
      <c r="I1004" s="12">
        <f>(G1004-E1004)/E1004</f>
        <v>0.0002938973294768269</v>
      </c>
      <c r="J1004" s="2"/>
      <c r="K1004" s="2"/>
      <c r="L1004" s="2"/>
      <c r="M1004" s="2"/>
    </row>
    <row r="1005" spans="1:13" ht="12.75">
      <c r="A1005" s="2"/>
      <c r="B1005" s="2"/>
      <c r="C1005" s="10"/>
      <c r="D1005" s="6"/>
      <c r="E1005" s="6"/>
      <c r="F1005" s="6"/>
      <c r="G1005" s="6"/>
      <c r="H1005" s="12"/>
      <c r="I1005" s="12"/>
      <c r="J1005" s="2"/>
      <c r="K1005" s="2"/>
      <c r="L1005" s="2"/>
      <c r="M1005" s="2"/>
    </row>
    <row r="1006" spans="1:13" ht="12.75">
      <c r="A1006" s="2"/>
      <c r="B1006" s="2"/>
      <c r="C1006" s="10">
        <f>C1004+F992</f>
        <v>1500000</v>
      </c>
      <c r="D1006" s="6">
        <f>(C1006*C985)+C983</f>
        <v>15255.000000000007</v>
      </c>
      <c r="E1006" s="6">
        <f>((C985+F990)*C1006)+C983</f>
        <v>1394820</v>
      </c>
      <c r="F1006" s="6">
        <f>(C1006*I985)+I983</f>
        <v>15415</v>
      </c>
      <c r="G1006" s="6">
        <f>((I985+F990)*C1006)+I983</f>
        <v>1394980</v>
      </c>
      <c r="H1006" s="12">
        <f>(F1006-D1006)/D1006</f>
        <v>0.010488364470664873</v>
      </c>
      <c r="I1006" s="12">
        <f>(G1006-E1006)/E1006</f>
        <v>0.00011471014181041281</v>
      </c>
      <c r="J1006" s="2"/>
      <c r="K1006" s="2"/>
      <c r="L1006" s="2"/>
      <c r="M1006" s="2"/>
    </row>
    <row r="1007" spans="1:13" ht="12.75">
      <c r="A1007" s="2"/>
      <c r="B1007" s="2"/>
      <c r="C1007" s="10"/>
      <c r="D1007" s="6"/>
      <c r="E1007" s="6"/>
      <c r="F1007" s="6"/>
      <c r="G1007" s="6"/>
      <c r="H1007" s="12"/>
      <c r="I1007" s="12"/>
      <c r="J1007" s="2"/>
      <c r="K1007" s="2"/>
      <c r="L1007" s="2"/>
      <c r="M1007" s="2"/>
    </row>
    <row r="1008" spans="1:13" ht="12.75">
      <c r="A1008" s="2"/>
      <c r="B1008" s="2"/>
      <c r="C1008" s="10">
        <f>C1006+F992</f>
        <v>2250000</v>
      </c>
      <c r="D1008" s="6">
        <f>(C1008*C985)+C983</f>
        <v>22770.00000000001</v>
      </c>
      <c r="E1008" s="6">
        <f>((C985+F990)*C1008)+C983</f>
        <v>2092117.5000000002</v>
      </c>
      <c r="F1008" s="6">
        <f>(C1008*I985)+I983</f>
        <v>22885</v>
      </c>
      <c r="G1008" s="6">
        <f>((I985+F990)*C1008)+I983</f>
        <v>2092232.5</v>
      </c>
      <c r="H1008" s="12">
        <f>(F1008-D1008)/D1008</f>
        <v>0.005050505050504569</v>
      </c>
      <c r="I1008" s="12">
        <f>(G1008-E1008)/E1008</f>
        <v>5.496823194670814E-05</v>
      </c>
      <c r="J1008" s="2"/>
      <c r="K1008" s="2"/>
      <c r="L1008" s="2"/>
      <c r="M1008" s="2"/>
    </row>
    <row r="1009" spans="1:13" ht="12.75">
      <c r="A1009" s="2"/>
      <c r="B1009" s="2"/>
      <c r="C1009" s="10"/>
      <c r="D1009" s="6"/>
      <c r="E1009" s="6"/>
      <c r="F1009" s="6"/>
      <c r="G1009" s="6"/>
      <c r="H1009" s="12"/>
      <c r="I1009" s="12"/>
      <c r="J1009" s="2"/>
      <c r="K1009" s="2"/>
      <c r="L1009" s="2"/>
      <c r="M1009" s="2"/>
    </row>
    <row r="1010" spans="1:13" ht="12.75">
      <c r="A1010" s="2"/>
      <c r="B1010" s="2"/>
      <c r="C1010" s="10">
        <f>C1008+F992</f>
        <v>3000000</v>
      </c>
      <c r="D1010" s="6">
        <f>(C1010*C985)+C983</f>
        <v>30285.000000000015</v>
      </c>
      <c r="E1010" s="6">
        <f>((C985+F990)*C1010)+C983</f>
        <v>2789415</v>
      </c>
      <c r="F1010" s="6">
        <f>(C1010*I985)+I983</f>
        <v>30355</v>
      </c>
      <c r="G1010" s="6">
        <f>((I985+F990)*C1010)+I983</f>
        <v>2789485</v>
      </c>
      <c r="H1010" s="12">
        <f>(F1010-D1010)/D1010</f>
        <v>0.0023113752682841476</v>
      </c>
      <c r="I1010" s="12">
        <f>(G1010-E1010)/E1010</f>
        <v>2.509486756183644E-05</v>
      </c>
      <c r="J1010" s="2"/>
      <c r="K1010" s="2"/>
      <c r="L1010" s="2"/>
      <c r="M1010" s="2"/>
    </row>
    <row r="1011" spans="1:13" ht="12.75">
      <c r="A1011" s="2"/>
      <c r="B1011" s="2"/>
      <c r="C1011" s="10"/>
      <c r="D1011" s="6"/>
      <c r="E1011" s="6"/>
      <c r="F1011" s="6"/>
      <c r="G1011" s="6"/>
      <c r="H1011" s="12"/>
      <c r="I1011" s="12"/>
      <c r="J1011" s="2"/>
      <c r="K1011" s="2"/>
      <c r="L1011" s="2"/>
      <c r="M1011" s="2"/>
    </row>
    <row r="1012" spans="1:13" ht="12.75">
      <c r="A1012" s="2"/>
      <c r="B1012" s="2"/>
      <c r="C1012" s="10">
        <f>C1010+F992</f>
        <v>3750000</v>
      </c>
      <c r="D1012" s="6">
        <f>(C1012*C985)+C983</f>
        <v>37800.000000000015</v>
      </c>
      <c r="E1012" s="6">
        <f>((C985+F990)*C1012)+C983</f>
        <v>3486712.5</v>
      </c>
      <c r="F1012" s="6">
        <f>(C1012*I985)+I983</f>
        <v>37825</v>
      </c>
      <c r="G1012" s="6">
        <f>((I985+F990)*C1012)+I983</f>
        <v>3486737.5</v>
      </c>
      <c r="H1012" s="12">
        <f>(F1012-D1012)/D1012</f>
        <v>0.0006613756613752761</v>
      </c>
      <c r="I1012" s="12">
        <f>(G1012-E1012)/E1012</f>
        <v>7.170077831194857E-06</v>
      </c>
      <c r="J1012" s="2"/>
      <c r="K1012" s="2"/>
      <c r="L1012" s="2"/>
      <c r="M1012" s="2"/>
    </row>
    <row r="1013" spans="1:13" ht="12.75">
      <c r="A1013" s="2"/>
      <c r="B1013" s="2"/>
      <c r="C1013" s="10"/>
      <c r="D1013" s="6"/>
      <c r="E1013" s="6"/>
      <c r="F1013" s="6"/>
      <c r="G1013" s="6"/>
      <c r="H1013" s="12"/>
      <c r="I1013" s="12"/>
      <c r="J1013" s="2"/>
      <c r="K1013" s="2"/>
      <c r="L1013" s="2"/>
      <c r="M1013" s="2"/>
    </row>
    <row r="1014" spans="1:13" ht="12.75">
      <c r="A1014" s="2"/>
      <c r="B1014" s="2"/>
      <c r="C1014" s="10">
        <f>C1012+F992</f>
        <v>4500000</v>
      </c>
      <c r="D1014" s="6">
        <f>(C1014*C985)+C983</f>
        <v>45315.00000000002</v>
      </c>
      <c r="E1014" s="6">
        <f>((C985+F990)*C1014)+C983</f>
        <v>4184010.0000000005</v>
      </c>
      <c r="F1014" s="6">
        <f>(C1014*I985)+I983</f>
        <v>45295</v>
      </c>
      <c r="G1014" s="6">
        <f>((I985+F990)*C1014)+I983</f>
        <v>4183990</v>
      </c>
      <c r="H1014" s="12">
        <f>(F1014-D1014)/D1014</f>
        <v>-0.00044135495972684143</v>
      </c>
      <c r="I1014" s="12">
        <f>(G1014-E1014)/E1014</f>
        <v>-4.780103298143565E-06</v>
      </c>
      <c r="J1014" s="2"/>
      <c r="K1014" s="2"/>
      <c r="L1014" s="2"/>
      <c r="M1014" s="2"/>
    </row>
    <row r="1015" spans="1:13" ht="12.75">
      <c r="A1015" s="2"/>
      <c r="B1015" s="2"/>
      <c r="C1015" s="10"/>
      <c r="D1015" s="6"/>
      <c r="E1015" s="6"/>
      <c r="F1015" s="6"/>
      <c r="G1015" s="6"/>
      <c r="H1015" s="12"/>
      <c r="I1015" s="12"/>
      <c r="J1015" s="2"/>
      <c r="K1015" s="2"/>
      <c r="L1015" s="2"/>
      <c r="M1015" s="2"/>
    </row>
    <row r="1016" spans="1:13" ht="12.75">
      <c r="A1016" s="2"/>
      <c r="B1016" s="2"/>
      <c r="C1016" s="10">
        <f>C1014+F992</f>
        <v>5250000</v>
      </c>
      <c r="D1016" s="6">
        <f>(C1016*C985)+C983</f>
        <v>52830.00000000002</v>
      </c>
      <c r="E1016" s="6">
        <f>((C985+F990)*C1016)+C983</f>
        <v>4881307.5</v>
      </c>
      <c r="F1016" s="6">
        <f>(C1016*I985)+I983</f>
        <v>52765</v>
      </c>
      <c r="G1016" s="6">
        <f>((I985+F990)*C1016)+I983</f>
        <v>4881242.5</v>
      </c>
      <c r="H1016" s="12">
        <f>(F1016-D1016)/D1016</f>
        <v>-0.001230361537005902</v>
      </c>
      <c r="I1016" s="12">
        <f>(G1016-E1016)/E1016</f>
        <v>-1.3316104342945E-05</v>
      </c>
      <c r="J1016" s="2"/>
      <c r="K1016" s="2"/>
      <c r="L1016" s="2"/>
      <c r="M1016" s="2"/>
    </row>
    <row r="1017" spans="1:13" ht="12.75">
      <c r="A1017" s="2"/>
      <c r="B1017" s="2"/>
      <c r="C1017" s="10"/>
      <c r="D1017" s="6"/>
      <c r="E1017" s="6"/>
      <c r="F1017" s="6"/>
      <c r="G1017" s="6"/>
      <c r="H1017" s="12"/>
      <c r="I1017" s="12"/>
      <c r="J1017" s="2"/>
      <c r="K1017" s="2"/>
      <c r="L1017" s="2"/>
      <c r="M1017" s="2"/>
    </row>
    <row r="1018" spans="1:13" ht="12.75">
      <c r="A1018" s="2"/>
      <c r="B1018" s="2"/>
      <c r="C1018" s="10">
        <f>C1016+F992</f>
        <v>6000000</v>
      </c>
      <c r="D1018" s="6">
        <f>(C1018*C985)+C983</f>
        <v>60345.00000000003</v>
      </c>
      <c r="E1018" s="6">
        <f>((C985+F990)*C1018)+C983</f>
        <v>5578605</v>
      </c>
      <c r="F1018" s="6">
        <f>(C1018*I985)+I983</f>
        <v>60235</v>
      </c>
      <c r="G1018" s="6">
        <f>((I985+F990)*C1018)+I983</f>
        <v>5578495</v>
      </c>
      <c r="H1018" s="12">
        <f>(F1018-D1018)/D1018</f>
        <v>-0.0018228519347092394</v>
      </c>
      <c r="I1018" s="12">
        <f>(G1018-E1018)/E1018</f>
        <v>-1.9718191196544657E-05</v>
      </c>
      <c r="J1018" s="2"/>
      <c r="K1018" s="2"/>
      <c r="L1018" s="2"/>
      <c r="M1018" s="2"/>
    </row>
    <row r="1019" spans="1:13" ht="12.75">
      <c r="A1019" s="2"/>
      <c r="B1019" s="2"/>
      <c r="C1019" s="10"/>
      <c r="D1019" s="6"/>
      <c r="E1019" s="6"/>
      <c r="F1019" s="6"/>
      <c r="G1019" s="6"/>
      <c r="H1019" s="12"/>
      <c r="I1019" s="12"/>
      <c r="J1019" s="2"/>
      <c r="K1019" s="2"/>
      <c r="L1019" s="2"/>
      <c r="M1019" s="2"/>
    </row>
    <row r="1020" spans="1:13" ht="12.75">
      <c r="A1020" s="2"/>
      <c r="B1020" s="2"/>
      <c r="C1020" s="10">
        <f>C1018+F992</f>
        <v>6750000</v>
      </c>
      <c r="D1020" s="6">
        <f>(C1020*C985)+C983</f>
        <v>67860.00000000003</v>
      </c>
      <c r="E1020" s="6">
        <f>((C985+F990)*C1020)+C983</f>
        <v>6275902.5</v>
      </c>
      <c r="F1020" s="6">
        <f>(C1020*I985)+I983</f>
        <v>67705</v>
      </c>
      <c r="G1020" s="6">
        <f>((I985+F990)*C1020)+I983</f>
        <v>6275747.5</v>
      </c>
      <c r="H1020" s="12">
        <f>(F1020-D1020)/D1020</f>
        <v>-0.0022841143530802984</v>
      </c>
      <c r="I1020" s="12">
        <f>(G1020-E1020)/E1020</f>
        <v>-2.469764308798615E-05</v>
      </c>
      <c r="J1020" s="2"/>
      <c r="K1020" s="2"/>
      <c r="L1020" s="2"/>
      <c r="M1020" s="2"/>
    </row>
    <row r="1021" spans="1:13" ht="12.75">
      <c r="A1021" s="2"/>
      <c r="B1021" s="2"/>
      <c r="C1021" s="10"/>
      <c r="D1021" s="6"/>
      <c r="E1021" s="6"/>
      <c r="F1021" s="6"/>
      <c r="G1021" s="6"/>
      <c r="H1021" s="12"/>
      <c r="I1021" s="12"/>
      <c r="J1021" s="2"/>
      <c r="K1021" s="2"/>
      <c r="L1021" s="2"/>
      <c r="M1021" s="2"/>
    </row>
    <row r="1022" spans="1:13" ht="12.75">
      <c r="A1022" s="2"/>
      <c r="B1022" s="2"/>
      <c r="C1022" s="10">
        <f>C1020+F992</f>
        <v>7500000</v>
      </c>
      <c r="D1022" s="6">
        <f>(C1022*C985)+C983</f>
        <v>75375.00000000003</v>
      </c>
      <c r="E1022" s="6">
        <f>((C985+F990)*C1022)+C983</f>
        <v>6973200</v>
      </c>
      <c r="F1022" s="6">
        <f>(C1022*I985)+I983</f>
        <v>75175</v>
      </c>
      <c r="G1022" s="6">
        <f>((I985+F990)*C1022)+I983</f>
        <v>6973000</v>
      </c>
      <c r="H1022" s="12">
        <f>(F1022-D1022)/D1022</f>
        <v>-0.0026533996683254265</v>
      </c>
      <c r="I1022" s="12">
        <f>(G1022-E1022)/E1022</f>
        <v>-2.868123673492801E-05</v>
      </c>
      <c r="J1022" s="2"/>
      <c r="K1022" s="2"/>
      <c r="L1022" s="2"/>
      <c r="M1022" s="2"/>
    </row>
    <row r="1023" spans="1:13" ht="12.75">
      <c r="A1023" s="2"/>
      <c r="B1023" s="2"/>
      <c r="C1023" s="10"/>
      <c r="D1023" s="6"/>
      <c r="E1023" s="6"/>
      <c r="F1023" s="6"/>
      <c r="G1023" s="6"/>
      <c r="H1023" s="12"/>
      <c r="I1023" s="12"/>
      <c r="J1023" s="2"/>
      <c r="K1023" s="2"/>
      <c r="L1023" s="2"/>
      <c r="M1023" s="2"/>
    </row>
    <row r="1024" spans="1:13" ht="12.75">
      <c r="A1024" s="2"/>
      <c r="B1024" s="2"/>
      <c r="C1024" s="10"/>
      <c r="D1024" s="6"/>
      <c r="E1024" s="6"/>
      <c r="F1024" s="6"/>
      <c r="G1024" s="6"/>
      <c r="H1024" s="12"/>
      <c r="I1024" s="12"/>
      <c r="J1024" s="2"/>
      <c r="K1024" s="2"/>
      <c r="L1024" s="2"/>
      <c r="M1024" s="2"/>
    </row>
    <row r="1025" spans="1:13" ht="12.7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</row>
    <row r="1026" spans="1:13" ht="12.75">
      <c r="A1026" s="1" t="s">
        <v>171</v>
      </c>
      <c r="B1026" s="2"/>
      <c r="C1026" s="2"/>
      <c r="D1026" s="6"/>
      <c r="E1026" s="6"/>
      <c r="F1026" s="6"/>
      <c r="G1026" s="6"/>
      <c r="H1026" s="2"/>
      <c r="I1026" s="2"/>
      <c r="J1026" s="2"/>
      <c r="K1026" s="2"/>
      <c r="L1026" s="1" t="s">
        <v>32</v>
      </c>
      <c r="M1026" s="2"/>
    </row>
    <row r="1027" spans="1:1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>
      <c r="A1030" s="61" t="s">
        <v>174</v>
      </c>
      <c r="B1030" s="2"/>
      <c r="C1030" s="2"/>
      <c r="D1030" s="2"/>
      <c r="E1030" s="2"/>
      <c r="F1030" s="2"/>
      <c r="G1030" s="1" t="s">
        <v>1</v>
      </c>
      <c r="H1030" s="2"/>
      <c r="I1030" s="2"/>
      <c r="J1030" s="2"/>
      <c r="K1030" s="2"/>
      <c r="L1030" s="4" t="s">
        <v>134</v>
      </c>
      <c r="M1030" s="2"/>
    </row>
    <row r="1031" spans="1:13" ht="12.7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</row>
    <row r="1032" spans="1:13" ht="12.75">
      <c r="A1032" s="1" t="s">
        <v>3</v>
      </c>
      <c r="B1032" s="2"/>
      <c r="C1032" s="2"/>
      <c r="D1032" s="2"/>
      <c r="E1032" s="2"/>
      <c r="F1032" s="1" t="s">
        <v>4</v>
      </c>
      <c r="G1032" s="2"/>
      <c r="H1032" s="2"/>
      <c r="I1032" s="2"/>
      <c r="J1032" s="2"/>
      <c r="K1032" s="2"/>
      <c r="L1032" s="1" t="s">
        <v>5</v>
      </c>
      <c r="M1032" s="2"/>
    </row>
    <row r="1033" spans="1:13" ht="12.75">
      <c r="A1033" s="4" t="str">
        <f>$A$4</f>
        <v>COMPANY:   PEOPLES GAS SYSTEM</v>
      </c>
      <c r="B1033" s="2"/>
      <c r="C1033" s="2"/>
      <c r="D1033" s="2"/>
      <c r="E1033" s="2"/>
      <c r="F1033" s="1" t="s">
        <v>68</v>
      </c>
      <c r="G1033" s="2"/>
      <c r="H1033" s="2"/>
      <c r="I1033" s="2"/>
      <c r="J1033" s="2"/>
      <c r="K1033" s="2"/>
      <c r="L1033" s="4" t="str">
        <f>$L$4</f>
        <v>HISTORIC BASE YEAR DATA:  12/31/07</v>
      </c>
      <c r="M1033" s="2"/>
    </row>
    <row r="1034" spans="1:13" ht="12.75">
      <c r="A1034" s="4" t="str">
        <f>$A$5</f>
        <v>DOCKET NO.:   080318-GU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4" t="str">
        <f>$L$5</f>
        <v>PROJECTED TEST YEAR:      12/31/09</v>
      </c>
      <c r="M1034" s="2"/>
    </row>
    <row r="1035" spans="1:1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4" t="str">
        <f>$L$6</f>
        <v>WITNESS:  </v>
      </c>
      <c r="M1035" s="2" t="str">
        <f>M$6</f>
        <v>S. RICHARDS</v>
      </c>
    </row>
    <row r="1036" spans="1:13" ht="12.75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</row>
    <row r="1039" spans="1:13" ht="12.75">
      <c r="A1039" s="2"/>
      <c r="B1039" s="2"/>
      <c r="C1039" s="2"/>
      <c r="D1039" s="2"/>
      <c r="E1039" s="2"/>
      <c r="F1039" s="5" t="s">
        <v>77</v>
      </c>
      <c r="G1039" s="2"/>
      <c r="H1039" s="2"/>
      <c r="I1039" s="2"/>
      <c r="J1039" s="2"/>
      <c r="K1039" s="2"/>
      <c r="L1039" s="2"/>
      <c r="M1039" s="2"/>
    </row>
    <row r="1040" spans="1:13" ht="12.75">
      <c r="A1040" s="2"/>
      <c r="B1040" s="2"/>
      <c r="C1040" s="2"/>
      <c r="D1040" s="2"/>
      <c r="E1040" s="2"/>
      <c r="F1040" s="5" t="s">
        <v>76</v>
      </c>
      <c r="G1040" s="2"/>
      <c r="H1040" s="2"/>
      <c r="I1040" s="2"/>
      <c r="J1040" s="2"/>
      <c r="K1040" s="2"/>
      <c r="L1040" s="2"/>
      <c r="M1040" s="2"/>
    </row>
    <row r="1041" spans="1:13" ht="12.75">
      <c r="A1041" s="2"/>
      <c r="B1041" s="2"/>
      <c r="C1041" s="2"/>
      <c r="D1041" s="2"/>
      <c r="E1041" s="2"/>
      <c r="F1041" s="5"/>
      <c r="G1041" s="2"/>
      <c r="H1041" s="2"/>
      <c r="I1041" s="2"/>
      <c r="J1041" s="2"/>
      <c r="K1041" s="2"/>
      <c r="L1041" s="2"/>
      <c r="M1041" s="2"/>
    </row>
    <row r="1042" spans="1:13" ht="12.75">
      <c r="A1042" s="2"/>
      <c r="B1042" s="2"/>
      <c r="C1042" s="2"/>
      <c r="D1042" s="2"/>
      <c r="E1042" s="2"/>
      <c r="F1042" s="5"/>
      <c r="G1042" s="2"/>
      <c r="H1042" s="2"/>
      <c r="I1042" s="2"/>
      <c r="J1042" s="2"/>
      <c r="K1042" s="2"/>
      <c r="L1042" s="2"/>
      <c r="M1042" s="2"/>
    </row>
    <row r="1043" spans="1:13" ht="12.75">
      <c r="A1043" s="2"/>
      <c r="B1043" s="2"/>
      <c r="C1043" s="2"/>
      <c r="D1043" s="2"/>
      <c r="E1043" s="2"/>
      <c r="F1043" s="5"/>
      <c r="G1043" s="2"/>
      <c r="H1043" s="2"/>
      <c r="I1043" s="2"/>
      <c r="J1043" s="2"/>
      <c r="K1043" s="2"/>
      <c r="L1043" s="2"/>
      <c r="M1043" s="2"/>
    </row>
    <row r="1044" spans="1:13" ht="12.75">
      <c r="A1044" s="2"/>
      <c r="B1044" s="2"/>
      <c r="C1044" s="2"/>
      <c r="D1044" s="2"/>
      <c r="E1044" s="2"/>
      <c r="F1044" s="5"/>
      <c r="G1044" s="2"/>
      <c r="H1044" s="2"/>
      <c r="I1044" s="2"/>
      <c r="J1044" s="2"/>
      <c r="K1044" s="2"/>
      <c r="L1044" s="2"/>
      <c r="M1044" s="2"/>
    </row>
    <row r="1045" spans="1:13" ht="12.75">
      <c r="A1045" s="2"/>
      <c r="B1045" s="2"/>
      <c r="C1045" s="2"/>
      <c r="D1045" s="2"/>
      <c r="E1045" s="2"/>
      <c r="F1045" s="5"/>
      <c r="G1045" s="2"/>
      <c r="H1045" s="2"/>
      <c r="I1045" s="2"/>
      <c r="J1045" s="2"/>
      <c r="K1045" s="2"/>
      <c r="L1045" s="2"/>
      <c r="M1045" s="2"/>
    </row>
    <row r="1046" spans="1:13" ht="12.75">
      <c r="A1046" s="2"/>
      <c r="B1046" s="2"/>
      <c r="C1046" s="16" t="s">
        <v>98</v>
      </c>
      <c r="D1046" s="17"/>
      <c r="E1046" s="2"/>
      <c r="F1046" s="2"/>
      <c r="G1046" s="2"/>
      <c r="H1046" s="2"/>
      <c r="I1046" s="16" t="s">
        <v>97</v>
      </c>
      <c r="J1046" s="17"/>
      <c r="K1046" s="2"/>
      <c r="L1046" s="2"/>
      <c r="M1046" s="2"/>
    </row>
    <row r="1047" spans="1:13" ht="12.75">
      <c r="A1047" s="2"/>
      <c r="B1047" s="2"/>
      <c r="C1047" s="1"/>
      <c r="D1047" s="3"/>
      <c r="E1047" s="2"/>
      <c r="F1047" s="2"/>
      <c r="G1047" s="2"/>
      <c r="H1047" s="2"/>
      <c r="I1047" s="1"/>
      <c r="J1047" s="3"/>
      <c r="K1047" s="2"/>
      <c r="L1047" s="2"/>
      <c r="M1047" s="2"/>
    </row>
    <row r="1048" spans="1:13" ht="12.75">
      <c r="A1048" s="2"/>
      <c r="B1048" s="1" t="s">
        <v>10</v>
      </c>
      <c r="C1048" s="6">
        <f>ROUND('[2]SCH-E2'!$H$144,0)</f>
        <v>100</v>
      </c>
      <c r="D1048" s="2"/>
      <c r="E1048" s="2"/>
      <c r="F1048" s="2"/>
      <c r="G1048" s="2"/>
      <c r="H1048" s="1" t="s">
        <v>10</v>
      </c>
      <c r="I1048" s="6">
        <f>'[4]SCHH-1'!$AG$285</f>
        <v>150</v>
      </c>
      <c r="J1048" s="2"/>
      <c r="K1048" s="2"/>
      <c r="L1048" s="2"/>
      <c r="M1048" s="2"/>
    </row>
    <row r="1049" spans="1:1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>
      <c r="A1050" s="2"/>
      <c r="B1050" s="1" t="s">
        <v>160</v>
      </c>
      <c r="C1050" s="7">
        <f>('[2]SCH-E2'!$H$145)</f>
        <v>0.13621999999999995</v>
      </c>
      <c r="D1050" s="1" t="s">
        <v>12</v>
      </c>
      <c r="E1050" s="2"/>
      <c r="F1050" s="2"/>
      <c r="G1050" s="2"/>
      <c r="H1050" s="1" t="s">
        <v>160</v>
      </c>
      <c r="I1050" s="7">
        <f>'[4]SCHH-1'!$AG$308</f>
        <v>0.14934</v>
      </c>
      <c r="J1050" s="1" t="s">
        <v>12</v>
      </c>
      <c r="K1050" s="2"/>
      <c r="L1050" s="2"/>
      <c r="M1050" s="2"/>
    </row>
    <row r="1051" spans="1:1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>
      <c r="A1055" s="2"/>
      <c r="B1055" s="2"/>
      <c r="C1055" s="2"/>
      <c r="D1055" s="2"/>
      <c r="E1055" s="1" t="s">
        <v>85</v>
      </c>
      <c r="F1055" s="53">
        <f>COG!B12</f>
        <v>0.91971</v>
      </c>
      <c r="G1055" s="1" t="s">
        <v>14</v>
      </c>
      <c r="H1055" s="2"/>
      <c r="I1055" s="2"/>
      <c r="J1055" s="2"/>
      <c r="K1055" s="2"/>
      <c r="L1055" s="2"/>
      <c r="M1055" s="2"/>
    </row>
    <row r="1056" spans="1:13" ht="12.75">
      <c r="A1056" s="2"/>
      <c r="B1056" s="2"/>
      <c r="C1056" s="2"/>
      <c r="D1056" s="2"/>
      <c r="E1056" s="2"/>
      <c r="F1056" s="3"/>
      <c r="G1056" s="2"/>
      <c r="H1056" s="2"/>
      <c r="I1056" s="2"/>
      <c r="J1056" s="2"/>
      <c r="K1056" s="2"/>
      <c r="L1056" s="2"/>
      <c r="M1056" s="2"/>
    </row>
    <row r="1057" spans="1:13" ht="12.75">
      <c r="A1057" s="2"/>
      <c r="B1057" s="2"/>
      <c r="C1057" s="2"/>
      <c r="D1057" s="9" t="s">
        <v>15</v>
      </c>
      <c r="E1057" s="2"/>
      <c r="F1057" s="54">
        <v>2500</v>
      </c>
      <c r="G1057" s="1" t="s">
        <v>16</v>
      </c>
      <c r="H1057" s="2"/>
      <c r="I1057" s="2"/>
      <c r="J1057" s="2"/>
      <c r="K1057" s="2"/>
      <c r="L1057" s="2"/>
      <c r="M1057" s="2"/>
    </row>
    <row r="1058" spans="1:13" ht="12.75">
      <c r="A1058" s="2"/>
      <c r="B1058" s="2"/>
      <c r="C1058" s="2"/>
      <c r="D1058" s="2"/>
      <c r="E1058" s="2"/>
      <c r="F1058" s="3"/>
      <c r="G1058" s="2"/>
      <c r="H1058" s="2"/>
      <c r="I1058" s="2"/>
      <c r="J1058" s="2"/>
      <c r="K1058" s="2"/>
      <c r="L1058" s="2"/>
      <c r="M1058" s="2"/>
    </row>
    <row r="1059" spans="1:13" ht="12.75">
      <c r="A1059" s="2"/>
      <c r="B1059" s="2"/>
      <c r="C1059" s="1" t="s">
        <v>17</v>
      </c>
      <c r="D1059" s="2"/>
      <c r="E1059" s="2"/>
      <c r="F1059" s="59">
        <f>'[3]SCHE-1'!$S$210</f>
        <v>11988</v>
      </c>
      <c r="G1059" s="1" t="s">
        <v>18</v>
      </c>
      <c r="H1059" s="2"/>
      <c r="I1059" s="2"/>
      <c r="J1059" s="2"/>
      <c r="K1059" s="2"/>
      <c r="L1059" s="2"/>
      <c r="M1059" s="2"/>
    </row>
    <row r="1060" spans="1:13" ht="12.75">
      <c r="A1060" s="2"/>
      <c r="B1060" s="2"/>
      <c r="C1060" s="2"/>
      <c r="D1060" s="2"/>
      <c r="E1060" s="2"/>
      <c r="F1060" s="3"/>
      <c r="G1060" s="2"/>
      <c r="H1060" s="2"/>
      <c r="I1060" s="2"/>
      <c r="J1060" s="2"/>
      <c r="K1060" s="2"/>
      <c r="L1060" s="2"/>
      <c r="M1060" s="2"/>
    </row>
    <row r="1061" spans="1:1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>
      <c r="A1062" s="2"/>
      <c r="B1062" s="2"/>
      <c r="C1062" s="2"/>
      <c r="D1062" s="11" t="s">
        <v>19</v>
      </c>
      <c r="E1062" s="11" t="s">
        <v>19</v>
      </c>
      <c r="F1062" s="11" t="s">
        <v>20</v>
      </c>
      <c r="G1062" s="11" t="s">
        <v>20</v>
      </c>
      <c r="H1062" s="2"/>
      <c r="I1062" s="2"/>
      <c r="J1062" s="2"/>
      <c r="K1062" s="2"/>
      <c r="L1062" s="2"/>
      <c r="M1062" s="2"/>
    </row>
    <row r="1063" spans="1:13" ht="12.75">
      <c r="A1063" s="2"/>
      <c r="B1063" s="2"/>
      <c r="C1063" s="2"/>
      <c r="D1063" s="11" t="s">
        <v>21</v>
      </c>
      <c r="E1063" s="11" t="s">
        <v>21</v>
      </c>
      <c r="F1063" s="11" t="s">
        <v>21</v>
      </c>
      <c r="G1063" s="11" t="s">
        <v>21</v>
      </c>
      <c r="H1063" s="11" t="s">
        <v>22</v>
      </c>
      <c r="I1063" s="11" t="s">
        <v>22</v>
      </c>
      <c r="J1063" s="2"/>
      <c r="K1063" s="2"/>
      <c r="L1063" s="2"/>
      <c r="M1063" s="2"/>
    </row>
    <row r="1064" spans="1:13" ht="12.75">
      <c r="A1064" s="2"/>
      <c r="B1064" s="2"/>
      <c r="C1064" s="11" t="s">
        <v>23</v>
      </c>
      <c r="D1064" s="11" t="s">
        <v>24</v>
      </c>
      <c r="E1064" s="11" t="s">
        <v>24</v>
      </c>
      <c r="F1064" s="11" t="s">
        <v>24</v>
      </c>
      <c r="G1064" s="11" t="s">
        <v>24</v>
      </c>
      <c r="H1064" s="11" t="s">
        <v>25</v>
      </c>
      <c r="I1064" s="11" t="s">
        <v>25</v>
      </c>
      <c r="J1064" s="2"/>
      <c r="K1064" s="2"/>
      <c r="L1064" s="2"/>
      <c r="M1064" s="2"/>
    </row>
    <row r="1065" spans="1:13" ht="12.75">
      <c r="A1065" s="2"/>
      <c r="B1065" s="2"/>
      <c r="C1065" s="52" t="s">
        <v>26</v>
      </c>
      <c r="D1065" s="52" t="s">
        <v>27</v>
      </c>
      <c r="E1065" s="52" t="s">
        <v>28</v>
      </c>
      <c r="F1065" s="52" t="s">
        <v>27</v>
      </c>
      <c r="G1065" s="52" t="s">
        <v>28</v>
      </c>
      <c r="H1065" s="52" t="s">
        <v>27</v>
      </c>
      <c r="I1065" s="52" t="s">
        <v>28</v>
      </c>
      <c r="J1065" s="2"/>
      <c r="K1065" s="2"/>
      <c r="L1065" s="2"/>
      <c r="M1065" s="2"/>
    </row>
    <row r="1066" spans="1:13" ht="12.75">
      <c r="A1066" s="2"/>
      <c r="B1066" s="2"/>
      <c r="C1066" s="11"/>
      <c r="D1066" s="11"/>
      <c r="E1066" s="11"/>
      <c r="F1066" s="11"/>
      <c r="G1066" s="11"/>
      <c r="H1066" s="11"/>
      <c r="I1066" s="11"/>
      <c r="J1066" s="2"/>
      <c r="K1066" s="2"/>
      <c r="L1066" s="2"/>
      <c r="M1066" s="2"/>
    </row>
    <row r="1067" spans="1:13" ht="12.75">
      <c r="A1067" s="2"/>
      <c r="B1067" s="2"/>
      <c r="C1067" s="10">
        <v>0</v>
      </c>
      <c r="D1067" s="6">
        <f>(C1067*C1050)+C1048</f>
        <v>100</v>
      </c>
      <c r="E1067" s="6">
        <f>((C1050+F1055)*C1067)+C1048</f>
        <v>100</v>
      </c>
      <c r="F1067" s="6">
        <f>(C1067*I1050)+I1048</f>
        <v>150</v>
      </c>
      <c r="G1067" s="6">
        <f>((I1050+F1055)*C1067)+I1048</f>
        <v>150</v>
      </c>
      <c r="H1067" s="12">
        <f>IF(F1067=0,0,(F1067-D1067)/D1067)</f>
        <v>0.5</v>
      </c>
      <c r="I1067" s="12">
        <f>IF(G1067=0,0,(G1067-E1067)/E1067)</f>
        <v>0.5</v>
      </c>
      <c r="J1067" s="2"/>
      <c r="K1067" s="2"/>
      <c r="L1067" s="2"/>
      <c r="M1067" s="2"/>
    </row>
    <row r="1068" spans="1:13" ht="12.75">
      <c r="A1068" s="2"/>
      <c r="B1068" s="2"/>
      <c r="C1068" s="10"/>
      <c r="D1068" s="6"/>
      <c r="E1068" s="6"/>
      <c r="F1068" s="6"/>
      <c r="G1068" s="6"/>
      <c r="H1068" s="12"/>
      <c r="I1068" s="12"/>
      <c r="J1068" s="2"/>
      <c r="K1068" s="2"/>
      <c r="L1068" s="2"/>
      <c r="M1068" s="2"/>
    </row>
    <row r="1069" spans="1:13" ht="12.75">
      <c r="A1069" s="2"/>
      <c r="B1069" s="2"/>
      <c r="C1069" s="10">
        <f>F1057</f>
        <v>2500</v>
      </c>
      <c r="D1069" s="6">
        <f>(C1069*C1050)+C1048</f>
        <v>440.5499999999999</v>
      </c>
      <c r="E1069" s="6">
        <f>((C1050+F1055)*C1069)+C1048</f>
        <v>2739.8250000000003</v>
      </c>
      <c r="F1069" s="6">
        <f>(C1069*I1050)+I1048</f>
        <v>523.35</v>
      </c>
      <c r="G1069" s="6">
        <f>((I1050+F1055)*C1069)+I1048</f>
        <v>2822.625</v>
      </c>
      <c r="H1069" s="12">
        <f>(F1069-D1069)/D1069</f>
        <v>0.1879468845760984</v>
      </c>
      <c r="I1069" s="12">
        <f>(G1069-E1069)/E1069</f>
        <v>0.030220908269688655</v>
      </c>
      <c r="J1069" s="2"/>
      <c r="K1069" s="2"/>
      <c r="L1069" s="2"/>
      <c r="M1069" s="2"/>
    </row>
    <row r="1070" spans="1:13" ht="12.75">
      <c r="A1070" s="2"/>
      <c r="B1070" s="2"/>
      <c r="C1070" s="10"/>
      <c r="D1070" s="6"/>
      <c r="E1070" s="6"/>
      <c r="F1070" s="6"/>
      <c r="G1070" s="6"/>
      <c r="H1070" s="12"/>
      <c r="I1070" s="12"/>
      <c r="J1070" s="2"/>
      <c r="K1070" s="2"/>
      <c r="L1070" s="2"/>
      <c r="M1070" s="2"/>
    </row>
    <row r="1071" spans="1:13" ht="12.75">
      <c r="A1071" s="2"/>
      <c r="B1071" s="2"/>
      <c r="C1071" s="10">
        <f>C1069+F1057</f>
        <v>5000</v>
      </c>
      <c r="D1071" s="6">
        <f>(C1071*C1050)+C1048</f>
        <v>781.0999999999998</v>
      </c>
      <c r="E1071" s="6">
        <f>((C1050+F1055)*C1071)+C1048</f>
        <v>5379.650000000001</v>
      </c>
      <c r="F1071" s="6">
        <f>(C1071*I1050)+I1048</f>
        <v>896.7</v>
      </c>
      <c r="G1071" s="6">
        <f>((I1050+F1055)*C1071)+I1048</f>
        <v>5495.25</v>
      </c>
      <c r="H1071" s="12">
        <f>(F1071-D1071)/D1071</f>
        <v>0.1479964153117402</v>
      </c>
      <c r="I1071" s="12">
        <f>(G1071-E1071)/E1071</f>
        <v>0.021488386790962134</v>
      </c>
      <c r="J1071" s="2"/>
      <c r="K1071" s="2"/>
      <c r="L1071" s="2"/>
      <c r="M1071" s="2"/>
    </row>
    <row r="1072" spans="1:13" ht="12.75">
      <c r="A1072" s="2"/>
      <c r="B1072" s="2"/>
      <c r="C1072" s="10"/>
      <c r="D1072" s="6"/>
      <c r="E1072" s="6"/>
      <c r="F1072" s="6"/>
      <c r="G1072" s="6"/>
      <c r="H1072" s="12"/>
      <c r="I1072" s="12"/>
      <c r="J1072" s="2"/>
      <c r="K1072" s="2"/>
      <c r="L1072" s="2"/>
      <c r="M1072" s="2"/>
    </row>
    <row r="1073" spans="1:13" ht="12.75">
      <c r="A1073" s="2"/>
      <c r="B1073" s="2"/>
      <c r="C1073" s="10">
        <f>C1071+F1057</f>
        <v>7500</v>
      </c>
      <c r="D1073" s="6">
        <f>(C1073*C1050)+C1048</f>
        <v>1121.6499999999996</v>
      </c>
      <c r="E1073" s="6">
        <f>((C1050+F1055)*C1073)+C1048</f>
        <v>8019.475</v>
      </c>
      <c r="F1073" s="6">
        <f>(C1073*I1050)+I1048</f>
        <v>1270.05</v>
      </c>
      <c r="G1073" s="6">
        <f>((I1050+F1055)*C1073)+I1048</f>
        <v>8167.875</v>
      </c>
      <c r="H1073" s="12">
        <f>(F1073-D1073)/D1073</f>
        <v>0.13230508625685408</v>
      </c>
      <c r="I1073" s="12">
        <f>(G1073-E1073)/E1073</f>
        <v>0.0185049520074568</v>
      </c>
      <c r="J1073" s="2"/>
      <c r="K1073" s="2"/>
      <c r="L1073" s="2"/>
      <c r="M1073" s="2"/>
    </row>
    <row r="1074" spans="1:13" ht="12.75">
      <c r="A1074" s="2"/>
      <c r="B1074" s="2"/>
      <c r="C1074" s="10"/>
      <c r="D1074" s="6"/>
      <c r="E1074" s="6"/>
      <c r="F1074" s="6"/>
      <c r="G1074" s="6"/>
      <c r="H1074" s="12"/>
      <c r="I1074" s="12"/>
      <c r="J1074" s="2"/>
      <c r="K1074" s="2"/>
      <c r="L1074" s="2"/>
      <c r="M1074" s="2"/>
    </row>
    <row r="1075" spans="1:13" ht="12.75">
      <c r="A1075" s="2"/>
      <c r="B1075" s="2"/>
      <c r="C1075" s="10">
        <f>C1073+F1057</f>
        <v>10000</v>
      </c>
      <c r="D1075" s="6">
        <f>(C1075*C1050)+C1048</f>
        <v>1462.1999999999996</v>
      </c>
      <c r="E1075" s="6">
        <f>((C1050+F1055)*C1075)+C1048</f>
        <v>10659.300000000001</v>
      </c>
      <c r="F1075" s="6">
        <f>(C1075*I1050)+I1048</f>
        <v>1643.4</v>
      </c>
      <c r="G1075" s="6">
        <f>((I1050+F1055)*C1075)+I1048</f>
        <v>10840.5</v>
      </c>
      <c r="H1075" s="12">
        <f>(F1075-D1075)/D1075</f>
        <v>0.12392285597045585</v>
      </c>
      <c r="I1075" s="12">
        <f>(G1075-E1075)/E1075</f>
        <v>0.01699924010019409</v>
      </c>
      <c r="J1075" s="2"/>
      <c r="K1075" s="2"/>
      <c r="L1075" s="2"/>
      <c r="M1075" s="2"/>
    </row>
    <row r="1076" spans="1:13" ht="12.75">
      <c r="A1076" s="2"/>
      <c r="B1076" s="2"/>
      <c r="C1076" s="10"/>
      <c r="D1076" s="6"/>
      <c r="E1076" s="6"/>
      <c r="F1076" s="6"/>
      <c r="G1076" s="6"/>
      <c r="H1076" s="12"/>
      <c r="I1076" s="12"/>
      <c r="J1076" s="2"/>
      <c r="K1076" s="2"/>
      <c r="L1076" s="2"/>
      <c r="M1076" s="2"/>
    </row>
    <row r="1077" spans="1:13" ht="12.75">
      <c r="A1077" s="2"/>
      <c r="B1077" s="2"/>
      <c r="C1077" s="10">
        <f>C1075+F1057</f>
        <v>12500</v>
      </c>
      <c r="D1077" s="6">
        <f>(C1077*C1050)+C1048</f>
        <v>1802.7499999999993</v>
      </c>
      <c r="E1077" s="6">
        <f>((C1050+F1055)*C1077)+C1048</f>
        <v>13299.125</v>
      </c>
      <c r="F1077" s="6">
        <f>(C1077*I1050)+I1048</f>
        <v>2016.75</v>
      </c>
      <c r="G1077" s="6">
        <f>((I1050+F1055)*C1077)+I1048</f>
        <v>13513.125</v>
      </c>
      <c r="H1077" s="12">
        <f>(F1077-D1077)/D1077</f>
        <v>0.11870753016225254</v>
      </c>
      <c r="I1077" s="12">
        <f>(G1077-E1077)/E1077</f>
        <v>0.016091284201028264</v>
      </c>
      <c r="J1077" s="2"/>
      <c r="K1077" s="2"/>
      <c r="L1077" s="2"/>
      <c r="M1077" s="2"/>
    </row>
    <row r="1078" spans="1:13" ht="12.75">
      <c r="A1078" s="2"/>
      <c r="B1078" s="2"/>
      <c r="C1078" s="10"/>
      <c r="D1078" s="6"/>
      <c r="E1078" s="6"/>
      <c r="F1078" s="6"/>
      <c r="G1078" s="6"/>
      <c r="H1078" s="12"/>
      <c r="I1078" s="12"/>
      <c r="J1078" s="2"/>
      <c r="K1078" s="2"/>
      <c r="L1078" s="2"/>
      <c r="M1078" s="2"/>
    </row>
    <row r="1079" spans="1:13" ht="12.75">
      <c r="A1079" s="2"/>
      <c r="B1079" s="2"/>
      <c r="C1079" s="10">
        <f>C1077+F1057</f>
        <v>15000</v>
      </c>
      <c r="D1079" s="6">
        <f>(C1079*C1050)+C1048</f>
        <v>2143.2999999999993</v>
      </c>
      <c r="E1079" s="6">
        <f>((C1050+F1055)*C1079)+C1048</f>
        <v>15938.95</v>
      </c>
      <c r="F1079" s="6">
        <f>(C1079*I1050)+I1048</f>
        <v>2390.1</v>
      </c>
      <c r="G1079" s="6">
        <f>((I1050+F1055)*C1079)+I1048</f>
        <v>16185.75</v>
      </c>
      <c r="H1079" s="12">
        <f>(F1079-D1079)/D1079</f>
        <v>0.1151495357626094</v>
      </c>
      <c r="I1079" s="12">
        <f>(G1079-E1079)/E1079</f>
        <v>0.015484081448276033</v>
      </c>
      <c r="J1079" s="2"/>
      <c r="K1079" s="2"/>
      <c r="L1079" s="2"/>
      <c r="M1079" s="2"/>
    </row>
    <row r="1080" spans="1:13" ht="12.75">
      <c r="A1080" s="2"/>
      <c r="B1080" s="2"/>
      <c r="C1080" s="10"/>
      <c r="D1080" s="6"/>
      <c r="E1080" s="6"/>
      <c r="F1080" s="6"/>
      <c r="G1080" s="6"/>
      <c r="H1080" s="12"/>
      <c r="I1080" s="12"/>
      <c r="J1080" s="2"/>
      <c r="K1080" s="2"/>
      <c r="L1080" s="2"/>
      <c r="M1080" s="2"/>
    </row>
    <row r="1081" spans="1:13" ht="12.75">
      <c r="A1081" s="2"/>
      <c r="B1081" s="2"/>
      <c r="C1081" s="10">
        <f>C1079+F1057</f>
        <v>17500</v>
      </c>
      <c r="D1081" s="6">
        <f>(C1081*C1050)+C1048</f>
        <v>2483.849999999999</v>
      </c>
      <c r="E1081" s="6">
        <f>((C1050+F1055)*C1081)+C1048</f>
        <v>18578.775</v>
      </c>
      <c r="F1081" s="6">
        <f>(C1081*I1050)+I1048</f>
        <v>2763.45</v>
      </c>
      <c r="G1081" s="6">
        <f>((I1050+F1055)*C1081)+I1048</f>
        <v>18858.375</v>
      </c>
      <c r="H1081" s="12">
        <f>(F1081-D1081)/D1081</f>
        <v>0.11256718400869656</v>
      </c>
      <c r="I1081" s="12">
        <f>(G1081-E1081)/E1081</f>
        <v>0.015049431407614255</v>
      </c>
      <c r="J1081" s="2"/>
      <c r="K1081" s="2"/>
      <c r="L1081" s="2"/>
      <c r="M1081" s="2"/>
    </row>
    <row r="1082" spans="1:13" ht="12.75">
      <c r="A1082" s="2"/>
      <c r="B1082" s="2"/>
      <c r="C1082" s="10"/>
      <c r="D1082" s="6"/>
      <c r="E1082" s="6"/>
      <c r="F1082" s="6"/>
      <c r="G1082" s="6"/>
      <c r="H1082" s="12"/>
      <c r="I1082" s="12"/>
      <c r="J1082" s="2"/>
      <c r="K1082" s="2"/>
      <c r="L1082" s="2"/>
      <c r="M1082" s="2"/>
    </row>
    <row r="1083" spans="1:13" ht="12.75">
      <c r="A1083" s="2"/>
      <c r="B1083" s="2"/>
      <c r="C1083" s="10">
        <f>C1081+F1057</f>
        <v>20000</v>
      </c>
      <c r="D1083" s="6">
        <f>(C1083*C1050)+C1048</f>
        <v>2824.399999999999</v>
      </c>
      <c r="E1083" s="6">
        <f>((C1050+F1055)*C1083)+C1048</f>
        <v>21218.600000000002</v>
      </c>
      <c r="F1083" s="6">
        <f>(C1083*I1050)+I1048</f>
        <v>3136.8</v>
      </c>
      <c r="G1083" s="6">
        <f>((I1050+F1055)*C1083)+I1048</f>
        <v>21531</v>
      </c>
      <c r="H1083" s="12">
        <f>(F1083-D1083)/D1083</f>
        <v>0.1106075626681777</v>
      </c>
      <c r="I1083" s="12">
        <f>(G1083-E1083)/E1083</f>
        <v>0.014722931767411506</v>
      </c>
      <c r="J1083" s="2"/>
      <c r="K1083" s="2"/>
      <c r="L1083" s="2"/>
      <c r="M1083" s="2"/>
    </row>
    <row r="1084" spans="1:13" ht="12.75">
      <c r="A1084" s="2"/>
      <c r="B1084" s="2"/>
      <c r="C1084" s="10"/>
      <c r="D1084" s="6"/>
      <c r="E1084" s="6"/>
      <c r="F1084" s="6"/>
      <c r="G1084" s="6"/>
      <c r="H1084" s="12"/>
      <c r="I1084" s="12"/>
      <c r="J1084" s="2"/>
      <c r="K1084" s="2"/>
      <c r="L1084" s="2"/>
      <c r="M1084" s="2"/>
    </row>
    <row r="1085" spans="1:13" ht="12.75">
      <c r="A1085" s="2"/>
      <c r="B1085" s="2"/>
      <c r="C1085" s="10">
        <f>C1083+F1057</f>
        <v>22500</v>
      </c>
      <c r="D1085" s="6">
        <f>(C1085*C1050)+C1048</f>
        <v>3164.949999999999</v>
      </c>
      <c r="E1085" s="6">
        <f>((C1050+F1055)*C1085)+C1048</f>
        <v>23858.425</v>
      </c>
      <c r="F1085" s="6">
        <f>(C1085*I1050)+I1048</f>
        <v>3510.15</v>
      </c>
      <c r="G1085" s="6">
        <f>((I1050+F1055)*C1085)+I1048</f>
        <v>24203.625</v>
      </c>
      <c r="H1085" s="12">
        <f>(F1085-D1085)/D1085</f>
        <v>0.10906965354902962</v>
      </c>
      <c r="I1085" s="12">
        <f>(G1085-E1085)/E1085</f>
        <v>0.014468683494405048</v>
      </c>
      <c r="J1085" s="2"/>
      <c r="K1085" s="2"/>
      <c r="L1085" s="2"/>
      <c r="M1085" s="2"/>
    </row>
    <row r="1086" spans="1:13" ht="12.75">
      <c r="A1086" s="2"/>
      <c r="B1086" s="2"/>
      <c r="C1086" s="10"/>
      <c r="D1086" s="6"/>
      <c r="E1086" s="6"/>
      <c r="F1086" s="6"/>
      <c r="G1086" s="6"/>
      <c r="H1086" s="12"/>
      <c r="I1086" s="12"/>
      <c r="J1086" s="2"/>
      <c r="K1086" s="2"/>
      <c r="L1086" s="2"/>
      <c r="M1086" s="2"/>
    </row>
    <row r="1087" spans="1:13" ht="12.75">
      <c r="A1087" s="2"/>
      <c r="B1087" s="2"/>
      <c r="C1087" s="10">
        <f>C1085+F1057</f>
        <v>25000</v>
      </c>
      <c r="D1087" s="6">
        <f>(C1087*C1050)+C1048</f>
        <v>3505.4999999999986</v>
      </c>
      <c r="E1087" s="6">
        <f>((C1050+F1055)*C1087)+C1048</f>
        <v>26498.25</v>
      </c>
      <c r="F1087" s="6">
        <f>(C1087*I1050)+I1048</f>
        <v>3883.5</v>
      </c>
      <c r="G1087" s="6">
        <f>((I1050+F1055)*C1087)+I1048</f>
        <v>26876.25</v>
      </c>
      <c r="H1087" s="12">
        <f>(F1087-D1087)/D1087</f>
        <v>0.10783055198973085</v>
      </c>
      <c r="I1087" s="12">
        <f>(G1087-E1087)/E1087</f>
        <v>0.01426509297783816</v>
      </c>
      <c r="J1087" s="2"/>
      <c r="K1087" s="2"/>
      <c r="L1087" s="2"/>
      <c r="M1087" s="2"/>
    </row>
    <row r="1088" spans="1:13" ht="12.75">
      <c r="A1088" s="2"/>
      <c r="B1088" s="2"/>
      <c r="C1088" s="10"/>
      <c r="D1088" s="6"/>
      <c r="E1088" s="6"/>
      <c r="F1088" s="6"/>
      <c r="G1088" s="6"/>
      <c r="H1088" s="12"/>
      <c r="I1088" s="12"/>
      <c r="J1088" s="2"/>
      <c r="K1088" s="2"/>
      <c r="L1088" s="2"/>
      <c r="M1088" s="2"/>
    </row>
    <row r="1089" spans="1:13" ht="12.75">
      <c r="A1089" s="2"/>
      <c r="B1089" s="2"/>
      <c r="C1089" s="10"/>
      <c r="D1089" s="6"/>
      <c r="E1089" s="6"/>
      <c r="F1089" s="6"/>
      <c r="G1089" s="6"/>
      <c r="H1089" s="12"/>
      <c r="I1089" s="12"/>
      <c r="J1089" s="2"/>
      <c r="K1089" s="2"/>
      <c r="L1089" s="2"/>
      <c r="M1089" s="2"/>
    </row>
    <row r="1090" spans="1:13" ht="12.75">
      <c r="A1090" s="2"/>
      <c r="B1090" s="2"/>
      <c r="C1090" s="2"/>
      <c r="D1090" s="6"/>
      <c r="E1090" s="6"/>
      <c r="F1090" s="6"/>
      <c r="G1090" s="6"/>
      <c r="H1090" s="12"/>
      <c r="I1090" s="12"/>
      <c r="J1090" s="2"/>
      <c r="K1090" s="2"/>
      <c r="L1090" s="2"/>
      <c r="M1090" s="2"/>
    </row>
    <row r="1091" spans="1:13" ht="12.75">
      <c r="A1091" s="2"/>
      <c r="B1091" s="2"/>
      <c r="C1091" s="2"/>
      <c r="D1091" s="6"/>
      <c r="E1091" s="6"/>
      <c r="F1091" s="6"/>
      <c r="G1091" s="6"/>
      <c r="H1091" s="2"/>
      <c r="I1091" s="2"/>
      <c r="J1091" s="2"/>
      <c r="K1091" s="2"/>
      <c r="L1091" s="2"/>
      <c r="M1091" s="2"/>
    </row>
    <row r="1092" spans="1:13" ht="12.7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</row>
    <row r="1093" spans="1:13" ht="12.75">
      <c r="A1093" s="1" t="s">
        <v>171</v>
      </c>
      <c r="B1093" s="2"/>
      <c r="C1093" s="2"/>
      <c r="D1093" s="6"/>
      <c r="E1093" s="6"/>
      <c r="F1093" s="6"/>
      <c r="G1093" s="6"/>
      <c r="H1093" s="2"/>
      <c r="I1093" s="2"/>
      <c r="J1093" s="2"/>
      <c r="K1093" s="2"/>
      <c r="L1093" s="1" t="s">
        <v>32</v>
      </c>
      <c r="M1093" s="2"/>
    </row>
    <row r="1094" spans="1:13" ht="12.75">
      <c r="A1094" s="1"/>
      <c r="B1094" s="2"/>
      <c r="C1094" s="2"/>
      <c r="D1094" s="6"/>
      <c r="E1094" s="6"/>
      <c r="F1094" s="6"/>
      <c r="G1094" s="6"/>
      <c r="H1094" s="2"/>
      <c r="I1094" s="2"/>
      <c r="J1094" s="2"/>
      <c r="K1094" s="2"/>
      <c r="L1094" s="1"/>
      <c r="M1094" s="2"/>
    </row>
    <row r="1095" spans="1:13" ht="12.75">
      <c r="A1095" s="1"/>
      <c r="B1095" s="2"/>
      <c r="C1095" s="2"/>
      <c r="D1095" s="6"/>
      <c r="E1095" s="6"/>
      <c r="F1095" s="6"/>
      <c r="G1095" s="6"/>
      <c r="H1095" s="2"/>
      <c r="I1095" s="2"/>
      <c r="J1095" s="2"/>
      <c r="K1095" s="2"/>
      <c r="L1095" s="1"/>
      <c r="M1095" s="2"/>
    </row>
  </sheetData>
  <sheetProtection/>
  <printOptions horizontalCentered="1"/>
  <pageMargins left="0.25" right="0.25" top="0.7" bottom="0.4" header="0.5" footer="0.5"/>
  <pageSetup fitToHeight="0" fitToWidth="1" horizontalDpi="600" verticalDpi="600" orientation="landscape" scale="56" r:id="rId3"/>
  <rowBreaks count="16" manualBreakCount="16">
    <brk id="62" max="255" man="1"/>
    <brk id="125" max="255" man="1"/>
    <brk id="188" max="255" man="1"/>
    <brk id="252" max="255" man="1"/>
    <brk id="316" max="255" man="1"/>
    <brk id="381" max="12" man="1"/>
    <brk id="446" max="255" man="1"/>
    <brk id="510" max="255" man="1"/>
    <brk id="575" max="255" man="1"/>
    <brk id="640" max="255" man="1"/>
    <brk id="705" max="255" man="1"/>
    <brk id="770" max="255" man="1"/>
    <brk id="834" max="255" man="1"/>
    <brk id="899" max="255" man="1"/>
    <brk id="964" max="255" man="1"/>
    <brk id="1029" max="255" man="1"/>
  </rowBreaks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3.00390625" style="0" bestFit="1" customWidth="1"/>
    <col min="2" max="3" width="13.00390625" style="0" customWidth="1"/>
    <col min="4" max="6" width="13.00390625" style="0" bestFit="1" customWidth="1"/>
    <col min="7" max="13" width="11.875" style="0" customWidth="1"/>
    <col min="14" max="14" width="13.00390625" style="0" customWidth="1"/>
  </cols>
  <sheetData>
    <row r="1" ht="12.75">
      <c r="A1" s="19" t="s">
        <v>106</v>
      </c>
    </row>
    <row r="2" spans="1:3" ht="12" customHeight="1">
      <c r="A2" s="25" t="s">
        <v>107</v>
      </c>
      <c r="B2" s="25" t="s">
        <v>108</v>
      </c>
      <c r="C2" s="25" t="s">
        <v>109</v>
      </c>
    </row>
    <row r="4" spans="2:14" ht="12.75">
      <c r="B4" s="20" t="s">
        <v>114</v>
      </c>
      <c r="C4" s="20" t="s">
        <v>115</v>
      </c>
      <c r="D4" s="20" t="s">
        <v>116</v>
      </c>
      <c r="E4" s="20" t="s">
        <v>117</v>
      </c>
      <c r="F4" s="20" t="s">
        <v>118</v>
      </c>
      <c r="G4" s="20" t="s">
        <v>119</v>
      </c>
      <c r="H4" s="20" t="s">
        <v>120</v>
      </c>
      <c r="I4" s="20" t="s">
        <v>121</v>
      </c>
      <c r="J4" s="20" t="s">
        <v>122</v>
      </c>
      <c r="K4" s="20" t="s">
        <v>123</v>
      </c>
      <c r="L4" s="20" t="s">
        <v>124</v>
      </c>
      <c r="M4" s="20" t="s">
        <v>71</v>
      </c>
      <c r="N4" s="22" t="s">
        <v>125</v>
      </c>
    </row>
    <row r="5" spans="1:14" ht="12.75">
      <c r="A5" s="20" t="s">
        <v>110</v>
      </c>
      <c r="B5" s="23">
        <v>1.3070000000000002</v>
      </c>
      <c r="C5" s="23">
        <v>1.1870000000000003</v>
      </c>
      <c r="D5" s="23">
        <v>1.1640000000000004</v>
      </c>
      <c r="E5" s="23">
        <v>1.0990000000000002</v>
      </c>
      <c r="F5" s="23">
        <v>1.1020000000000003</v>
      </c>
      <c r="G5" s="23">
        <v>1.1070000000000002</v>
      </c>
      <c r="H5" s="23">
        <v>1.0720000000000003</v>
      </c>
      <c r="I5" s="23">
        <v>0.9930000000000003</v>
      </c>
      <c r="J5" s="23">
        <v>1.0270000000000001</v>
      </c>
      <c r="K5" s="23">
        <v>1.1820000000000002</v>
      </c>
      <c r="L5" s="23">
        <v>1.2760000000000002</v>
      </c>
      <c r="M5" s="23">
        <v>1.16</v>
      </c>
      <c r="N5" s="24">
        <v>13.676000000000004</v>
      </c>
    </row>
    <row r="6" spans="1:14" ht="12.75">
      <c r="A6" s="20" t="s">
        <v>111</v>
      </c>
      <c r="B6" s="23">
        <v>1.2670000000000003</v>
      </c>
      <c r="C6" s="23">
        <v>1.1470000000000005</v>
      </c>
      <c r="D6" s="23">
        <v>1.1240000000000006</v>
      </c>
      <c r="E6" s="23">
        <v>1.0590000000000004</v>
      </c>
      <c r="F6" s="23">
        <v>1.0620000000000005</v>
      </c>
      <c r="G6" s="23">
        <v>1.0670000000000004</v>
      </c>
      <c r="H6" s="23">
        <v>1.0320000000000005</v>
      </c>
      <c r="I6" s="23">
        <v>0.9530000000000005</v>
      </c>
      <c r="J6" s="23">
        <v>0.9870000000000004</v>
      </c>
      <c r="K6" s="23">
        <v>1.1420000000000003</v>
      </c>
      <c r="L6" s="23">
        <v>1.2360000000000004</v>
      </c>
      <c r="M6" s="23">
        <v>1.12</v>
      </c>
      <c r="N6" s="24">
        <v>13.196000000000005</v>
      </c>
    </row>
    <row r="7" spans="1:14" ht="12.75">
      <c r="A7" s="20" t="s">
        <v>112</v>
      </c>
      <c r="B7" s="23">
        <v>1.2610000000000001</v>
      </c>
      <c r="C7" s="23">
        <v>1.1410000000000002</v>
      </c>
      <c r="D7" s="23">
        <v>1.1180000000000003</v>
      </c>
      <c r="E7" s="23">
        <v>1.0530000000000002</v>
      </c>
      <c r="F7" s="23">
        <v>1.0560000000000003</v>
      </c>
      <c r="G7" s="23">
        <v>1.0610000000000002</v>
      </c>
      <c r="H7" s="23">
        <v>1.0260000000000002</v>
      </c>
      <c r="I7" s="23">
        <v>0.9470000000000003</v>
      </c>
      <c r="J7" s="23">
        <v>0.9810000000000002</v>
      </c>
      <c r="K7" s="23">
        <v>1.1360000000000001</v>
      </c>
      <c r="L7" s="23">
        <v>1.23</v>
      </c>
      <c r="M7" s="23">
        <v>1.1140000000000003</v>
      </c>
      <c r="N7" s="24">
        <v>13.124000000000002</v>
      </c>
    </row>
    <row r="8" spans="1:14" ht="12.75">
      <c r="A8" s="20" t="s">
        <v>113</v>
      </c>
      <c r="B8" s="23">
        <v>0.93</v>
      </c>
      <c r="C8" s="23">
        <v>0.93</v>
      </c>
      <c r="D8" s="23">
        <v>0.93</v>
      </c>
      <c r="E8" s="23">
        <v>0.93</v>
      </c>
      <c r="F8" s="23">
        <v>0.93</v>
      </c>
      <c r="G8" s="23">
        <v>0.93</v>
      </c>
      <c r="H8" s="23">
        <v>0.93</v>
      </c>
      <c r="I8" s="23">
        <v>0.93</v>
      </c>
      <c r="J8" s="23">
        <v>0.93</v>
      </c>
      <c r="K8" s="23">
        <v>0.93</v>
      </c>
      <c r="L8" s="23">
        <v>0.93</v>
      </c>
      <c r="M8" s="23">
        <v>0.93</v>
      </c>
      <c r="N8" s="24">
        <v>11.16</v>
      </c>
    </row>
    <row r="9" ht="12.75">
      <c r="C9" t="s">
        <v>159</v>
      </c>
    </row>
    <row r="10" spans="1:3" ht="12.75">
      <c r="A10" s="20" t="s">
        <v>110</v>
      </c>
      <c r="B10" s="26">
        <v>0.95533</v>
      </c>
      <c r="C10" s="26">
        <f>AVERAGE(B5:M5)</f>
        <v>1.139666666666667</v>
      </c>
    </row>
    <row r="11" spans="1:3" ht="12.75">
      <c r="A11" s="20" t="s">
        <v>111</v>
      </c>
      <c r="B11" s="26">
        <v>0.91971</v>
      </c>
      <c r="C11" s="26">
        <f>AVERAGE(B6:M6)</f>
        <v>1.099666666666667</v>
      </c>
    </row>
    <row r="12" spans="1:3" ht="12.75">
      <c r="A12" s="20" t="s">
        <v>112</v>
      </c>
      <c r="B12" s="26">
        <v>0.91971</v>
      </c>
      <c r="C12" s="26">
        <f>AVERAGE(B7:M7)</f>
        <v>1.0936666666666668</v>
      </c>
    </row>
    <row r="13" spans="1:2" ht="12.75">
      <c r="A13" s="20"/>
      <c r="B13" s="26"/>
    </row>
    <row r="16" ht="12.75">
      <c r="A16" s="19" t="s">
        <v>106</v>
      </c>
    </row>
    <row r="17" spans="1:3" ht="12" customHeight="1">
      <c r="A17" s="31" t="s">
        <v>107</v>
      </c>
      <c r="B17" s="31" t="s">
        <v>108</v>
      </c>
      <c r="C17" s="32" t="s">
        <v>151</v>
      </c>
    </row>
    <row r="19" spans="2:14" ht="12.75">
      <c r="B19" s="20" t="s">
        <v>114</v>
      </c>
      <c r="C19" s="20" t="s">
        <v>115</v>
      </c>
      <c r="D19" s="20" t="s">
        <v>116</v>
      </c>
      <c r="E19" s="20" t="s">
        <v>117</v>
      </c>
      <c r="F19" s="20" t="s">
        <v>118</v>
      </c>
      <c r="G19" s="20" t="s">
        <v>119</v>
      </c>
      <c r="H19" s="20" t="s">
        <v>120</v>
      </c>
      <c r="I19" s="20" t="s">
        <v>121</v>
      </c>
      <c r="J19" s="20" t="s">
        <v>122</v>
      </c>
      <c r="K19" s="20" t="s">
        <v>123</v>
      </c>
      <c r="L19" s="20" t="s">
        <v>124</v>
      </c>
      <c r="M19" s="20" t="s">
        <v>71</v>
      </c>
      <c r="N19" s="22" t="s">
        <v>125</v>
      </c>
    </row>
    <row r="20" spans="1:14" ht="12.75">
      <c r="A20" s="20" t="s">
        <v>152</v>
      </c>
      <c r="B20" s="30">
        <v>13540982.630906796</v>
      </c>
      <c r="C20" s="30">
        <v>9644606.67705708</v>
      </c>
      <c r="D20" s="30">
        <v>6878638.747498906</v>
      </c>
      <c r="E20" s="30">
        <v>5165044.624195935</v>
      </c>
      <c r="F20" s="30">
        <v>3991108.2162646283</v>
      </c>
      <c r="G20" s="30">
        <v>3284714.533064919</v>
      </c>
      <c r="H20" s="30">
        <v>3125665.777345884</v>
      </c>
      <c r="I20" s="30">
        <v>3106171.170521407</v>
      </c>
      <c r="J20" s="30">
        <v>3268367.773526201</v>
      </c>
      <c r="K20" s="30">
        <v>3393173.7080716537</v>
      </c>
      <c r="L20" s="30">
        <v>4548993.14194991</v>
      </c>
      <c r="M20" s="30">
        <v>8322398.932472494</v>
      </c>
      <c r="N20" s="30">
        <v>68269865.93287581</v>
      </c>
    </row>
    <row r="21" spans="1:14" ht="12.75">
      <c r="A21" s="22" t="s">
        <v>153</v>
      </c>
      <c r="B21" s="30">
        <v>17787085.56201712</v>
      </c>
      <c r="C21" s="30">
        <v>11505732.31073886</v>
      </c>
      <c r="D21" s="30">
        <v>8047009.381664238</v>
      </c>
      <c r="E21" s="30">
        <v>5704936.253722549</v>
      </c>
      <c r="F21" s="30">
        <v>4420324.20663287</v>
      </c>
      <c r="G21" s="30">
        <v>3654468.9684130237</v>
      </c>
      <c r="H21" s="30">
        <v>3367567.8032927625</v>
      </c>
      <c r="I21" s="30">
        <v>3099942.6450285674</v>
      </c>
      <c r="J21" s="30">
        <v>3373497.4703395683</v>
      </c>
      <c r="K21" s="30">
        <v>4030905.301495087</v>
      </c>
      <c r="L21" s="30">
        <v>5833711.960831201</v>
      </c>
      <c r="M21" s="30">
        <v>9702542.294959286</v>
      </c>
      <c r="N21" s="30">
        <v>80527724.15913515</v>
      </c>
    </row>
    <row r="22" spans="1:14" ht="12.75">
      <c r="A22" s="20" t="s">
        <v>154</v>
      </c>
      <c r="B22" s="29">
        <v>38499.06666666668</v>
      </c>
      <c r="C22" s="29">
        <v>45748.8</v>
      </c>
      <c r="D22" s="29">
        <v>31184.7</v>
      </c>
      <c r="E22" s="29">
        <v>28257.066666666673</v>
      </c>
      <c r="F22" s="29">
        <v>22769.166666666675</v>
      </c>
      <c r="G22" s="29">
        <v>17812.23333333334</v>
      </c>
      <c r="H22" s="29">
        <v>133593.9</v>
      </c>
      <c r="I22" s="29">
        <v>24744.35</v>
      </c>
      <c r="J22" s="29">
        <v>20003.8</v>
      </c>
      <c r="K22" s="29">
        <v>20655.7</v>
      </c>
      <c r="L22" s="29">
        <v>22981.3</v>
      </c>
      <c r="M22" s="29">
        <v>33950.3</v>
      </c>
      <c r="N22" s="29">
        <v>440200.3833333335</v>
      </c>
    </row>
    <row r="23" spans="1:14" ht="12.75">
      <c r="A23" s="22" t="s">
        <v>155</v>
      </c>
      <c r="B23" s="29">
        <v>48547.323066666686</v>
      </c>
      <c r="C23" s="29">
        <v>52199.38080000003</v>
      </c>
      <c r="D23" s="29">
        <v>34864.49460000002</v>
      </c>
      <c r="E23" s="29">
        <v>29754.691200000012</v>
      </c>
      <c r="F23" s="29">
        <v>24044.24</v>
      </c>
      <c r="G23" s="29">
        <v>18898.77956666668</v>
      </c>
      <c r="H23" s="29">
        <v>137067.34140000006</v>
      </c>
      <c r="I23" s="29">
        <v>23432.899450000015</v>
      </c>
      <c r="J23" s="29">
        <v>19623.727800000015</v>
      </c>
      <c r="K23" s="29">
        <v>23464.875200000013</v>
      </c>
      <c r="L23" s="29">
        <v>28266.999000000018</v>
      </c>
      <c r="M23" s="29">
        <v>37820.63420000002</v>
      </c>
      <c r="N23" s="29">
        <v>477985.38628333353</v>
      </c>
    </row>
    <row r="25" spans="1:14" ht="12.75">
      <c r="A25" s="33" t="s">
        <v>156</v>
      </c>
      <c r="B25" s="34">
        <v>20809440.795738958</v>
      </c>
      <c r="C25" s="34">
        <v>17192666.364458676</v>
      </c>
      <c r="D25" s="34">
        <v>13336246.136512097</v>
      </c>
      <c r="E25" s="34">
        <v>11064707.573321067</v>
      </c>
      <c r="F25" s="34">
        <v>9258833.888231102</v>
      </c>
      <c r="G25" s="34">
        <v>7948180.0886959545</v>
      </c>
      <c r="H25" s="34">
        <v>7877058.756819086</v>
      </c>
      <c r="I25" s="34">
        <v>7537405.23774807</v>
      </c>
      <c r="J25" s="34">
        <v>7762973.20536772</v>
      </c>
      <c r="K25" s="34">
        <v>7944410.808261791</v>
      </c>
      <c r="L25" s="34">
        <v>9874861.14432676</v>
      </c>
      <c r="M25" s="34">
        <v>15356689.875246169</v>
      </c>
      <c r="N25" s="34">
        <v>135963473.87472746</v>
      </c>
    </row>
    <row r="26" spans="1:14" ht="12.75">
      <c r="A26" s="33" t="s">
        <v>157</v>
      </c>
      <c r="B26" s="35">
        <v>27047378.94157274</v>
      </c>
      <c r="C26" s="35">
        <v>20219927.092479497</v>
      </c>
      <c r="D26" s="35">
        <v>15350969.174276195</v>
      </c>
      <c r="E26" s="35">
        <v>11992400.930307128</v>
      </c>
      <c r="F26" s="35">
        <v>10046387.901861852</v>
      </c>
      <c r="G26" s="35">
        <v>8658520.722337777</v>
      </c>
      <c r="H26" s="35">
        <v>8296403.272077868</v>
      </c>
      <c r="I26" s="35">
        <v>7346080.360727243</v>
      </c>
      <c r="J26" s="35">
        <v>7833717.3406005055</v>
      </c>
      <c r="K26" s="35">
        <v>9257177.435089452</v>
      </c>
      <c r="L26" s="35">
        <v>12455370.16407647</v>
      </c>
      <c r="M26" s="35">
        <v>17630394.61180642</v>
      </c>
      <c r="N26" s="35">
        <v>156134727.94721317</v>
      </c>
    </row>
    <row r="28" spans="1:14" ht="12">
      <c r="A28" t="s">
        <v>158</v>
      </c>
      <c r="B28" s="36">
        <f>+B25-B22-B20</f>
        <v>7229959.098165495</v>
      </c>
      <c r="C28" s="36">
        <f aca="true" t="shared" si="0" ref="C28:M28">+C25-C22-C20</f>
        <v>7502310.887401596</v>
      </c>
      <c r="D28" s="36">
        <f t="shared" si="0"/>
        <v>6426422.6890131915</v>
      </c>
      <c r="E28" s="36">
        <f t="shared" si="0"/>
        <v>5871405.882458465</v>
      </c>
      <c r="F28" s="36">
        <f t="shared" si="0"/>
        <v>5244956.505299808</v>
      </c>
      <c r="G28" s="36">
        <f t="shared" si="0"/>
        <v>4645653.322297702</v>
      </c>
      <c r="H28" s="36">
        <f t="shared" si="0"/>
        <v>4617799.079473201</v>
      </c>
      <c r="I28" s="36">
        <f t="shared" si="0"/>
        <v>4406489.717226664</v>
      </c>
      <c r="J28" s="36">
        <f t="shared" si="0"/>
        <v>4474601.631841519</v>
      </c>
      <c r="K28" s="36">
        <f t="shared" si="0"/>
        <v>4530581.400190137</v>
      </c>
      <c r="L28" s="36">
        <f t="shared" si="0"/>
        <v>5302886.702376849</v>
      </c>
      <c r="M28" s="36">
        <f t="shared" si="0"/>
        <v>7000340.642773674</v>
      </c>
      <c r="N28" s="36">
        <f>SUM(B28:M28)</f>
        <v>67253407.55851829</v>
      </c>
    </row>
    <row r="29" spans="2:14" ht="12">
      <c r="B29" s="38">
        <f>+B26-B23-B21</f>
        <v>9211746.056488954</v>
      </c>
      <c r="C29" s="38">
        <f aca="true" t="shared" si="1" ref="C29:M29">+C26-C23-C21</f>
        <v>8661995.400940636</v>
      </c>
      <c r="D29" s="38">
        <f t="shared" si="1"/>
        <v>7269095.298011958</v>
      </c>
      <c r="E29" s="38">
        <f t="shared" si="1"/>
        <v>6257709.985384579</v>
      </c>
      <c r="F29" s="38">
        <f t="shared" si="1"/>
        <v>5602019.455228982</v>
      </c>
      <c r="G29" s="38">
        <f t="shared" si="1"/>
        <v>4985152.974358087</v>
      </c>
      <c r="H29" s="38">
        <f t="shared" si="1"/>
        <v>4791768.127385105</v>
      </c>
      <c r="I29" s="38">
        <f t="shared" si="1"/>
        <v>4222704.816248676</v>
      </c>
      <c r="J29" s="38">
        <f t="shared" si="1"/>
        <v>4440596.142460937</v>
      </c>
      <c r="K29" s="38">
        <f t="shared" si="1"/>
        <v>5202807.258394366</v>
      </c>
      <c r="L29" s="38">
        <f t="shared" si="1"/>
        <v>6593391.204245269</v>
      </c>
      <c r="M29" s="38">
        <f t="shared" si="1"/>
        <v>7890031.682647133</v>
      </c>
      <c r="N29" s="36">
        <f>SUM(B29:M29)</f>
        <v>75129018.40179469</v>
      </c>
    </row>
    <row r="30" ht="12">
      <c r="B30" s="3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Bates</dc:creator>
  <cp:keywords/>
  <dc:description/>
  <cp:lastModifiedBy>Kandi Floyd</cp:lastModifiedBy>
  <cp:lastPrinted>2009-05-06T13:08:15Z</cp:lastPrinted>
  <dcterms:created xsi:type="dcterms:W3CDTF">1999-12-29T17:26:03Z</dcterms:created>
  <dcterms:modified xsi:type="dcterms:W3CDTF">2009-05-26T20:40:44Z</dcterms:modified>
  <cp:category/>
  <cp:version/>
  <cp:contentType/>
  <cp:contentStatus/>
</cp:coreProperties>
</file>