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25DP.03 Cost of Removal" sheetId="5" r:id="rId2"/>
    <sheet name="1.0 Summary by Entity" sheetId="2" r:id="rId3"/>
    <sheet name="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3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2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3" l="1"/>
  <c r="E73" i="3"/>
  <c r="E66" i="3"/>
  <c r="D66" i="3"/>
  <c r="D73" i="3"/>
  <c r="I55" i="3" l="1"/>
  <c r="K55" i="3" s="1"/>
  <c r="G22" i="5" l="1"/>
  <c r="J22" i="5" s="1"/>
  <c r="J12" i="5"/>
  <c r="J13" i="5"/>
  <c r="J14" i="5"/>
  <c r="E8" i="5"/>
  <c r="F8" i="5"/>
  <c r="E16" i="5"/>
  <c r="F16" i="5"/>
  <c r="A14" i="5"/>
  <c r="A13" i="5"/>
  <c r="A12" i="5"/>
  <c r="A11" i="5"/>
  <c r="G24" i="5" l="1"/>
  <c r="F24" i="5"/>
  <c r="H16" i="5"/>
  <c r="H24" i="5" s="1"/>
  <c r="J24" i="5" l="1"/>
  <c r="D50" i="3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D74" i="3" l="1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I53" i="3"/>
  <c r="K53" i="3" s="1"/>
  <c r="N11" i="4"/>
  <c r="O11" i="4" s="1"/>
  <c r="D49" i="3"/>
  <c r="E49" i="3" s="1"/>
  <c r="E32" i="4"/>
  <c r="H33" i="4"/>
  <c r="I33" i="4" s="1"/>
  <c r="G60" i="3" s="1"/>
  <c r="H60" i="3" s="1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H61" i="3" s="1"/>
  <c r="E31" i="4"/>
  <c r="D58" i="3" s="1"/>
  <c r="E58" i="3" s="1"/>
  <c r="K35" i="4" l="1"/>
  <c r="N8" i="4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F25" i="5" s="1"/>
  <c r="F27" i="5" s="1"/>
  <c r="F31" i="5" s="1"/>
  <c r="O40" i="4"/>
  <c r="N40" i="4"/>
  <c r="F32" i="5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P8" i="2"/>
  <c r="P9" i="2"/>
  <c r="O9" i="2"/>
  <c r="O8" i="2"/>
  <c r="N37" i="2" l="1"/>
  <c r="N8" i="2"/>
  <c r="N11" i="2" l="1"/>
  <c r="N36" i="2"/>
  <c r="N25" i="2"/>
  <c r="N16" i="2" l="1"/>
  <c r="N12" i="2"/>
  <c r="L36" i="2"/>
  <c r="L35" i="2"/>
  <c r="L34" i="2"/>
  <c r="L33" i="2"/>
  <c r="L32" i="2"/>
  <c r="L31" i="2"/>
  <c r="L29" i="2"/>
  <c r="L28" i="2"/>
  <c r="L27" i="2"/>
  <c r="L25" i="2"/>
  <c r="L24" i="2"/>
  <c r="L23" i="2"/>
  <c r="L21" i="2"/>
  <c r="L20" i="2"/>
  <c r="L19" i="2"/>
  <c r="L18" i="2"/>
  <c r="F37" i="2"/>
  <c r="E37" i="2"/>
  <c r="L17" i="2"/>
  <c r="L16" i="2"/>
  <c r="H37" i="2"/>
  <c r="L13" i="2"/>
  <c r="L12" i="2"/>
  <c r="L11" i="2"/>
  <c r="I37" i="2"/>
  <c r="L9" i="2"/>
  <c r="L15" i="2" l="1"/>
  <c r="J37" i="2"/>
  <c r="L10" i="2"/>
  <c r="L22" i="2"/>
  <c r="L14" i="2"/>
  <c r="C37" i="2"/>
  <c r="G37" i="2"/>
  <c r="L8" i="2"/>
  <c r="K37" i="2"/>
  <c r="L26" i="2"/>
  <c r="B37" i="2"/>
  <c r="L30" i="2"/>
  <c r="D37" i="2"/>
  <c r="L37" i="2" l="1"/>
  <c r="E77" i="3" l="1"/>
  <c r="E78" i="3" s="1"/>
  <c r="G25" i="5" s="1"/>
  <c r="G27" i="5" s="1"/>
  <c r="G31" i="5" s="1"/>
  <c r="G32" i="5" s="1"/>
  <c r="F74" i="3"/>
  <c r="F77" i="3" s="1"/>
  <c r="F78" i="3" l="1"/>
  <c r="H25" i="5" l="1"/>
  <c r="H27" i="5" s="1"/>
  <c r="H31" i="5" s="1"/>
  <c r="I11" i="5"/>
  <c r="H32" i="5" l="1"/>
  <c r="J11" i="5"/>
  <c r="J16" i="5" s="1"/>
  <c r="I16" i="5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<sst xmlns="http://schemas.openxmlformats.org/spreadsheetml/2006/main" count="289" uniqueCount="149">
  <si>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</si>
  <si>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</si>
  <si>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</si>
  <si>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</si>
  <si>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</si>
  <si>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</si>
  <si>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</si>
  <si>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</si>
  <si>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</si>
  <si>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</si>
  <si>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</si>
  <si>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</si>
  <si>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</si>
  <si>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</si>
  <si>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</si>
  <si>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</si>
  <si>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</si>
  <si>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</si>
  <si>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</si>
  <si>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</si>
  <si>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</si>
  <si>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</si>
  <si>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</si>
  <si>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</si>
  <si>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</si>
  <si>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</si>
  <si>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</si>
  <si>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</si>
  <si>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</si>
  <si>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</si>
  <si>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</si>
  <si>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</si>
  <si>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</si>
  <si>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</si>
  <si>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</si>
  <si>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</si>
  <si>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</si>
  <si>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</si>
  <si>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</si>
  <si>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</si>
  <si>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</si>
  <si>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</si>
  <si>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</si>
  <si>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</si>
  <si>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</si>
  <si>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</si>
  <si>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</si>
  <si>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</si>
  <si>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</si>
  <si>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</si>
  <si>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</si>
  <si>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</si>
  <si>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</si>
  <si>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</si>
  <si>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</si>
  <si>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</si>
  <si>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</si>
  <si>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</si>
  <si>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</si>
  <si>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</si>
  <si>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</si>
  <si>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</si>
  <si>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</si>
  <si>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</si>
  <si>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</si>
  <si>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</si>
  <si>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</si>
  <si>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</si>
  <si>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</si>
  <si>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</si>
  <si>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</si>
  <si>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</si>
  <si>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</si>
  <si>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</si>
  <si>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</si>
  <si>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</si>
  <si>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</si>
  <si>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</si>
  <si>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</si>
  <si>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</si>
  <si>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</si>
  <si>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</si>
  <si>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</si>
  <si>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</si>
  <si>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</si>
  <si>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</si>
  <si>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</si>
  <si>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</si>
  <si>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</si>
  <si>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</si>
  <si>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</si>
  <si>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</si>
  <si>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</si>
  <si>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</si>
  <si>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</si>
  <si>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</si>
  <si>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</si>
  <si>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</si>
  <si>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</si>
  <si>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</si>
  <si>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</si>
  <si>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</si>
  <si>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</si>
  <si>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</si>
  <si>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</si>
  <si>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</si>
  <si>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</si>
  <si>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</si>
  <si>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</si>
  <si>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</si>
  <si>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</si>
  <si>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</si>
  <si>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</si>
  <si>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</si>
  <si>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</si>
  <si>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</si>
  <si>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</si>
  <si>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</si>
  <si>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</si>
  <si>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</si>
  <si>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</si>
  <si>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COR</t>
  </si>
  <si>
    <t>ADJ 25DP.05</t>
  </si>
  <si>
    <t>ADJ 25DP.01</t>
  </si>
  <si>
    <t/>
  </si>
  <si>
    <t>SubConsolidated Deferred Balances Report - Fed/State/FBOS (Reporting)</t>
  </si>
  <si>
    <t>BEFORE</t>
  </si>
  <si>
    <t>FL</t>
  </si>
  <si>
    <t>Fed</t>
  </si>
  <si>
    <t>Blended</t>
  </si>
  <si>
    <t>Repairs</t>
  </si>
  <si>
    <t>Seg 3</t>
  </si>
  <si>
    <t>Code</t>
  </si>
  <si>
    <t>Name</t>
  </si>
  <si>
    <t>12/31/2017 Balance</t>
  </si>
  <si>
    <t>Rate Change</t>
  </si>
  <si>
    <t>Protected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</si>
  <si>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</si>
  <si>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</si>
  <si>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</si>
  <si>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</si>
  <si>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</si>
  <si>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</si>
  <si>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</si>
  <si>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</si>
  <si>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</si>
  <si>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Cost of Removal Adjustment</t>
  </si>
  <si>
    <t>UNPP</t>
  </si>
  <si>
    <t>2017 TAX REFORM, FI00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</si>
</sst>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  <numFmt numFmtId="172" formatCode="m/d/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28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22" fillId="0" borderId="0" xfId="0" applyFont="1"/>
    <xf numFmtId="0" fontId="0" fillId="0" borderId="0" xfId="0" applyBorder="1"/>
    <xf numFmtId="37" fontId="0" fillId="0" borderId="0" xfId="0" applyNumberFormat="1" applyBorder="1"/>
    <xf numFmtId="37" fontId="0" fillId="0" borderId="5" xfId="0" applyNumberFormat="1" applyBorder="1"/>
    <xf numFmtId="0" fontId="4" fillId="0" borderId="0" xfId="0" applyFont="1"/>
    <xf numFmtId="0" fontId="25" fillId="0" borderId="0" xfId="11" applyFont="1" applyAlignment="1"/>
    <xf numFmtId="0" fontId="4" fillId="0" borderId="0" xfId="7" applyFont="1"/>
    <xf numFmtId="0" fontId="23" fillId="0" borderId="0" xfId="0" applyFont="1"/>
    <xf numFmtId="0" fontId="4" fillId="0" borderId="0" xfId="7" applyFont="1" applyAlignment="1"/>
    <xf numFmtId="0" fontId="4" fillId="0" borderId="0" xfId="12" applyFont="1" applyAlignment="1">
      <alignment horizontal="left" wrapText="1"/>
    </xf>
    <xf numFmtId="0" fontId="27" fillId="0" borderId="0" xfId="7" applyFont="1" applyAlignment="1">
      <alignment horizontal="center"/>
    </xf>
    <xf numFmtId="10" fontId="4" fillId="0" borderId="0" xfId="7" applyNumberFormat="1" applyFont="1"/>
    <xf numFmtId="0" fontId="22" fillId="0" borderId="5" xfId="13" applyFont="1">
      <alignment horizontal="center" wrapText="1"/>
    </xf>
    <xf numFmtId="0" fontId="29" fillId="1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37" fontId="4" fillId="0" borderId="0" xfId="14" applyFont="1" applyAlignment="1">
      <alignment vertical="center"/>
    </xf>
    <xf numFmtId="37" fontId="4" fillId="0" borderId="0" xfId="14" applyFont="1"/>
    <xf numFmtId="0" fontId="29" fillId="11" borderId="0" xfId="0" applyFont="1" applyFill="1" applyAlignment="1">
      <alignment vertical="center"/>
    </xf>
    <xf numFmtId="0" fontId="22" fillId="0" borderId="0" xfId="15" applyFont="1"/>
    <xf numFmtId="37" fontId="4" fillId="0" borderId="6" xfId="16" applyFont="1"/>
    <xf numFmtId="172" fontId="28" fillId="13" borderId="0" xfId="13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0" fontId="22" fillId="0" borderId="0" xfId="11" applyFont="1" applyAlignment="1">
      <alignment horizontal="left" wrapText="1"/>
    </xf>
    <xf numFmtId="0" fontId="4" fillId="0" borderId="0" xfId="7" applyFont="1"/>
    <xf numFmtId="0" fontId="4" fillId="0" borderId="0" xfId="12" applyFont="1" applyAlignment="1">
      <alignment horizontal="left" wrapText="1"/>
    </xf>
    <xf numFmtId="0" fontId="26" fillId="0" borderId="0" xfId="12" applyAlignment="1">
      <alignment horizontal="left" vertical="center" wrapText="1"/>
    </xf>
    <xf numFmtId="0" fontId="0" fillId="0" borderId="0" xfId="0" applyAlignment="1">
      <alignment vertical="center"/>
    </xf>
    <xf numFmtId="0" fontId="27" fillId="12" borderId="0" xfId="7" applyFont="1" applyFill="1" applyAlignment="1">
      <alignment horizontal="center"/>
    </xf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wand.GUNSTER\AppData\Local\Microsoft\Windows\INetCache\Content.Outlook\I2UQXFZN\8.22%20FI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 ADIT B-A with 2018 Adj As If"/>
      <sheetName val="FI ADIT Before-After"/>
      <sheetName val="FI FED -  STATE "/>
      <sheetName val="FI-OTP Deferreds"/>
      <sheetName val="Tax Reform Entries TX-SPCL"/>
      <sheetName val="FI ADIT "/>
      <sheetName val="DATA"/>
      <sheetName val="Reg Liab"/>
      <sheetName val="DATA-Reg Liab"/>
      <sheetName val="Q1 Activity"/>
      <sheetName val="FI TB"/>
      <sheetName val="Q1 ADIT 2018"/>
      <sheetName val="ADIT"/>
      <sheetName val="ExpRecl&amp;GrossUp_FRUs"/>
    </sheetNames>
    <sheetDataSet>
      <sheetData sheetId="0" refreshError="1"/>
      <sheetData sheetId="1">
        <row r="22">
          <cell r="F22">
            <v>-3135</v>
          </cell>
          <cell r="L22">
            <v>-2061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3">
    <format dxfId="2">
      <pivotArea dataOnly="0" fieldPosition="0">
        <references count="1">
          <reference field="0" count="1">
            <x v="7"/>
          </reference>
        </references>
      </pivotArea>
    </format>
    <format dxfId="1">
      <pivotArea collapsedLevelsAreSubtotals="1" fieldPosition="0">
        <references count="1">
          <reference field="0" count="1">
            <x v="5"/>
          </reference>
        </references>
      </pivotArea>
    </format>
    <format dxfId="0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B1" zoomScale="80" zoomScaleNormal="80" workbookViewId="0">
      <selection activeCell="B1" sqref="B1"/>
    </sheetView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47" t="s">
        <v>64</v>
      </c>
      <c r="B52" s="48">
        <v>162884.70389999999</v>
      </c>
      <c r="D52" s="77">
        <f>VLOOKUP(A52,Summary!$A$8:$I$38,5)</f>
        <v>0.38574999999999998</v>
      </c>
      <c r="E52" s="36">
        <f t="shared" si="0"/>
        <v>62833</v>
      </c>
      <c r="G52" s="77">
        <f>VLOOKUP(A52,Summary!$A$8:$I$38,9)</f>
        <v>0.25345000000000001</v>
      </c>
      <c r="H52" s="36">
        <f t="shared" si="1"/>
        <v>41283</v>
      </c>
    </row>
    <row r="53" spans="1:11" s="116" customFormat="1" x14ac:dyDescent="0.2">
      <c r="A53" s="114" t="s">
        <v>65</v>
      </c>
      <c r="B53" s="115">
        <v>-6510052.2939323364</v>
      </c>
      <c r="D53" s="117">
        <f>VLOOKUP(A53,Summary!$A$8:$I$38,5)</f>
        <v>0.38574999999999998</v>
      </c>
      <c r="E53" s="118">
        <f t="shared" si="0"/>
        <v>-2511253</v>
      </c>
      <c r="G53" s="117">
        <f>VLOOKUP(A53,Summary!$A$8:$I$38,9)</f>
        <v>0.25345000000000001</v>
      </c>
      <c r="H53" s="118">
        <f t="shared" si="1"/>
        <v>-1649973</v>
      </c>
      <c r="I53" s="119">
        <f>+H53-E53</f>
        <v>861280</v>
      </c>
      <c r="J53" s="119">
        <v>701524</v>
      </c>
      <c r="K53" s="119">
        <f>+I53-J53</f>
        <v>159756</v>
      </c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80" t="s">
        <v>67</v>
      </c>
      <c r="B55" s="81">
        <v>-9385.2679365690801</v>
      </c>
      <c r="C55" s="82"/>
      <c r="D55" s="83">
        <f>VLOOKUP(A55,Summary!$A$8:$I$38,5)</f>
        <v>0.38574999999999998</v>
      </c>
      <c r="E55" s="84">
        <f t="shared" si="0"/>
        <v>-3620</v>
      </c>
      <c r="F55" s="82"/>
      <c r="G55" s="83">
        <f>VLOOKUP(A55,Summary!$A$8:$I$38,9)</f>
        <v>0.25345000000000001</v>
      </c>
      <c r="H55" s="84">
        <f t="shared" si="1"/>
        <v>-2379</v>
      </c>
      <c r="I55" s="35">
        <f>+H55-E55</f>
        <v>1241</v>
      </c>
      <c r="J55" s="35">
        <v>1075</v>
      </c>
      <c r="K55" s="35">
        <f>+I55-J55</f>
        <v>166</v>
      </c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'[6]FI ADIT Before-After'!$F$22</f>
        <v>-3135</v>
      </c>
      <c r="E66" s="36">
        <f>H55</f>
        <v>-2379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E55</f>
        <v>-3620</v>
      </c>
      <c r="E73" s="85">
        <f>H55</f>
        <v>-2379</v>
      </c>
      <c r="F73" s="35">
        <f>+E73-D73</f>
        <v>1241</v>
      </c>
    </row>
    <row r="74" spans="3:8" x14ac:dyDescent="0.2">
      <c r="C74" t="s">
        <v>118</v>
      </c>
      <c r="D74" s="85">
        <f>+D66</f>
        <v>-3135</v>
      </c>
      <c r="E74" s="85">
        <f>'[6]FI ADIT Before-After'!$L$22</f>
        <v>-2061</v>
      </c>
      <c r="F74" s="35">
        <f>+E74-D74</f>
        <v>1074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113">
        <f>+D73-D74</f>
        <v>-485</v>
      </c>
      <c r="E77" s="85">
        <f>+E73-E74</f>
        <v>-318</v>
      </c>
      <c r="F77" s="113">
        <f>+F73-F74</f>
        <v>167</v>
      </c>
    </row>
    <row r="78" spans="3:8" x14ac:dyDescent="0.2">
      <c r="C78" t="s">
        <v>120</v>
      </c>
      <c r="D78" s="85">
        <f>-D77</f>
        <v>485</v>
      </c>
      <c r="E78" s="85">
        <f>-E77</f>
        <v>318</v>
      </c>
      <c r="F78" s="85">
        <f>-F77</f>
        <v>-167</v>
      </c>
    </row>
    <row r="80" spans="3:8" x14ac:dyDescent="0.2">
      <c r="C80" s="89"/>
      <c r="D80" s="89"/>
      <c r="E80" s="89"/>
      <c r="F80" s="89"/>
    </row>
    <row r="81" spans="3:8" x14ac:dyDescent="0.2">
      <c r="C81" s="110"/>
      <c r="D81" s="89"/>
      <c r="E81" s="89"/>
      <c r="F81" s="89"/>
    </row>
    <row r="82" spans="3:8" x14ac:dyDescent="0.2">
      <c r="C82" s="89"/>
      <c r="D82" s="89"/>
      <c r="E82" s="89"/>
      <c r="F82" s="89"/>
    </row>
    <row r="83" spans="3:8" x14ac:dyDescent="0.2">
      <c r="C83" s="89"/>
      <c r="D83" s="90"/>
      <c r="E83" s="90"/>
      <c r="F83" s="111"/>
      <c r="G83" s="85"/>
      <c r="H83" s="85"/>
    </row>
    <row r="84" spans="3:8" x14ac:dyDescent="0.2">
      <c r="C84" s="89"/>
      <c r="D84" s="90"/>
      <c r="E84" s="90"/>
      <c r="F84" s="111"/>
      <c r="G84" s="85"/>
      <c r="H84" s="85"/>
    </row>
    <row r="85" spans="3:8" x14ac:dyDescent="0.2">
      <c r="C85" s="89"/>
      <c r="D85" s="90"/>
      <c r="E85" s="90"/>
      <c r="F85" s="89"/>
      <c r="G85" s="85"/>
      <c r="H85" s="85"/>
    </row>
    <row r="86" spans="3:8" x14ac:dyDescent="0.2">
      <c r="C86" s="89"/>
      <c r="D86" s="90"/>
      <c r="E86" s="90"/>
      <c r="F86" s="89"/>
      <c r="G86" s="85"/>
      <c r="H86" s="85"/>
    </row>
    <row r="87" spans="3:8" x14ac:dyDescent="0.2">
      <c r="C87" s="112"/>
      <c r="D87" s="90"/>
      <c r="E87" s="90"/>
      <c r="F87" s="90"/>
      <c r="G87" s="85"/>
      <c r="H87" s="85"/>
    </row>
    <row r="88" spans="3:8" x14ac:dyDescent="0.2">
      <c r="C88" s="112"/>
      <c r="D88" s="90"/>
      <c r="E88" s="90"/>
      <c r="F88" s="90"/>
      <c r="G88" s="85"/>
      <c r="H88" s="85"/>
    </row>
    <row r="89" spans="3:8" x14ac:dyDescent="0.2">
      <c r="C89" s="89"/>
      <c r="D89" s="90"/>
      <c r="E89" s="90"/>
      <c r="F89" s="90"/>
      <c r="G89" s="85"/>
      <c r="H89" s="85"/>
    </row>
    <row r="90" spans="3:8" x14ac:dyDescent="0.2">
      <c r="C90" s="89"/>
      <c r="D90" s="85"/>
      <c r="E90" s="85"/>
      <c r="F90" s="85"/>
      <c r="G90" s="85"/>
      <c r="H90" s="85"/>
    </row>
    <row r="91" spans="3:8" x14ac:dyDescent="0.2">
      <c r="C91" s="89"/>
      <c r="D91" s="89"/>
      <c r="E91" s="89"/>
      <c r="F91" s="89"/>
      <c r="G91" s="89"/>
      <c r="H91" s="89"/>
    </row>
    <row r="92" spans="3:8" x14ac:dyDescent="0.2">
      <c r="D92" s="90"/>
      <c r="E92" s="90"/>
      <c r="F92" s="35"/>
      <c r="G92" s="89"/>
      <c r="H92" s="89"/>
    </row>
    <row r="93" spans="3:8" x14ac:dyDescent="0.2">
      <c r="D93" s="90"/>
      <c r="E93" s="90"/>
      <c r="F93" s="35"/>
      <c r="G93" s="89"/>
      <c r="H93" s="89"/>
    </row>
    <row r="94" spans="3:8" x14ac:dyDescent="0.2">
      <c r="C94" s="89"/>
      <c r="D94" s="89"/>
      <c r="E94" s="89"/>
      <c r="F94" s="89"/>
      <c r="G94" s="89"/>
      <c r="H94" s="89"/>
    </row>
  </sheetData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K22" sqref="K22:M22"/>
    </sheetView>
  </sheetViews>
  <sheetFormatPr defaultRowHeight="12.75" x14ac:dyDescent="0.2"/>
  <cols>
    <col min="3" max="3" width="24.28515625" bestFit="1" customWidth="1"/>
    <col min="4" max="4" width="40.7109375" bestFit="1" customWidth="1"/>
    <col min="5" max="7" width="12.7109375" customWidth="1"/>
    <col min="8" max="8" width="19.85546875" customWidth="1"/>
    <col min="9" max="10" width="12.7109375" customWidth="1"/>
  </cols>
  <sheetData>
    <row r="1" spans="1:10" ht="30" x14ac:dyDescent="0.4">
      <c r="A1" s="93" t="s">
        <v>146</v>
      </c>
      <c r="B1" s="94"/>
      <c r="C1" s="95"/>
      <c r="D1" s="96"/>
      <c r="E1" s="96"/>
      <c r="F1" s="96"/>
      <c r="G1" s="96"/>
      <c r="H1" s="96"/>
      <c r="I1" s="94"/>
    </row>
    <row r="2" spans="1:10" x14ac:dyDescent="0.2">
      <c r="A2" s="94"/>
      <c r="B2" s="94"/>
      <c r="C2" s="120" t="s">
        <v>0</v>
      </c>
      <c r="D2" s="121"/>
      <c r="E2" s="121"/>
      <c r="F2" s="121"/>
      <c r="G2" s="121"/>
      <c r="H2" s="121"/>
      <c r="I2" s="94"/>
    </row>
    <row r="3" spans="1:10" x14ac:dyDescent="0.2">
      <c r="A3" s="94"/>
      <c r="B3" s="94"/>
      <c r="C3" s="122" t="s">
        <v>125</v>
      </c>
      <c r="D3" s="121"/>
      <c r="E3" s="121"/>
      <c r="F3" s="121"/>
      <c r="G3" s="121"/>
      <c r="H3" s="121"/>
      <c r="I3" s="94"/>
    </row>
    <row r="4" spans="1:10" x14ac:dyDescent="0.2">
      <c r="A4" s="94"/>
      <c r="B4" s="94"/>
      <c r="C4" s="123" t="s">
        <v>148</v>
      </c>
      <c r="D4" s="124"/>
      <c r="E4" s="124"/>
      <c r="F4" s="124"/>
      <c r="G4" s="124"/>
      <c r="H4" s="124"/>
      <c r="I4" s="94"/>
    </row>
    <row r="5" spans="1:10" x14ac:dyDescent="0.2">
      <c r="A5" s="94"/>
      <c r="B5" s="94"/>
      <c r="C5" s="122" t="s">
        <v>124</v>
      </c>
      <c r="D5" s="121"/>
      <c r="E5" s="121"/>
      <c r="F5" s="121"/>
      <c r="G5" s="121"/>
      <c r="H5" s="121"/>
      <c r="I5" s="94"/>
    </row>
    <row r="6" spans="1:10" x14ac:dyDescent="0.2">
      <c r="A6" s="94"/>
      <c r="B6" s="94"/>
      <c r="C6" s="97"/>
      <c r="D6" s="94"/>
      <c r="E6" s="98" t="s">
        <v>126</v>
      </c>
      <c r="F6" s="125"/>
      <c r="G6" s="125"/>
      <c r="H6" s="125"/>
      <c r="I6" s="125"/>
    </row>
    <row r="7" spans="1:10" x14ac:dyDescent="0.2">
      <c r="A7" s="94" t="s">
        <v>127</v>
      </c>
      <c r="B7" s="99">
        <v>5.5E-2</v>
      </c>
      <c r="C7" s="94" t="s">
        <v>124</v>
      </c>
      <c r="D7" s="94" t="s">
        <v>128</v>
      </c>
      <c r="E7" s="86">
        <v>0.35</v>
      </c>
      <c r="F7" s="86">
        <v>0.21</v>
      </c>
      <c r="G7" s="86"/>
      <c r="H7" s="94" t="s">
        <v>124</v>
      </c>
      <c r="I7" s="94"/>
    </row>
    <row r="8" spans="1:10" x14ac:dyDescent="0.2">
      <c r="A8" s="94"/>
      <c r="B8" s="99"/>
      <c r="C8" s="94"/>
      <c r="D8" s="94" t="s">
        <v>129</v>
      </c>
      <c r="E8" s="86">
        <f>(1-E7)*$B$7+E7</f>
        <v>0.38574999999999998</v>
      </c>
      <c r="F8" s="86">
        <f>(1-F7)*$B$7+F7</f>
        <v>0.25345000000000001</v>
      </c>
      <c r="G8" s="86"/>
      <c r="H8" s="94"/>
      <c r="I8" s="108" t="s">
        <v>130</v>
      </c>
    </row>
    <row r="9" spans="1:10" ht="25.5" x14ac:dyDescent="0.2">
      <c r="A9" s="94" t="s">
        <v>131</v>
      </c>
      <c r="B9" s="94"/>
      <c r="C9" s="100" t="s">
        <v>132</v>
      </c>
      <c r="D9" s="100" t="s">
        <v>133</v>
      </c>
      <c r="E9" s="100" t="s">
        <v>134</v>
      </c>
      <c r="F9" s="100" t="s">
        <v>135</v>
      </c>
      <c r="G9" s="100"/>
      <c r="H9" s="100" t="s">
        <v>136</v>
      </c>
      <c r="I9" s="100" t="s">
        <v>136</v>
      </c>
      <c r="J9" s="100" t="s">
        <v>10</v>
      </c>
    </row>
    <row r="10" spans="1:10" ht="14.25" x14ac:dyDescent="0.2">
      <c r="A10" s="94"/>
      <c r="B10" s="101"/>
      <c r="C10" s="102"/>
      <c r="D10" s="102"/>
      <c r="E10" s="103"/>
      <c r="F10" s="103"/>
      <c r="G10" s="103"/>
      <c r="H10" s="104"/>
      <c r="I10" s="104"/>
    </row>
    <row r="11" spans="1:10" ht="14.25" x14ac:dyDescent="0.2">
      <c r="A11" s="94" t="str">
        <f t="shared" ref="A11:A14" si="0">LEFT(C11,4)</f>
        <v>25DP</v>
      </c>
      <c r="B11" s="105" t="s">
        <v>137</v>
      </c>
      <c r="C11" s="102" t="s">
        <v>138</v>
      </c>
      <c r="D11" s="102" t="s">
        <v>139</v>
      </c>
      <c r="E11" s="103">
        <v>-376710</v>
      </c>
      <c r="F11" s="103">
        <v>129200</v>
      </c>
      <c r="G11" s="103"/>
      <c r="H11" s="103">
        <v>129200</v>
      </c>
      <c r="I11" s="104">
        <f>'25RE-Repairs'!F78</f>
        <v>-167</v>
      </c>
      <c r="J11" s="85">
        <f>SUM(H11:I11)</f>
        <v>129033</v>
      </c>
    </row>
    <row r="12" spans="1:10" ht="14.25" x14ac:dyDescent="0.2">
      <c r="A12" s="94" t="str">
        <f t="shared" si="0"/>
        <v>25DP</v>
      </c>
      <c r="B12" s="105" t="s">
        <v>137</v>
      </c>
      <c r="C12" s="102" t="s">
        <v>140</v>
      </c>
      <c r="D12" s="102" t="s">
        <v>141</v>
      </c>
      <c r="E12" s="103">
        <v>0</v>
      </c>
      <c r="F12" s="103">
        <v>0</v>
      </c>
      <c r="G12" s="103"/>
      <c r="H12" s="103">
        <v>0</v>
      </c>
      <c r="I12" s="104"/>
      <c r="J12" s="85">
        <f t="shared" ref="J12:J14" si="1">SUM(H12:I12)</f>
        <v>0</v>
      </c>
    </row>
    <row r="13" spans="1:10" ht="14.25" x14ac:dyDescent="0.2">
      <c r="A13" s="94" t="str">
        <f t="shared" si="0"/>
        <v>25DP</v>
      </c>
      <c r="B13" s="105" t="s">
        <v>147</v>
      </c>
      <c r="C13" s="102" t="s">
        <v>142</v>
      </c>
      <c r="D13" s="102" t="s">
        <v>143</v>
      </c>
      <c r="E13" s="103"/>
      <c r="F13" s="103"/>
      <c r="G13" s="103"/>
      <c r="H13" s="103"/>
      <c r="I13" s="104"/>
      <c r="J13" s="85">
        <f t="shared" si="1"/>
        <v>0</v>
      </c>
    </row>
    <row r="14" spans="1:10" ht="14.25" x14ac:dyDescent="0.2">
      <c r="A14" s="94" t="str">
        <f t="shared" si="0"/>
        <v>25DP</v>
      </c>
      <c r="B14" s="105" t="s">
        <v>137</v>
      </c>
      <c r="C14" s="102" t="s">
        <v>144</v>
      </c>
      <c r="D14" s="102" t="s">
        <v>145</v>
      </c>
      <c r="E14" s="103">
        <v>-27113</v>
      </c>
      <c r="F14" s="103">
        <v>9299</v>
      </c>
      <c r="G14" s="103"/>
      <c r="H14" s="103">
        <v>9299</v>
      </c>
      <c r="I14" s="104"/>
      <c r="J14" s="85">
        <f t="shared" si="1"/>
        <v>9299</v>
      </c>
    </row>
    <row r="15" spans="1:10" x14ac:dyDescent="0.2">
      <c r="A15" s="94"/>
      <c r="B15" s="94"/>
      <c r="C15" s="94" t="s">
        <v>124</v>
      </c>
      <c r="D15" s="94" t="s">
        <v>124</v>
      </c>
      <c r="E15" s="94" t="s">
        <v>124</v>
      </c>
      <c r="F15" s="94" t="s">
        <v>124</v>
      </c>
      <c r="G15" s="94"/>
      <c r="H15" s="94" t="s">
        <v>124</v>
      </c>
      <c r="I15" s="94"/>
    </row>
    <row r="16" spans="1:10" ht="13.5" thickBot="1" x14ac:dyDescent="0.25">
      <c r="A16" s="94"/>
      <c r="B16" s="94"/>
      <c r="C16" s="106" t="s">
        <v>10</v>
      </c>
      <c r="D16" s="106" t="s">
        <v>124</v>
      </c>
      <c r="E16" s="107">
        <f>SUM(E10:E15)</f>
        <v>-403823</v>
      </c>
      <c r="F16" s="107">
        <f>SUM(F10:F15)</f>
        <v>138499</v>
      </c>
      <c r="G16" s="107"/>
      <c r="H16" s="107">
        <f>SUM(H10:H15)</f>
        <v>138499</v>
      </c>
      <c r="I16" s="107">
        <f>SUM(I10:I15)</f>
        <v>-167</v>
      </c>
      <c r="J16" s="107">
        <f>SUM(J10:J15)</f>
        <v>138332</v>
      </c>
    </row>
    <row r="17" spans="5:13" ht="13.5" thickTop="1" x14ac:dyDescent="0.2"/>
    <row r="20" spans="5:13" x14ac:dyDescent="0.2">
      <c r="E20" s="88" t="s">
        <v>121</v>
      </c>
      <c r="F20" s="86">
        <v>0.38574999999999998</v>
      </c>
      <c r="G20" s="86">
        <v>0.25345000000000001</v>
      </c>
    </row>
    <row r="22" spans="5:13" x14ac:dyDescent="0.2">
      <c r="E22" t="s">
        <v>117</v>
      </c>
      <c r="F22" s="85">
        <v>-478020.93348450447</v>
      </c>
      <c r="G22" s="85">
        <f>+F22/F20*G20</f>
        <v>-314074.93348450464</v>
      </c>
      <c r="H22" s="35">
        <v>163946</v>
      </c>
      <c r="J22" s="113">
        <f>+G22-F22</f>
        <v>163945.99999999983</v>
      </c>
      <c r="K22" s="116"/>
      <c r="L22" s="116"/>
      <c r="M22" s="116"/>
    </row>
    <row r="23" spans="5:13" x14ac:dyDescent="0.2">
      <c r="F23" s="85"/>
      <c r="G23" s="85"/>
      <c r="H23" s="35"/>
    </row>
    <row r="24" spans="5:13" x14ac:dyDescent="0.2">
      <c r="E24" t="s">
        <v>118</v>
      </c>
      <c r="F24" s="85">
        <f>+E16</f>
        <v>-403823</v>
      </c>
      <c r="G24" s="85">
        <f>+E16+F16</f>
        <v>-265324</v>
      </c>
      <c r="H24" s="35">
        <f>+H16</f>
        <v>138499</v>
      </c>
      <c r="J24" s="85">
        <f>+G24-F24</f>
        <v>138499</v>
      </c>
    </row>
    <row r="25" spans="5:13" x14ac:dyDescent="0.2">
      <c r="F25" s="85">
        <f>+'25RE-Repairs'!D78</f>
        <v>485</v>
      </c>
      <c r="G25" s="85">
        <f>+'25RE-Repairs'!E78</f>
        <v>318</v>
      </c>
      <c r="H25" s="35">
        <f>+'25RE-Repairs'!F78</f>
        <v>-167</v>
      </c>
      <c r="J25" s="85"/>
    </row>
    <row r="26" spans="5:13" x14ac:dyDescent="0.2">
      <c r="F26" s="91"/>
      <c r="G26" s="91"/>
      <c r="H26" s="109"/>
      <c r="J26" s="85"/>
    </row>
    <row r="27" spans="5:13" x14ac:dyDescent="0.2">
      <c r="F27" s="85">
        <f>SUM(F24:F26)</f>
        <v>-403338</v>
      </c>
      <c r="G27" s="85">
        <f t="shared" ref="G27:H27" si="2">SUM(G24:G26)</f>
        <v>-265006</v>
      </c>
      <c r="H27" s="85">
        <f t="shared" si="2"/>
        <v>138332</v>
      </c>
      <c r="J27" s="85"/>
    </row>
    <row r="28" spans="5:13" x14ac:dyDescent="0.2">
      <c r="F28" s="85"/>
      <c r="G28" s="85"/>
      <c r="H28" s="35"/>
      <c r="J28" s="85"/>
    </row>
    <row r="29" spans="5:13" x14ac:dyDescent="0.2">
      <c r="E29" s="89"/>
      <c r="F29" s="91"/>
      <c r="G29" s="91"/>
      <c r="H29" s="87"/>
    </row>
    <row r="30" spans="5:13" x14ac:dyDescent="0.2">
      <c r="E30" s="89"/>
      <c r="F30" s="85"/>
      <c r="G30" s="85"/>
    </row>
    <row r="31" spans="5:13" x14ac:dyDescent="0.2">
      <c r="E31" s="92" t="s">
        <v>123</v>
      </c>
      <c r="F31" s="113">
        <f>+F22-F27</f>
        <v>-74682.933484504465</v>
      </c>
      <c r="G31" s="85">
        <f t="shared" ref="G31:H31" si="3">+G22-G27</f>
        <v>-49068.93348450464</v>
      </c>
      <c r="H31" s="113">
        <f t="shared" si="3"/>
        <v>25614</v>
      </c>
    </row>
    <row r="32" spans="5:13" x14ac:dyDescent="0.2">
      <c r="E32" s="92" t="s">
        <v>122</v>
      </c>
      <c r="F32" s="85">
        <f>-F31</f>
        <v>74682.933484504465</v>
      </c>
      <c r="G32" s="85">
        <f>-G31</f>
        <v>49068.93348450464</v>
      </c>
      <c r="H32" s="85">
        <f>-H31</f>
        <v>-25614</v>
      </c>
    </row>
  </sheetData>
  <mergeCells count="5">
    <mergeCell ref="C2:H2"/>
    <mergeCell ref="C3:H3"/>
    <mergeCell ref="C4:H4"/>
    <mergeCell ref="C5:H5"/>
    <mergeCell ref="F6:I6"/>
  </mergeCells>
  <pageMargins left="0.7" right="0.7" top="0.75" bottom="0.75" header="0.3" footer="0.3"/>
  <pageSetup scale="7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D52" sqref="D52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>
        <v>-656842.22000000009</v>
      </c>
      <c r="C8" s="29">
        <v>382704.7328</v>
      </c>
      <c r="D8" s="29">
        <v>-274137.48719999997</v>
      </c>
      <c r="E8" s="29"/>
      <c r="F8" s="29"/>
      <c r="G8" s="29">
        <v>-380953.99430042988</v>
      </c>
      <c r="H8" s="29">
        <v>219246.17889999997</v>
      </c>
      <c r="I8" s="29">
        <v>57.57</v>
      </c>
      <c r="J8" s="29">
        <v>7650.0755526947405</v>
      </c>
      <c r="K8" s="29">
        <v>-411.65430000000003</v>
      </c>
      <c r="L8" s="29">
        <f>SUM(D8:K8)</f>
        <v>-428549.31134773511</v>
      </c>
      <c r="M8" s="30" t="s">
        <v>56</v>
      </c>
      <c r="N8" s="34">
        <f>SUM(L8:L10,L23:L24)</f>
        <v>-1310185.785660181</v>
      </c>
      <c r="O8" s="37">
        <f>+D8+E8+I8</f>
        <v>-274079.91719999997</v>
      </c>
      <c r="P8" s="35">
        <f>+L8-O8</f>
        <v>-154469.39414773515</v>
      </c>
      <c r="S8" s="3"/>
    </row>
    <row r="9" spans="1:19" ht="14.25" x14ac:dyDescent="0.2">
      <c r="A9" s="29" t="s">
        <v>17</v>
      </c>
      <c r="B9" s="29">
        <v>-26578.199999999997</v>
      </c>
      <c r="C9" s="29">
        <v>15987.276899999999</v>
      </c>
      <c r="D9" s="29">
        <v>-10590.9231</v>
      </c>
      <c r="E9" s="29"/>
      <c r="F9" s="29"/>
      <c r="G9" s="29">
        <v>-25373.37727020782</v>
      </c>
      <c r="H9" s="29">
        <v>17099.292999999998</v>
      </c>
      <c r="I9" s="29">
        <v>0</v>
      </c>
      <c r="J9" s="29">
        <v>0</v>
      </c>
      <c r="K9" s="29">
        <v>0</v>
      </c>
      <c r="L9" s="29">
        <f t="shared" ref="L9:L36" si="0">SUM(D9:K9)</f>
        <v>-18865.007370207823</v>
      </c>
      <c r="O9" s="37">
        <f>+D9+E9+I9</f>
        <v>-10590.9231</v>
      </c>
      <c r="P9" s="35">
        <f>+L9-O9</f>
        <v>-8274.0842702078226</v>
      </c>
      <c r="S9" s="3"/>
    </row>
    <row r="10" spans="1:19" ht="14.25" x14ac:dyDescent="0.2">
      <c r="A10" s="29" t="s">
        <v>18</v>
      </c>
      <c r="B10" s="29">
        <v>-928984.62</v>
      </c>
      <c r="C10" s="29">
        <v>554021.51650000003</v>
      </c>
      <c r="D10" s="29">
        <v>-374963.10350000003</v>
      </c>
      <c r="E10" s="29"/>
      <c r="F10" s="29"/>
      <c r="G10" s="29">
        <v>-417185.96075795754</v>
      </c>
      <c r="H10" s="29">
        <v>249706.04620000001</v>
      </c>
      <c r="I10" s="29">
        <v>196.15450000000001</v>
      </c>
      <c r="J10" s="29">
        <v>60409.993703155</v>
      </c>
      <c r="K10" s="29">
        <v>-35.635399999999997</v>
      </c>
      <c r="L10" s="29">
        <f t="shared" si="0"/>
        <v>-481872.50525480259</v>
      </c>
      <c r="O10" s="37">
        <f t="shared" ref="O10:O37" si="1">+D10+E10+I10</f>
        <v>-374766.94900000002</v>
      </c>
      <c r="P10" s="35">
        <f t="shared" ref="P10:P37" si="2">+L10-O10</f>
        <v>-107105.55625480256</v>
      </c>
      <c r="S10" s="3"/>
    </row>
    <row r="11" spans="1:19" ht="14.25" x14ac:dyDescent="0.2">
      <c r="A11" s="31" t="s">
        <v>19</v>
      </c>
      <c r="B11" s="31">
        <v>-408909.31</v>
      </c>
      <c r="C11" s="31">
        <v>245292.9002</v>
      </c>
      <c r="D11" s="31">
        <v>-163616.40979999999</v>
      </c>
      <c r="E11" s="31"/>
      <c r="F11" s="31"/>
      <c r="G11" s="31">
        <v>-2879812.0296679502</v>
      </c>
      <c r="H11" s="31">
        <v>1528272.0296</v>
      </c>
      <c r="I11" s="31">
        <v>0</v>
      </c>
      <c r="J11" s="31">
        <v>0</v>
      </c>
      <c r="K11" s="31">
        <v>0</v>
      </c>
      <c r="L11" s="31">
        <f t="shared" si="0"/>
        <v>-1515156.4098679502</v>
      </c>
      <c r="M11" s="32" t="s">
        <v>55</v>
      </c>
      <c r="N11" s="33">
        <f>L11</f>
        <v>-1515156.4098679502</v>
      </c>
      <c r="O11" s="37">
        <f t="shared" si="1"/>
        <v>-163616.40979999999</v>
      </c>
      <c r="P11" s="35">
        <f t="shared" si="2"/>
        <v>-1351540.0000679502</v>
      </c>
    </row>
    <row r="12" spans="1:19" ht="14.25" x14ac:dyDescent="0.2">
      <c r="A12" s="17" t="s">
        <v>20</v>
      </c>
      <c r="B12" s="17">
        <v>-4730.6000000000004</v>
      </c>
      <c r="C12" s="17">
        <v>2838.36</v>
      </c>
      <c r="D12" s="17">
        <v>-1892.24</v>
      </c>
      <c r="E12" s="17"/>
      <c r="F12" s="17"/>
      <c r="G12" s="17">
        <v>-12604.754266868393</v>
      </c>
      <c r="H12" s="17">
        <v>8319.746000000001</v>
      </c>
      <c r="I12" s="17">
        <v>0</v>
      </c>
      <c r="J12" s="17">
        <v>0</v>
      </c>
      <c r="K12" s="17">
        <v>0</v>
      </c>
      <c r="L12" s="17">
        <f t="shared" si="0"/>
        <v>-6177.2482668683915</v>
      </c>
      <c r="M12" s="18" t="s">
        <v>52</v>
      </c>
      <c r="N12" s="19">
        <f>SUM(L12:L15)</f>
        <v>-137869.87360313794</v>
      </c>
      <c r="O12" s="37">
        <f t="shared" si="1"/>
        <v>-1892.24</v>
      </c>
      <c r="P12" s="35">
        <f t="shared" si="2"/>
        <v>-4285.0082668683917</v>
      </c>
    </row>
    <row r="13" spans="1:19" ht="14.25" x14ac:dyDescent="0.2">
      <c r="A13" s="17" t="s">
        <v>21</v>
      </c>
      <c r="B13" s="17">
        <v>-77317.13</v>
      </c>
      <c r="C13" s="17">
        <v>48145.363499999992</v>
      </c>
      <c r="D13" s="17">
        <v>-29171.766500000002</v>
      </c>
      <c r="E13" s="17"/>
      <c r="F13" s="17"/>
      <c r="G13" s="17">
        <v>-51363.962475679771</v>
      </c>
      <c r="H13" s="17">
        <v>38154.092600000004</v>
      </c>
      <c r="I13" s="17">
        <v>1.1232</v>
      </c>
      <c r="J13" s="17">
        <v>0</v>
      </c>
      <c r="K13" s="17">
        <v>-0.74880000000000002</v>
      </c>
      <c r="L13" s="17">
        <f t="shared" si="0"/>
        <v>-42381.261975679765</v>
      </c>
      <c r="O13" s="37">
        <f t="shared" si="1"/>
        <v>-29170.6433</v>
      </c>
      <c r="P13" s="35">
        <f t="shared" si="2"/>
        <v>-13210.618675679765</v>
      </c>
    </row>
    <row r="14" spans="1:19" ht="14.25" x14ac:dyDescent="0.2">
      <c r="A14" s="17" t="s">
        <v>22</v>
      </c>
      <c r="B14" s="17">
        <v>-11530.5</v>
      </c>
      <c r="C14" s="17">
        <v>6918.3</v>
      </c>
      <c r="D14" s="17">
        <v>-4612.2</v>
      </c>
      <c r="E14" s="17"/>
      <c r="F14" s="17"/>
      <c r="G14" s="17">
        <v>-14953.915406606231</v>
      </c>
      <c r="H14" s="17">
        <v>10792.299800000001</v>
      </c>
      <c r="I14" s="17">
        <v>0</v>
      </c>
      <c r="J14" s="17">
        <v>899.16692534068989</v>
      </c>
      <c r="K14" s="17">
        <v>0</v>
      </c>
      <c r="L14" s="17">
        <f t="shared" si="0"/>
        <v>-7874.6486812655394</v>
      </c>
      <c r="O14" s="37">
        <f t="shared" si="1"/>
        <v>-4612.2</v>
      </c>
      <c r="P14" s="35">
        <f t="shared" si="2"/>
        <v>-3262.4486812655396</v>
      </c>
    </row>
    <row r="15" spans="1:19" ht="14.25" x14ac:dyDescent="0.2">
      <c r="A15" s="17" t="s">
        <v>23</v>
      </c>
      <c r="B15" s="17">
        <v>-85985.7</v>
      </c>
      <c r="C15" s="17">
        <v>10061.099900000001</v>
      </c>
      <c r="D15" s="17">
        <v>-75924.600099999981</v>
      </c>
      <c r="E15" s="17"/>
      <c r="F15" s="17"/>
      <c r="G15" s="17">
        <v>-18178.653601910915</v>
      </c>
      <c r="H15" s="17">
        <v>12055.968200000001</v>
      </c>
      <c r="I15" s="17">
        <v>156.006</v>
      </c>
      <c r="J15" s="17">
        <v>523.843222586661</v>
      </c>
      <c r="K15" s="17">
        <v>-69.278400000000005</v>
      </c>
      <c r="L15" s="17">
        <f t="shared" si="0"/>
        <v>-81436.714679324243</v>
      </c>
      <c r="O15" s="37">
        <f t="shared" si="1"/>
        <v>-75768.594099999988</v>
      </c>
      <c r="P15" s="35">
        <f t="shared" si="2"/>
        <v>-5668.1205793242552</v>
      </c>
    </row>
    <row r="16" spans="1:19" ht="14.25" x14ac:dyDescent="0.2">
      <c r="A16" s="20" t="s">
        <v>24</v>
      </c>
      <c r="B16" s="20">
        <v>-15701.1</v>
      </c>
      <c r="C16" s="20">
        <v>11932.835999999999</v>
      </c>
      <c r="D16" s="20">
        <v>-3768.2640000000001</v>
      </c>
      <c r="E16" s="20"/>
      <c r="F16" s="20"/>
      <c r="G16" s="20">
        <v>0</v>
      </c>
      <c r="H16" s="20">
        <v>1507.3055999999999</v>
      </c>
      <c r="I16" s="20">
        <v>171770.27830000001</v>
      </c>
      <c r="J16" s="20">
        <v>0</v>
      </c>
      <c r="K16" s="20">
        <v>-6624.6159999999991</v>
      </c>
      <c r="L16" s="20">
        <f t="shared" si="0"/>
        <v>162884.70389999999</v>
      </c>
      <c r="M16" s="21" t="s">
        <v>53</v>
      </c>
      <c r="N16" s="22">
        <f>SUM(L16:L22)</f>
        <v>-7232151.5873835422</v>
      </c>
      <c r="O16" s="37">
        <f t="shared" si="1"/>
        <v>168002.01430000001</v>
      </c>
      <c r="P16" s="35">
        <f t="shared" si="2"/>
        <v>-5117.3104000000167</v>
      </c>
    </row>
    <row r="17" spans="1:16" ht="14.25" x14ac:dyDescent="0.2">
      <c r="A17" s="20" t="s">
        <v>25</v>
      </c>
      <c r="B17" s="20">
        <v>-907504.54</v>
      </c>
      <c r="C17" s="20">
        <v>501712.99050000001</v>
      </c>
      <c r="D17" s="20">
        <v>-405791.54950000002</v>
      </c>
      <c r="E17" s="20">
        <v>-1798144.0396649397</v>
      </c>
      <c r="F17" s="20">
        <v>184900.48335447413</v>
      </c>
      <c r="G17" s="20">
        <v>-1779004.316685502</v>
      </c>
      <c r="H17" s="20">
        <v>953469.36359999992</v>
      </c>
      <c r="I17" s="20">
        <v>16116.908399999998</v>
      </c>
      <c r="J17" s="20">
        <v>133975.45624010681</v>
      </c>
      <c r="K17" s="20">
        <v>-3001.2458999999985</v>
      </c>
      <c r="L17" s="20">
        <f t="shared" si="0"/>
        <v>-2697478.940155861</v>
      </c>
      <c r="O17" s="37">
        <f t="shared" si="1"/>
        <v>-2187818.6807649396</v>
      </c>
      <c r="P17" s="35">
        <f t="shared" si="2"/>
        <v>-509660.25939092133</v>
      </c>
    </row>
    <row r="18" spans="1:16" ht="14.25" x14ac:dyDescent="0.2">
      <c r="A18" s="20" t="s">
        <v>26</v>
      </c>
      <c r="B18" s="20">
        <v>-3518946.4099999997</v>
      </c>
      <c r="C18" s="20">
        <v>1973970.1486000002</v>
      </c>
      <c r="D18" s="20">
        <v>-1544976.2614000002</v>
      </c>
      <c r="E18" s="20">
        <v>-1810749.1195740695</v>
      </c>
      <c r="F18" s="20">
        <v>195714.33479417034</v>
      </c>
      <c r="G18" s="20">
        <v>-1647143.081025233</v>
      </c>
      <c r="H18" s="20">
        <v>964372.83490000002</v>
      </c>
      <c r="I18" s="20">
        <v>8966.7525000000005</v>
      </c>
      <c r="J18" s="20">
        <v>23513.253328657192</v>
      </c>
      <c r="K18" s="20">
        <v>-2272.0673000000002</v>
      </c>
      <c r="L18" s="20">
        <f t="shared" si="0"/>
        <v>-3812573.3537764754</v>
      </c>
      <c r="O18" s="37">
        <f t="shared" si="1"/>
        <v>-3346758.6284740698</v>
      </c>
      <c r="P18" s="35">
        <f t="shared" si="2"/>
        <v>-465814.72530240566</v>
      </c>
    </row>
    <row r="19" spans="1:16" ht="14.25" x14ac:dyDescent="0.2">
      <c r="A19" s="20" t="s">
        <v>27</v>
      </c>
      <c r="B19" s="20">
        <v>-804847.00999999989</v>
      </c>
      <c r="C19" s="20">
        <v>447839.10520000005</v>
      </c>
      <c r="D19" s="20">
        <v>-357007.90480000008</v>
      </c>
      <c r="E19" s="20"/>
      <c r="F19" s="20"/>
      <c r="G19" s="20">
        <v>-622921.19084528426</v>
      </c>
      <c r="H19" s="20">
        <v>351195.95250000007</v>
      </c>
      <c r="I19" s="20">
        <v>6370.9926999999998</v>
      </c>
      <c r="J19" s="20">
        <v>15115.84825909356</v>
      </c>
      <c r="K19" s="20">
        <v>-1170.3395999999998</v>
      </c>
      <c r="L19" s="20">
        <f t="shared" si="0"/>
        <v>-608416.64178619056</v>
      </c>
      <c r="O19" s="37">
        <f t="shared" si="1"/>
        <v>-350636.91210000007</v>
      </c>
      <c r="P19" s="35">
        <f t="shared" si="2"/>
        <v>-257779.72968619049</v>
      </c>
    </row>
    <row r="20" spans="1:16" ht="14.25" x14ac:dyDescent="0.2">
      <c r="A20" s="20" t="s">
        <v>28</v>
      </c>
      <c r="B20" s="20">
        <v>-320763.06999999995</v>
      </c>
      <c r="C20" s="20">
        <v>178713.58410000001</v>
      </c>
      <c r="D20" s="20">
        <v>-142049.4859</v>
      </c>
      <c r="E20" s="20"/>
      <c r="F20" s="20"/>
      <c r="G20" s="20">
        <v>-130147.18530382698</v>
      </c>
      <c r="H20" s="20">
        <v>78930.527900000001</v>
      </c>
      <c r="I20" s="20">
        <v>3847.6849999999995</v>
      </c>
      <c r="J20" s="20">
        <v>4001.9272366955515</v>
      </c>
      <c r="K20" s="20">
        <v>-578.14729999999997</v>
      </c>
      <c r="L20" s="20">
        <f t="shared" si="0"/>
        <v>-185994.67836713145</v>
      </c>
      <c r="O20" s="37">
        <f t="shared" si="1"/>
        <v>-138201.8009</v>
      </c>
      <c r="P20" s="35">
        <f t="shared" si="2"/>
        <v>-47792.877467131446</v>
      </c>
    </row>
    <row r="21" spans="1:16" ht="14.25" x14ac:dyDescent="0.2">
      <c r="A21" s="20" t="s">
        <v>29</v>
      </c>
      <c r="B21" s="20">
        <v>-104509.06</v>
      </c>
      <c r="C21" s="20">
        <v>53222.401100000003</v>
      </c>
      <c r="D21" s="20">
        <v>-51286.658899999995</v>
      </c>
      <c r="E21" s="20"/>
      <c r="F21" s="20"/>
      <c r="G21" s="20">
        <v>-64471.528761315036</v>
      </c>
      <c r="H21" s="20">
        <v>34570.778400000003</v>
      </c>
      <c r="I21" s="20">
        <v>0</v>
      </c>
      <c r="J21" s="20">
        <v>0</v>
      </c>
      <c r="K21" s="20">
        <v>0</v>
      </c>
      <c r="L21" s="20">
        <f t="shared" si="0"/>
        <v>-81187.409261315013</v>
      </c>
      <c r="O21" s="37">
        <f t="shared" si="1"/>
        <v>-51286.658899999995</v>
      </c>
      <c r="P21" s="35">
        <f t="shared" si="2"/>
        <v>-29900.750361315018</v>
      </c>
    </row>
    <row r="22" spans="1:16" ht="14.25" x14ac:dyDescent="0.2">
      <c r="A22" s="20" t="s">
        <v>30</v>
      </c>
      <c r="B22" s="20">
        <v>-25709.119999999999</v>
      </c>
      <c r="C22" s="20">
        <v>14174.171199999999</v>
      </c>
      <c r="D22" s="20">
        <v>-11534.9488</v>
      </c>
      <c r="E22" s="20"/>
      <c r="F22" s="20"/>
      <c r="G22" s="20">
        <v>-27.125120643783479</v>
      </c>
      <c r="H22" s="20">
        <v>874.04509999999993</v>
      </c>
      <c r="I22" s="20">
        <v>17.485600000000002</v>
      </c>
      <c r="J22" s="20">
        <v>1382.8572840747047</v>
      </c>
      <c r="K22" s="20">
        <v>-97.581999999999994</v>
      </c>
      <c r="L22" s="20">
        <f t="shared" si="0"/>
        <v>-9385.2679365690801</v>
      </c>
      <c r="O22" s="37">
        <f t="shared" si="1"/>
        <v>-11517.4632</v>
      </c>
      <c r="P22" s="35">
        <f t="shared" si="2"/>
        <v>2132.19526343092</v>
      </c>
    </row>
    <row r="23" spans="1:16" ht="14.25" x14ac:dyDescent="0.2">
      <c r="A23" s="29" t="s">
        <v>31</v>
      </c>
      <c r="B23" s="29">
        <v>-765333.60000000009</v>
      </c>
      <c r="C23" s="29">
        <v>455753.35800000001</v>
      </c>
      <c r="D23" s="29">
        <v>-309580.24199999997</v>
      </c>
      <c r="E23" s="29"/>
      <c r="F23" s="29"/>
      <c r="G23" s="29">
        <v>-204992.11748743529</v>
      </c>
      <c r="H23" s="29">
        <v>133055.83040000001</v>
      </c>
      <c r="I23" s="29">
        <v>718.16110000000003</v>
      </c>
      <c r="J23" s="29">
        <v>0</v>
      </c>
      <c r="K23" s="29">
        <v>-24.308800000000002</v>
      </c>
      <c r="L23" s="29">
        <f t="shared" si="0"/>
        <v>-380822.67678743519</v>
      </c>
      <c r="O23" s="37">
        <f t="shared" si="1"/>
        <v>-308862.08089999994</v>
      </c>
      <c r="P23" s="35">
        <f t="shared" si="2"/>
        <v>-71960.595887435251</v>
      </c>
    </row>
    <row r="24" spans="1:16" ht="14.25" x14ac:dyDescent="0.2">
      <c r="A24" s="29" t="s">
        <v>32</v>
      </c>
      <c r="B24" s="29">
        <v>-185.27</v>
      </c>
      <c r="C24" s="29">
        <v>102.7971</v>
      </c>
      <c r="D24" s="29">
        <v>-82.472899999999996</v>
      </c>
      <c r="E24" s="29"/>
      <c r="F24" s="29"/>
      <c r="G24" s="29">
        <v>0</v>
      </c>
      <c r="H24" s="29">
        <v>6.1879999999999997</v>
      </c>
      <c r="I24" s="29">
        <v>0</v>
      </c>
      <c r="J24" s="29">
        <v>0</v>
      </c>
      <c r="K24" s="29">
        <v>0</v>
      </c>
      <c r="L24" s="29">
        <f t="shared" si="0"/>
        <v>-76.284899999999993</v>
      </c>
      <c r="O24" s="37">
        <f t="shared" si="1"/>
        <v>-82.472899999999996</v>
      </c>
      <c r="P24" s="35">
        <f t="shared" si="2"/>
        <v>6.1880000000000024</v>
      </c>
    </row>
    <row r="25" spans="1:16" ht="14.25" x14ac:dyDescent="0.2">
      <c r="A25" s="23" t="s">
        <v>33</v>
      </c>
      <c r="B25" s="23">
        <v>-14252.47</v>
      </c>
      <c r="C25" s="23">
        <v>8924.2163999999993</v>
      </c>
      <c r="D25" s="23">
        <v>-5328.2536</v>
      </c>
      <c r="E25" s="23"/>
      <c r="F25" s="23"/>
      <c r="G25" s="23">
        <v>-10760.343302153575</v>
      </c>
      <c r="H25" s="23">
        <v>8587.5054</v>
      </c>
      <c r="I25" s="23">
        <v>0</v>
      </c>
      <c r="J25" s="23">
        <v>1372.157659951195</v>
      </c>
      <c r="K25" s="23">
        <v>-95.164600000000007</v>
      </c>
      <c r="L25" s="23">
        <f t="shared" si="0"/>
        <v>-6224.0984422023794</v>
      </c>
      <c r="M25" s="24" t="s">
        <v>54</v>
      </c>
      <c r="N25" s="25">
        <f>SUM(L25:L35)</f>
        <v>-127526.02030218653</v>
      </c>
      <c r="O25" s="37">
        <f t="shared" si="1"/>
        <v>-5328.2536</v>
      </c>
      <c r="P25" s="35">
        <f t="shared" si="2"/>
        <v>-895.84484220237937</v>
      </c>
    </row>
    <row r="26" spans="1:16" ht="14.25" x14ac:dyDescent="0.2">
      <c r="A26" s="23" t="s">
        <v>34</v>
      </c>
      <c r="B26" s="23">
        <v>-3795.72</v>
      </c>
      <c r="C26" s="23">
        <v>2075.7183</v>
      </c>
      <c r="D26" s="23">
        <v>-1720.0016999999998</v>
      </c>
      <c r="E26" s="23"/>
      <c r="F26" s="23"/>
      <c r="G26" s="23">
        <v>-3835.0214002505782</v>
      </c>
      <c r="H26" s="23">
        <v>2945.7927</v>
      </c>
      <c r="I26" s="23">
        <v>1528.1478999999999</v>
      </c>
      <c r="J26" s="23">
        <v>512.36839554508845</v>
      </c>
      <c r="K26" s="23">
        <v>-181.09339999999997</v>
      </c>
      <c r="L26" s="23">
        <f t="shared" si="0"/>
        <v>-749.80750470548958</v>
      </c>
      <c r="O26" s="37">
        <f t="shared" si="1"/>
        <v>-191.85379999999986</v>
      </c>
      <c r="P26" s="35">
        <f t="shared" si="2"/>
        <v>-557.95370470548971</v>
      </c>
    </row>
    <row r="27" spans="1:16" ht="14.25" x14ac:dyDescent="0.2">
      <c r="A27" s="23" t="s">
        <v>35</v>
      </c>
      <c r="B27" s="23">
        <v>-76322.47</v>
      </c>
      <c r="C27" s="23">
        <v>40696.895900000003</v>
      </c>
      <c r="D27" s="23">
        <v>-35625.574099999998</v>
      </c>
      <c r="E27" s="23"/>
      <c r="F27" s="23"/>
      <c r="G27" s="23">
        <v>-47735.812799723673</v>
      </c>
      <c r="H27" s="23">
        <v>27502.726300000002</v>
      </c>
      <c r="I27" s="23">
        <v>0</v>
      </c>
      <c r="J27" s="23">
        <v>0</v>
      </c>
      <c r="K27" s="23">
        <v>0</v>
      </c>
      <c r="L27" s="23">
        <f t="shared" si="0"/>
        <v>-55858.660599723669</v>
      </c>
      <c r="O27" s="37">
        <f t="shared" si="1"/>
        <v>-35625.574099999998</v>
      </c>
      <c r="P27" s="35">
        <f t="shared" si="2"/>
        <v>-20233.086499723671</v>
      </c>
    </row>
    <row r="28" spans="1:16" ht="14.25" x14ac:dyDescent="0.2">
      <c r="A28" s="23" t="s">
        <v>36</v>
      </c>
      <c r="B28" s="23">
        <v>-17881.400000000001</v>
      </c>
      <c r="C28" s="23">
        <v>9536.5380999999998</v>
      </c>
      <c r="D28" s="23">
        <v>-8344.8618999999999</v>
      </c>
      <c r="E28" s="23"/>
      <c r="F28" s="23"/>
      <c r="G28" s="23">
        <v>-6695.6250050667832</v>
      </c>
      <c r="H28" s="23">
        <v>4099.3886999999995</v>
      </c>
      <c r="I28" s="23">
        <v>0</v>
      </c>
      <c r="J28" s="23">
        <v>0</v>
      </c>
      <c r="K28" s="23">
        <v>0</v>
      </c>
      <c r="L28" s="23">
        <f t="shared" si="0"/>
        <v>-10941.098205066784</v>
      </c>
      <c r="O28" s="37">
        <f t="shared" si="1"/>
        <v>-8344.8618999999999</v>
      </c>
      <c r="P28" s="35">
        <f t="shared" si="2"/>
        <v>-2596.2363050667846</v>
      </c>
    </row>
    <row r="29" spans="1:16" ht="14.25" x14ac:dyDescent="0.2">
      <c r="A29" s="23" t="s">
        <v>37</v>
      </c>
      <c r="B29" s="23">
        <v>-61011.159999999996</v>
      </c>
      <c r="C29" s="23">
        <v>43413.374400000001</v>
      </c>
      <c r="D29" s="23">
        <v>-17597.785599999999</v>
      </c>
      <c r="E29" s="23"/>
      <c r="F29" s="23"/>
      <c r="G29" s="23">
        <v>-27017.946778778271</v>
      </c>
      <c r="H29" s="23">
        <v>23249.8842</v>
      </c>
      <c r="I29" s="23">
        <v>2416.4004999999997</v>
      </c>
      <c r="J29" s="23">
        <v>3698.4260265471075</v>
      </c>
      <c r="K29" s="23">
        <v>-94.335700000000003</v>
      </c>
      <c r="L29" s="23">
        <f t="shared" si="0"/>
        <v>-15345.357352231158</v>
      </c>
      <c r="O29" s="37">
        <f t="shared" si="1"/>
        <v>-15181.3851</v>
      </c>
      <c r="P29" s="35">
        <f t="shared" si="2"/>
        <v>-163.97225223115856</v>
      </c>
    </row>
    <row r="30" spans="1:16" ht="14.25" x14ac:dyDescent="0.2">
      <c r="A30" s="23" t="s">
        <v>38</v>
      </c>
      <c r="B30" s="23">
        <v>-4571.3</v>
      </c>
      <c r="C30" s="23">
        <v>2961.6120000000001</v>
      </c>
      <c r="D30" s="23">
        <v>-1609.6880000000001</v>
      </c>
      <c r="E30" s="23"/>
      <c r="F30" s="23"/>
      <c r="G30" s="23">
        <v>-3592.0417301760431</v>
      </c>
      <c r="H30" s="23">
        <v>2799.0992000000001</v>
      </c>
      <c r="I30" s="23">
        <v>220.67159999999998</v>
      </c>
      <c r="J30" s="23">
        <v>478.44895381697268</v>
      </c>
      <c r="K30" s="23">
        <v>-164.8888</v>
      </c>
      <c r="L30" s="23">
        <f t="shared" si="0"/>
        <v>-1868.3987763590696</v>
      </c>
      <c r="O30" s="37">
        <f t="shared" si="1"/>
        <v>-1389.0164000000002</v>
      </c>
      <c r="P30" s="35">
        <f t="shared" si="2"/>
        <v>-479.38237635906944</v>
      </c>
    </row>
    <row r="31" spans="1:16" ht="14.25" x14ac:dyDescent="0.2">
      <c r="A31" s="23" t="s">
        <v>39</v>
      </c>
      <c r="B31" s="23">
        <v>-34266.910000000003</v>
      </c>
      <c r="C31" s="23">
        <v>8648.0047999999988</v>
      </c>
      <c r="D31" s="23">
        <v>-25618.905200000001</v>
      </c>
      <c r="E31" s="23"/>
      <c r="F31" s="23"/>
      <c r="G31" s="23">
        <v>-7007.0232869190013</v>
      </c>
      <c r="H31" s="23">
        <v>6437.824700000001</v>
      </c>
      <c r="I31" s="23">
        <v>3635.0318000000002</v>
      </c>
      <c r="J31" s="23">
        <v>917.0436602265122</v>
      </c>
      <c r="K31" s="23">
        <v>-232.96170000000001</v>
      </c>
      <c r="L31" s="23">
        <f t="shared" si="0"/>
        <v>-21868.990026692489</v>
      </c>
      <c r="O31" s="37">
        <f t="shared" si="1"/>
        <v>-21983.8734</v>
      </c>
      <c r="P31" s="35">
        <f t="shared" si="2"/>
        <v>114.88337330751165</v>
      </c>
    </row>
    <row r="32" spans="1:16" ht="14.25" x14ac:dyDescent="0.2">
      <c r="A32" s="23" t="s">
        <v>40</v>
      </c>
      <c r="B32" s="23">
        <v>-17938.04</v>
      </c>
      <c r="C32" s="23">
        <v>11725.2235</v>
      </c>
      <c r="D32" s="23">
        <v>-6212.8165000000008</v>
      </c>
      <c r="E32" s="23"/>
      <c r="F32" s="23"/>
      <c r="G32" s="23">
        <v>-9937.8534497096407</v>
      </c>
      <c r="H32" s="23">
        <v>8292.3255000000008</v>
      </c>
      <c r="I32" s="23">
        <v>172.9845</v>
      </c>
      <c r="J32" s="23">
        <v>1300.6756167161898</v>
      </c>
      <c r="K32" s="23">
        <v>-181.5324</v>
      </c>
      <c r="L32" s="23">
        <f t="shared" si="0"/>
        <v>-6566.2167329934509</v>
      </c>
      <c r="O32" s="37">
        <f t="shared" si="1"/>
        <v>-6039.8320000000012</v>
      </c>
      <c r="P32" s="35">
        <f t="shared" si="2"/>
        <v>-526.38473299344969</v>
      </c>
    </row>
    <row r="33" spans="1:16" ht="14.25" x14ac:dyDescent="0.2">
      <c r="A33" s="23" t="s">
        <v>41</v>
      </c>
      <c r="B33" s="23">
        <v>-6464.75</v>
      </c>
      <c r="C33" s="23">
        <v>4468.6484</v>
      </c>
      <c r="D33" s="23">
        <v>-1996.1016</v>
      </c>
      <c r="E33" s="23"/>
      <c r="F33" s="23"/>
      <c r="G33" s="23">
        <v>-3682.9571203338155</v>
      </c>
      <c r="H33" s="23">
        <v>3008.2165999999997</v>
      </c>
      <c r="I33" s="23">
        <v>0</v>
      </c>
      <c r="J33" s="23">
        <v>447.86917401427377</v>
      </c>
      <c r="K33" s="23">
        <v>-31.0609</v>
      </c>
      <c r="L33" s="23">
        <f t="shared" si="0"/>
        <v>-2254.0338463195417</v>
      </c>
      <c r="O33" s="37">
        <f t="shared" si="1"/>
        <v>-1996.1016</v>
      </c>
      <c r="P33" s="35">
        <f t="shared" si="2"/>
        <v>-257.93224631954172</v>
      </c>
    </row>
    <row r="34" spans="1:16" ht="14.25" x14ac:dyDescent="0.2">
      <c r="A34" s="23" t="s">
        <v>42</v>
      </c>
      <c r="B34" s="23">
        <v>-6436.18</v>
      </c>
      <c r="C34" s="23">
        <v>4104.9784</v>
      </c>
      <c r="D34" s="23">
        <v>-2331.2015999999999</v>
      </c>
      <c r="E34" s="23"/>
      <c r="F34" s="23"/>
      <c r="G34" s="23">
        <v>-5095.6353003236427</v>
      </c>
      <c r="H34" s="23">
        <v>3989.8645999999999</v>
      </c>
      <c r="I34" s="23">
        <v>204.26780000000002</v>
      </c>
      <c r="J34" s="23">
        <v>612.7823200821432</v>
      </c>
      <c r="K34" s="23">
        <v>-177.8999</v>
      </c>
      <c r="L34" s="23">
        <f t="shared" si="0"/>
        <v>-2797.822080241499</v>
      </c>
      <c r="O34" s="37">
        <f t="shared" si="1"/>
        <v>-2126.9337999999998</v>
      </c>
      <c r="P34" s="35">
        <f t="shared" si="2"/>
        <v>-670.88828024149916</v>
      </c>
    </row>
    <row r="35" spans="1:16" ht="14.25" x14ac:dyDescent="0.2">
      <c r="A35" s="23" t="s">
        <v>43</v>
      </c>
      <c r="B35" s="23">
        <v>-6071.52</v>
      </c>
      <c r="C35" s="23">
        <v>3868.4736000000003</v>
      </c>
      <c r="D35" s="23">
        <v>-2203.0464000000002</v>
      </c>
      <c r="E35" s="23"/>
      <c r="F35" s="23"/>
      <c r="G35" s="23">
        <v>-6350.5704710311484</v>
      </c>
      <c r="H35" s="23">
        <v>4691.5605999999998</v>
      </c>
      <c r="I35" s="23">
        <v>216.96209999999999</v>
      </c>
      <c r="J35" s="23">
        <v>764.70433538014481</v>
      </c>
      <c r="K35" s="23">
        <v>-171.14689999999999</v>
      </c>
      <c r="L35" s="23">
        <f t="shared" si="0"/>
        <v>-3051.5367356510037</v>
      </c>
      <c r="O35" s="37">
        <f t="shared" si="1"/>
        <v>-1986.0843000000002</v>
      </c>
      <c r="P35" s="35">
        <f t="shared" si="2"/>
        <v>-1065.4524356510035</v>
      </c>
    </row>
    <row r="36" spans="1:16" ht="14.25" x14ac:dyDescent="0.2">
      <c r="A36" s="26" t="s">
        <v>44</v>
      </c>
      <c r="B36" s="26">
        <v>-47025.43</v>
      </c>
      <c r="C36" s="26">
        <v>26892.2752</v>
      </c>
      <c r="D36" s="26">
        <v>-20133.1548</v>
      </c>
      <c r="E36" s="26"/>
      <c r="F36" s="26"/>
      <c r="G36" s="26">
        <v>0</v>
      </c>
      <c r="H36" s="26">
        <v>4026.6309999999999</v>
      </c>
      <c r="I36" s="26">
        <v>0</v>
      </c>
      <c r="J36" s="26">
        <v>0</v>
      </c>
      <c r="K36" s="26">
        <v>0</v>
      </c>
      <c r="L36" s="26">
        <f t="shared" si="0"/>
        <v>-16106.523800000001</v>
      </c>
      <c r="M36" s="27" t="s">
        <v>44</v>
      </c>
      <c r="N36" s="28">
        <f>SUM(L36)</f>
        <v>-16106.523800000001</v>
      </c>
      <c r="O36" s="37">
        <f t="shared" si="1"/>
        <v>-20133.1548</v>
      </c>
      <c r="P36" s="35">
        <f t="shared" si="2"/>
        <v>4026.6309999999994</v>
      </c>
    </row>
    <row r="37" spans="1:16" x14ac:dyDescent="0.2">
      <c r="A37" s="8" t="s">
        <v>10</v>
      </c>
      <c r="B37" s="7">
        <f t="shared" ref="B37:J37" si="3">SUM(B8:B36)</f>
        <v>-8960414.8100000005</v>
      </c>
      <c r="C37" s="7">
        <f t="shared" si="3"/>
        <v>5070706.9006000012</v>
      </c>
      <c r="D37" s="7">
        <f t="shared" si="3"/>
        <v>-3889707.9094000007</v>
      </c>
      <c r="E37" s="7">
        <f t="shared" si="3"/>
        <v>-3608893.159239009</v>
      </c>
      <c r="F37" s="7">
        <f t="shared" si="3"/>
        <v>380614.81814864447</v>
      </c>
      <c r="G37" s="7">
        <f>SUM(G8:G36)</f>
        <v>-8380844.0236213179</v>
      </c>
      <c r="H37" s="7">
        <f t="shared" si="3"/>
        <v>4701259.3002000013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>
        <f>SUM(L8:L36)</f>
        <v>-10338996.200616997</v>
      </c>
      <c r="N37" s="35">
        <f>SUM(N8:N36)</f>
        <v>-10338996.200616999</v>
      </c>
      <c r="O37" s="37">
        <f t="shared" si="1"/>
        <v>-7281987.4851390105</v>
      </c>
      <c r="P37" s="35">
        <f t="shared" si="2"/>
        <v>-3057008.7154779863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26" t="s">
        <v>77</v>
      </c>
      <c r="D4" s="126"/>
      <c r="E4" s="126"/>
      <c r="G4" s="126" t="s">
        <v>78</v>
      </c>
      <c r="H4" s="126"/>
      <c r="I4" s="126"/>
      <c r="M4" s="126" t="s">
        <v>79</v>
      </c>
      <c r="N4" s="126"/>
      <c r="O4" s="126"/>
    </row>
    <row r="5" spans="1:21" ht="23.25" x14ac:dyDescent="0.35">
      <c r="A5" s="49"/>
      <c r="B5" s="49"/>
      <c r="C5" s="127" t="s">
        <v>80</v>
      </c>
      <c r="D5" s="127"/>
      <c r="E5" s="127"/>
      <c r="G5" s="127" t="s">
        <v>81</v>
      </c>
      <c r="H5" s="127"/>
      <c r="I5" s="127"/>
      <c r="M5" s="127" t="s">
        <v>82</v>
      </c>
      <c r="N5" s="127"/>
      <c r="O5" s="127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+[7]AC!L17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+[7]CU!L65</f>
        <v>7.9080999999999999E-2</v>
      </c>
      <c r="E11" s="60">
        <f>[8]Summary!$E$11</f>
        <v>0.40262699999999996</v>
      </c>
      <c r="G11" s="65">
        <v>0.21</v>
      </c>
      <c r="H11" s="60">
        <f>D11</f>
        <v>7.9080999999999999E-2</v>
      </c>
      <c r="I11" s="60">
        <f>[7]CU!L46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+[7]ES!L14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+[7]PS!L15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+[7]SG!L17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+[7]SG!L17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+[7]SK!L14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+[7]XE!L22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25RE-Repairs</vt:lpstr>
      <vt:lpstr>25DP.03 Cost of Removal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2018-09-26T14:22:22Z</cp:lastPrinted>
  <dcterms:created xsi:type="dcterms:W3CDTF">2015-08-26T11:59:22Z</dcterms:created>
  <dcterms:modified xsi:type="dcterms:W3CDTF">2018-09-26T14:23:41Z</dcterms:modified>
</cp:coreProperties>
</file>