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-Regulatory\2019 GOALS DOCKET 20190018-EG\Discovery\STAFF\STAFF ROG 1 (1-33)\DEF Responses\ROG 24\"/>
    </mc:Choice>
  </mc:AlternateContent>
  <bookViews>
    <workbookView xWindow="0" yWindow="0" windowWidth="28800" windowHeight="12230"/>
  </bookViews>
  <sheets>
    <sheet name="Response ROG 24" sheetId="1" r:id="rId1"/>
    <sheet name="Exhibit_(LC-2)" sheetId="4" r:id="rId2"/>
    <sheet name="Exhibit__(LC-1)" sheetId="3" r:id="rId3"/>
  </sheets>
  <externalReferences>
    <externalReference r:id="rId4"/>
  </externalReferences>
  <definedNames>
    <definedName name="Bottom">#REF!</definedName>
    <definedName name="FindPeak">#REF!</definedName>
    <definedName name="NewName">#REF!</definedName>
    <definedName name="_xlnm.Print_Area" localSheetId="1">'Exhibit_(LC-2)'!$A$1:$T$36</definedName>
    <definedName name="QueryData">OFFSET([1]Input!$B$16,0,0,COUNTA([1]Input!$B$16:$B$1001))</definedName>
    <definedName name="QueryName">[1]Input!$B$5</definedName>
    <definedName name="QueryTable">OFFSET([1]Input!$B$16:$F$16,0,0,COUNTA([1]Input!$B$16:$B$1001))</definedName>
    <definedName name="TM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" l="1"/>
  <c r="L9" i="1"/>
  <c r="E9" i="1"/>
  <c r="D9" i="1"/>
  <c r="P33" i="4"/>
  <c r="O33" i="4"/>
  <c r="N33" i="4"/>
  <c r="M33" i="4"/>
  <c r="L33" i="4"/>
  <c r="K33" i="4"/>
  <c r="G33" i="4"/>
  <c r="F33" i="4"/>
  <c r="E33" i="4"/>
  <c r="S32" i="4"/>
  <c r="R32" i="4"/>
  <c r="Q32" i="4"/>
  <c r="J32" i="4"/>
  <c r="D32" i="4"/>
  <c r="D33" i="4" s="1"/>
  <c r="C32" i="4"/>
  <c r="I32" i="4" s="1"/>
  <c r="B32" i="4"/>
  <c r="B33" i="4" s="1"/>
  <c r="S31" i="4"/>
  <c r="R31" i="4"/>
  <c r="Q31" i="4"/>
  <c r="J31" i="4"/>
  <c r="I31" i="4"/>
  <c r="H31" i="4"/>
  <c r="S30" i="4"/>
  <c r="R30" i="4"/>
  <c r="Q30" i="4"/>
  <c r="J30" i="4"/>
  <c r="I30" i="4"/>
  <c r="H30" i="4"/>
  <c r="S29" i="4"/>
  <c r="R29" i="4"/>
  <c r="Q29" i="4"/>
  <c r="J29" i="4"/>
  <c r="I29" i="4"/>
  <c r="H29" i="4"/>
  <c r="S28" i="4"/>
  <c r="R28" i="4"/>
  <c r="Q28" i="4"/>
  <c r="J28" i="4"/>
  <c r="I28" i="4"/>
  <c r="H28" i="4"/>
  <c r="S27" i="4"/>
  <c r="R27" i="4"/>
  <c r="Q27" i="4"/>
  <c r="J27" i="4"/>
  <c r="I27" i="4"/>
  <c r="H27" i="4"/>
  <c r="S26" i="4"/>
  <c r="R26" i="4"/>
  <c r="Q26" i="4"/>
  <c r="J26" i="4"/>
  <c r="I26" i="4"/>
  <c r="H26" i="4"/>
  <c r="S25" i="4"/>
  <c r="R25" i="4"/>
  <c r="R33" i="4" s="1"/>
  <c r="Q25" i="4"/>
  <c r="Q33" i="4" s="1"/>
  <c r="J25" i="4"/>
  <c r="I25" i="4"/>
  <c r="H25" i="4"/>
  <c r="S24" i="4"/>
  <c r="S33" i="4" s="1"/>
  <c r="R24" i="4"/>
  <c r="Q24" i="4"/>
  <c r="J24" i="4"/>
  <c r="I24" i="4"/>
  <c r="I33" i="4" s="1"/>
  <c r="H24" i="4"/>
  <c r="S23" i="4"/>
  <c r="R23" i="4"/>
  <c r="Q23" i="4"/>
  <c r="J23" i="4"/>
  <c r="J33" i="4" s="1"/>
  <c r="I23" i="4"/>
  <c r="H23" i="4"/>
  <c r="G17" i="4"/>
  <c r="F17" i="4"/>
  <c r="E17" i="4"/>
  <c r="D17" i="4"/>
  <c r="C17" i="4"/>
  <c r="B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H17" i="4" s="1"/>
  <c r="J9" i="4"/>
  <c r="I9" i="4"/>
  <c r="H9" i="4"/>
  <c r="J8" i="4"/>
  <c r="I8" i="4"/>
  <c r="H8" i="4"/>
  <c r="J7" i="4"/>
  <c r="J17" i="4"/>
  <c r="I7" i="4"/>
  <c r="I17" i="4" s="1"/>
  <c r="H7" i="4"/>
  <c r="P35" i="3"/>
  <c r="O35" i="3"/>
  <c r="N35" i="3"/>
  <c r="M35" i="3"/>
  <c r="L35" i="3"/>
  <c r="K35" i="3"/>
  <c r="G35" i="3"/>
  <c r="F35" i="3"/>
  <c r="E35" i="3"/>
  <c r="D35" i="3"/>
  <c r="C35" i="3"/>
  <c r="B35" i="3"/>
  <c r="S34" i="3"/>
  <c r="R34" i="3"/>
  <c r="Q34" i="3"/>
  <c r="J34" i="3"/>
  <c r="I34" i="3"/>
  <c r="H34" i="3"/>
  <c r="S33" i="3"/>
  <c r="R33" i="3"/>
  <c r="Q33" i="3"/>
  <c r="J33" i="3"/>
  <c r="I33" i="3"/>
  <c r="H33" i="3"/>
  <c r="S32" i="3"/>
  <c r="R32" i="3"/>
  <c r="Q32" i="3"/>
  <c r="J32" i="3"/>
  <c r="I32" i="3"/>
  <c r="H32" i="3"/>
  <c r="S31" i="3"/>
  <c r="R31" i="3"/>
  <c r="Q31" i="3"/>
  <c r="J31" i="3"/>
  <c r="I31" i="3"/>
  <c r="H31" i="3"/>
  <c r="S30" i="3"/>
  <c r="R30" i="3"/>
  <c r="Q30" i="3"/>
  <c r="J30" i="3"/>
  <c r="I30" i="3"/>
  <c r="H30" i="3"/>
  <c r="S29" i="3"/>
  <c r="R29" i="3"/>
  <c r="Q29" i="3"/>
  <c r="J29" i="3"/>
  <c r="I29" i="3"/>
  <c r="H29" i="3"/>
  <c r="S28" i="3"/>
  <c r="R28" i="3"/>
  <c r="Q28" i="3"/>
  <c r="J28" i="3"/>
  <c r="I28" i="3"/>
  <c r="H28" i="3"/>
  <c r="S27" i="3"/>
  <c r="R27" i="3"/>
  <c r="Q27" i="3"/>
  <c r="Q35" i="3" s="1"/>
  <c r="J27" i="3"/>
  <c r="I27" i="3"/>
  <c r="H27" i="3"/>
  <c r="S26" i="3"/>
  <c r="R26" i="3"/>
  <c r="Q26" i="3"/>
  <c r="J26" i="3"/>
  <c r="I26" i="3"/>
  <c r="H26" i="3"/>
  <c r="S25" i="3"/>
  <c r="S35" i="3"/>
  <c r="R25" i="3"/>
  <c r="R35" i="3" s="1"/>
  <c r="Q25" i="3"/>
  <c r="J25" i="3"/>
  <c r="J35" i="3" s="1"/>
  <c r="I25" i="3"/>
  <c r="I35" i="3"/>
  <c r="H25" i="3"/>
  <c r="H35" i="3" s="1"/>
  <c r="G17" i="3"/>
  <c r="F17" i="3"/>
  <c r="E17" i="3"/>
  <c r="D17" i="3"/>
  <c r="C17" i="3"/>
  <c r="B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J17" i="3" s="1"/>
  <c r="I7" i="3"/>
  <c r="I17" i="3" s="1"/>
  <c r="H7" i="3"/>
  <c r="H17" i="3" s="1"/>
  <c r="H33" i="4" l="1"/>
  <c r="C33" i="4"/>
  <c r="H32" i="4"/>
</calcChain>
</file>

<file path=xl/sharedStrings.xml><?xml version="1.0" encoding="utf-8"?>
<sst xmlns="http://schemas.openxmlformats.org/spreadsheetml/2006/main" count="149" uniqueCount="43">
  <si>
    <t>DEF</t>
  </si>
  <si>
    <t>DOCKET 20190018</t>
  </si>
  <si>
    <t>STAFF ROG 1-24</t>
  </si>
  <si>
    <t>Net Firm Summer Peak Demand</t>
  </si>
  <si>
    <t>Net Firm Winter Peak Demand</t>
  </si>
  <si>
    <t>Net Energy for Load</t>
  </si>
  <si>
    <t>Year</t>
  </si>
  <si>
    <t>No New</t>
  </si>
  <si>
    <t>Economic Potential</t>
  </si>
  <si>
    <t>Achievable Potential</t>
  </si>
  <si>
    <t>DSM</t>
  </si>
  <si>
    <t>TYSP</t>
  </si>
  <si>
    <t>RIM</t>
  </si>
  <si>
    <t>TRC</t>
  </si>
  <si>
    <t>(MW)</t>
  </si>
  <si>
    <t>(GWHS)</t>
  </si>
  <si>
    <t>Duke Energy Florida</t>
  </si>
  <si>
    <t>Docket No. 20190018-EG</t>
  </si>
  <si>
    <t xml:space="preserve">2020-2029 Annual Goals </t>
  </si>
  <si>
    <t>Witness:  Cross</t>
  </si>
  <si>
    <t>TRC Annual Goals (values at the generator)</t>
  </si>
  <si>
    <t>Exhibit No. __(LC-2)</t>
  </si>
  <si>
    <t>Residential</t>
  </si>
  <si>
    <t>Non-Residential</t>
  </si>
  <si>
    <t>Total</t>
  </si>
  <si>
    <t>WMW</t>
  </si>
  <si>
    <t>SMW</t>
  </si>
  <si>
    <t>GWH'S</t>
  </si>
  <si>
    <t>TOTAL</t>
  </si>
  <si>
    <t>TRC ANNUAL GOALS EE AND DR</t>
  </si>
  <si>
    <t>RES EE</t>
  </si>
  <si>
    <t>RES DR</t>
  </si>
  <si>
    <t>RES TOTAL</t>
  </si>
  <si>
    <t>NON-RES EE</t>
  </si>
  <si>
    <t>NON-RES DR</t>
  </si>
  <si>
    <t>NON-RES TOTAL</t>
  </si>
  <si>
    <t>WKW</t>
  </si>
  <si>
    <t>SKW</t>
  </si>
  <si>
    <t>Note 1</t>
  </si>
  <si>
    <t>Totals tie to Nexant Report Table 1-3:  EE RIM Achievable Potential and Table 1-6 DR Achievable Potential</t>
  </si>
  <si>
    <t>RIM Annual Goals (values at the generator)</t>
  </si>
  <si>
    <t>Exhibit No. __(LC-1)</t>
  </si>
  <si>
    <t>RIM ANNUAL GOALS EE AND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</si>
</sst>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6" formatCode="_(* #,##0_);_(* \(#,##0\);_(* &quot;-&quot;??_);_(@_)"/>
    <numFmt numFmtId="167" formatCode="0.0"/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2">
    <xf numFmtId="0" fontId="0" fillId="0" borderId="0" xfId="0"/>
    <xf numFmtId="0" fontId="0" fillId="0" borderId="2" xfId="0" applyBorder="1"/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7" xfId="0" applyBorder="1" applyAlignment="1">
      <alignment horizontal="center"/>
    </xf>
    <xf numFmtId="166" fontId="0" fillId="0" borderId="19" xfId="0" applyNumberFormat="1" applyBorder="1"/>
    <xf numFmtId="166" fontId="0" fillId="0" borderId="19" xfId="1" applyNumberFormat="1" applyFont="1" applyBorder="1"/>
    <xf numFmtId="166" fontId="0" fillId="0" borderId="20" xfId="1" applyNumberFormat="1" applyFont="1" applyBorder="1"/>
    <xf numFmtId="3" fontId="0" fillId="0" borderId="19" xfId="0" applyNumberFormat="1" applyBorder="1"/>
    <xf numFmtId="167" fontId="0" fillId="0" borderId="19" xfId="0" applyNumberFormat="1" applyBorder="1"/>
    <xf numFmtId="167" fontId="0" fillId="0" borderId="20" xfId="0" applyNumberFormat="1" applyBorder="1"/>
    <xf numFmtId="0" fontId="0" fillId="0" borderId="25" xfId="0" applyBorder="1" applyAlignment="1">
      <alignment vertical="center"/>
    </xf>
    <xf numFmtId="0" fontId="0" fillId="0" borderId="9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/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9" xfId="1" applyNumberFormat="1" applyFon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6" fillId="0" borderId="0" xfId="0" applyFont="1"/>
    <xf numFmtId="167" fontId="6" fillId="0" borderId="0" xfId="0" applyNumberFormat="1" applyFont="1"/>
    <xf numFmtId="0" fontId="2" fillId="0" borderId="28" xfId="0" applyFont="1" applyBorder="1"/>
    <xf numFmtId="0" fontId="2" fillId="0" borderId="9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1" fontId="0" fillId="0" borderId="37" xfId="0" applyNumberFormat="1" applyBorder="1"/>
    <xf numFmtId="1" fontId="0" fillId="0" borderId="24" xfId="0" applyNumberFormat="1" applyBorder="1"/>
    <xf numFmtId="1" fontId="0" fillId="0" borderId="36" xfId="0" applyNumberFormat="1" applyFill="1" applyBorder="1"/>
    <xf numFmtId="0" fontId="0" fillId="0" borderId="36" xfId="0" applyBorder="1"/>
    <xf numFmtId="1" fontId="0" fillId="3" borderId="0" xfId="0" applyNumberFormat="1" applyFill="1" applyBorder="1"/>
    <xf numFmtId="1" fontId="0" fillId="0" borderId="36" xfId="0" applyNumberFormat="1" applyBorder="1"/>
    <xf numFmtId="166" fontId="0" fillId="0" borderId="37" xfId="1" applyNumberFormat="1" applyFont="1" applyBorder="1"/>
    <xf numFmtId="166" fontId="0" fillId="0" borderId="24" xfId="1" applyNumberFormat="1" applyFont="1" applyBorder="1"/>
    <xf numFmtId="1" fontId="0" fillId="0" borderId="40" xfId="0" applyNumberFormat="1" applyBorder="1"/>
    <xf numFmtId="1" fontId="0" fillId="0" borderId="0" xfId="0" applyNumberFormat="1" applyBorder="1"/>
    <xf numFmtId="1" fontId="0" fillId="0" borderId="41" xfId="0" applyNumberFormat="1" applyFill="1" applyBorder="1"/>
    <xf numFmtId="0" fontId="0" fillId="0" borderId="41" xfId="0" applyBorder="1"/>
    <xf numFmtId="1" fontId="0" fillId="0" borderId="41" xfId="0" applyNumberFormat="1" applyBorder="1"/>
    <xf numFmtId="166" fontId="0" fillId="0" borderId="40" xfId="1" applyNumberFormat="1" applyFont="1" applyBorder="1"/>
    <xf numFmtId="166" fontId="0" fillId="0" borderId="0" xfId="1" applyNumberFormat="1" applyFont="1" applyBorder="1"/>
    <xf numFmtId="0" fontId="0" fillId="0" borderId="30" xfId="0" applyBorder="1"/>
    <xf numFmtId="0" fontId="2" fillId="0" borderId="13" xfId="0" applyFont="1" applyBorder="1" applyAlignment="1">
      <alignment horizontal="right"/>
    </xf>
    <xf numFmtId="1" fontId="2" fillId="0" borderId="42" xfId="0" applyNumberFormat="1" applyFont="1" applyBorder="1"/>
    <xf numFmtId="1" fontId="0" fillId="3" borderId="43" xfId="0" applyNumberFormat="1" applyFill="1" applyBorder="1"/>
    <xf numFmtId="1" fontId="0" fillId="3" borderId="44" xfId="0" applyNumberFormat="1" applyFill="1" applyBorder="1"/>
    <xf numFmtId="0" fontId="7" fillId="0" borderId="9" xfId="0" applyFont="1" applyBorder="1" applyAlignment="1">
      <alignment horizontal="right"/>
    </xf>
    <xf numFmtId="3" fontId="6" fillId="0" borderId="0" xfId="0" applyNumberFormat="1" applyFont="1" applyBorder="1"/>
    <xf numFmtId="3" fontId="6" fillId="0" borderId="41" xfId="0" applyNumberFormat="1" applyFont="1" applyBorder="1"/>
    <xf numFmtId="0" fontId="0" fillId="0" borderId="0" xfId="0" applyBorder="1"/>
    <xf numFmtId="1" fontId="6" fillId="0" borderId="0" xfId="0" applyNumberFormat="1" applyFont="1" applyBorder="1"/>
    <xf numFmtId="1" fontId="6" fillId="0" borderId="7" xfId="0" applyNumberFormat="1" applyFont="1" applyBorder="1"/>
    <xf numFmtId="2" fontId="0" fillId="0" borderId="0" xfId="0" applyNumberFormat="1" applyBorder="1"/>
    <xf numFmtId="0" fontId="0" fillId="0" borderId="8" xfId="0" applyBorder="1"/>
    <xf numFmtId="0" fontId="0" fillId="0" borderId="34" xfId="0" applyBorder="1"/>
    <xf numFmtId="0" fontId="0" fillId="0" borderId="25" xfId="0" applyBorder="1"/>
    <xf numFmtId="0" fontId="2" fillId="0" borderId="9" xfId="0" applyFont="1" applyBorder="1" applyAlignment="1"/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6" fillId="0" borderId="0" xfId="0" applyNumberFormat="1" applyFont="1"/>
    <xf numFmtId="1" fontId="6" fillId="0" borderId="9" xfId="0" applyNumberFormat="1" applyFont="1" applyBorder="1"/>
    <xf numFmtId="0" fontId="2" fillId="3" borderId="2" xfId="0" applyFont="1" applyFill="1" applyBorder="1" applyAlignment="1">
      <alignment horizontal="center"/>
    </xf>
    <xf numFmtId="0" fontId="2" fillId="0" borderId="13" xfId="0" applyFont="1" applyBorder="1"/>
    <xf numFmtId="1" fontId="0" fillId="3" borderId="41" xfId="0" applyNumberFormat="1" applyFill="1" applyBorder="1"/>
    <xf numFmtId="1" fontId="0" fillId="3" borderId="7" xfId="0" applyNumberFormat="1" applyFill="1" applyBorder="1"/>
    <xf numFmtId="1" fontId="2" fillId="0" borderId="43" xfId="0" applyNumberFormat="1" applyFont="1" applyBorder="1"/>
    <xf numFmtId="1" fontId="2" fillId="0" borderId="44" xfId="0" applyNumberFormat="1" applyFont="1" applyBorder="1"/>
    <xf numFmtId="1" fontId="2" fillId="0" borderId="45" xfId="0" applyNumberFormat="1" applyFont="1" applyBorder="1"/>
    <xf numFmtId="1" fontId="2" fillId="3" borderId="43" xfId="0" applyNumberFormat="1" applyFont="1" applyFill="1" applyBorder="1"/>
    <xf numFmtId="1" fontId="2" fillId="3" borderId="44" xfId="0" applyNumberFormat="1" applyFont="1" applyFill="1" applyBorder="1"/>
    <xf numFmtId="1" fontId="2" fillId="3" borderId="46" xfId="0" applyNumberFormat="1" applyFont="1" applyFill="1" applyBorder="1"/>
    <xf numFmtId="167" fontId="0" fillId="0" borderId="0" xfId="0" applyNumberFormat="1"/>
    <xf numFmtId="166" fontId="0" fillId="0" borderId="0" xfId="0" applyNumberFormat="1"/>
    <xf numFmtId="1" fontId="0" fillId="0" borderId="0" xfId="0" applyNumberFormat="1"/>
    <xf numFmtId="4" fontId="0" fillId="0" borderId="0" xfId="0" applyNumberFormat="1"/>
    <xf numFmtId="0" fontId="0" fillId="0" borderId="30" xfId="0" applyBorder="1" applyAlignment="1">
      <alignment horizontal="center"/>
    </xf>
    <xf numFmtId="0" fontId="0" fillId="0" borderId="17" xfId="0" applyBorder="1"/>
    <xf numFmtId="0" fontId="0" fillId="0" borderId="32" xfId="0" applyBorder="1" applyAlignment="1">
      <alignment horizontal="center"/>
    </xf>
    <xf numFmtId="166" fontId="0" fillId="0" borderId="17" xfId="0" applyNumberFormat="1" applyBorder="1"/>
    <xf numFmtId="167" fontId="0" fillId="0" borderId="17" xfId="0" applyNumberFormat="1" applyBorder="1"/>
    <xf numFmtId="0" fontId="0" fillId="0" borderId="31" xfId="0" applyBorder="1" applyAlignment="1">
      <alignment horizontal="center"/>
    </xf>
    <xf numFmtId="167" fontId="0" fillId="0" borderId="7" xfId="0" applyNumberFormat="1" applyBorder="1"/>
    <xf numFmtId="167" fontId="0" fillId="0" borderId="2" xfId="0" applyNumberFormat="1" applyBorder="1"/>
    <xf numFmtId="168" fontId="0" fillId="0" borderId="7" xfId="0" applyNumberFormat="1" applyBorder="1"/>
    <xf numFmtId="168" fontId="0" fillId="0" borderId="2" xfId="0" applyNumberFormat="1" applyBorder="1"/>
    <xf numFmtId="168" fontId="0" fillId="0" borderId="41" xfId="0" applyNumberFormat="1" applyBorder="1"/>
    <xf numFmtId="168" fontId="0" fillId="0" borderId="30" xfId="0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</cellXfs>
  <cellStyles count="3">
    <cellStyle name="_x0013__KRC_Resource Additions_NOV08GFF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r%20QA%20Process\PAR%20Query%20DB\PAR%20Results%20Que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tCost"/>
      <sheetName val="FOM"/>
      <sheetName val="NOx"/>
      <sheetName val="NOx Rate"/>
      <sheetName val="NOx Monthly"/>
      <sheetName val="NOx Rate Monthly"/>
      <sheetName val="Dispatch"/>
      <sheetName val="MWH"/>
      <sheetName val="MWH Monthly"/>
      <sheetName val="SO2"/>
      <sheetName val="SO2 Monthly"/>
      <sheetName val="CO2"/>
      <sheetName val="CO2 All"/>
      <sheetName val="Hg"/>
      <sheetName val="Btu"/>
      <sheetName val="Btu Monthly"/>
      <sheetName val="CoalBurn"/>
      <sheetName val="CF"/>
      <sheetName val="CF All"/>
      <sheetName val="CF Monthly"/>
      <sheetName val="CF System"/>
      <sheetName val="FuelCost"/>
      <sheetName val="Sheet2"/>
    </sheetNames>
    <sheetDataSet>
      <sheetData sheetId="0" refreshError="1">
        <row r="5">
          <cell r="B5" t="str">
            <v>Duke Coal Total Cost by Year</v>
          </cell>
        </row>
        <row r="16">
          <cell r="B16" t="str">
            <v>Duke Capacity Factor by Year</v>
          </cell>
          <cell r="C16" t="str">
            <v>CF All</v>
          </cell>
          <cell r="D16" t="str">
            <v>0%</v>
          </cell>
        </row>
        <row r="17">
          <cell r="B17" t="str">
            <v>Duke CO2 Tons by Year</v>
          </cell>
        </row>
        <row r="18">
          <cell r="B18" t="str">
            <v>Duke Coal and CC Btu Consumed by Month</v>
          </cell>
        </row>
        <row r="19">
          <cell r="B19" t="str">
            <v>Duke Coal and CC Btu Consumed by Year</v>
          </cell>
        </row>
        <row r="20">
          <cell r="B20" t="str">
            <v>Duke Coal and CC Capacity Factor by Month</v>
          </cell>
        </row>
        <row r="21">
          <cell r="B21" t="str">
            <v>Duke Coal and CC Capacity Factor by Year</v>
          </cell>
        </row>
        <row r="22">
          <cell r="B22" t="str">
            <v>Duke Coal and CC Fuel Cost by Year</v>
          </cell>
        </row>
        <row r="23">
          <cell r="B23" t="str">
            <v>Duke Coal and CC Generation by Month</v>
          </cell>
        </row>
        <row r="24">
          <cell r="B24" t="str">
            <v>Duke Coal and CC Generation by Year</v>
          </cell>
        </row>
        <row r="25">
          <cell r="B25" t="str">
            <v>Duke Coal Burn by Year</v>
          </cell>
        </row>
        <row r="26">
          <cell r="B26" t="str">
            <v>Duke Coal CO2 Tons by Year</v>
          </cell>
        </row>
        <row r="27">
          <cell r="B27" t="str">
            <v>Duke Coal Hg Pounds by Year</v>
          </cell>
        </row>
        <row r="28">
          <cell r="B28" t="str">
            <v>Duke Coal NOx Tons by Month</v>
          </cell>
        </row>
        <row r="29">
          <cell r="B29" t="str">
            <v>Duke Coal NOx Tons by Year</v>
          </cell>
        </row>
        <row r="30">
          <cell r="B30" t="str">
            <v>Duke Coal SO2 Tons by Month</v>
          </cell>
        </row>
        <row r="31">
          <cell r="B31" t="str">
            <v>Duke Coal SO2 Tons by Year</v>
          </cell>
        </row>
        <row r="32">
          <cell r="B32" t="str">
            <v>Duke Coal System CF by Year</v>
          </cell>
        </row>
        <row r="33">
          <cell r="B33" t="str">
            <v>Duke Dispatch Price by Year</v>
          </cell>
        </row>
        <row r="34">
          <cell r="B34" t="str">
            <v>Duke FixedOM by Year</v>
          </cell>
        </row>
        <row r="35">
          <cell r="B35" t="str">
            <v>Duke Coal Total Cost by Year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abSelected="1" workbookViewId="0">
      <selection activeCell="D9" sqref="D9"/>
    </sheetView>
  </sheetViews>
  <sheetFormatPr defaultRowHeight="14.5" x14ac:dyDescent="0.35"/>
  <cols>
    <col min="2" max="3" width="9.1796875" bestFit="1" customWidth="1"/>
    <col min="5" max="5" width="6.1796875" customWidth="1"/>
    <col min="7" max="7" width="6.453125" customWidth="1"/>
    <col min="8" max="8" width="4.1796875" customWidth="1"/>
    <col min="10" max="11" width="9.1796875" bestFit="1" customWidth="1"/>
    <col min="16" max="16" width="3.81640625" customWidth="1"/>
    <col min="18" max="18" width="10.1796875" bestFit="1" customWidth="1"/>
  </cols>
  <sheetData>
    <row r="1" spans="1:23" x14ac:dyDescent="0.35">
      <c r="A1" t="s">
        <v>0</v>
      </c>
    </row>
    <row r="2" spans="1:23" x14ac:dyDescent="0.35">
      <c r="A2" t="s">
        <v>1</v>
      </c>
    </row>
    <row r="3" spans="1:23" x14ac:dyDescent="0.35">
      <c r="A3" t="s">
        <v>2</v>
      </c>
    </row>
    <row r="4" spans="1:23" ht="16" thickBot="1" x14ac:dyDescent="0.4">
      <c r="A4" s="3"/>
      <c r="B4" s="2"/>
      <c r="C4" s="2"/>
      <c r="D4" s="2"/>
      <c r="E4" s="2"/>
      <c r="F4" s="2"/>
      <c r="G4" s="2"/>
    </row>
    <row r="5" spans="1:23" ht="16" thickBot="1" x14ac:dyDescent="0.4">
      <c r="A5" s="119" t="s">
        <v>3</v>
      </c>
      <c r="B5" s="120"/>
      <c r="C5" s="120"/>
      <c r="D5" s="120"/>
      <c r="E5" s="120"/>
      <c r="F5" s="120"/>
      <c r="G5" s="121"/>
      <c r="I5" s="112" t="s">
        <v>4</v>
      </c>
      <c r="J5" s="113"/>
      <c r="K5" s="113"/>
      <c r="L5" s="113"/>
      <c r="M5" s="113"/>
      <c r="N5" s="113"/>
      <c r="O5" s="114"/>
      <c r="Q5" s="112" t="s">
        <v>5</v>
      </c>
      <c r="R5" s="113"/>
      <c r="S5" s="113"/>
      <c r="T5" s="113"/>
      <c r="U5" s="113"/>
      <c r="V5" s="113"/>
      <c r="W5" s="114"/>
    </row>
    <row r="6" spans="1:23" ht="29.15" customHeight="1" x14ac:dyDescent="0.35">
      <c r="A6" s="11" t="s">
        <v>6</v>
      </c>
      <c r="B6" s="11" t="s">
        <v>7</v>
      </c>
      <c r="C6" s="11">
        <v>2019</v>
      </c>
      <c r="D6" s="115" t="s">
        <v>8</v>
      </c>
      <c r="E6" s="116"/>
      <c r="F6" s="116" t="s">
        <v>9</v>
      </c>
      <c r="G6" s="118"/>
      <c r="I6" s="7" t="s">
        <v>6</v>
      </c>
      <c r="J6" s="11" t="s">
        <v>7</v>
      </c>
      <c r="K6" s="11">
        <v>2019</v>
      </c>
      <c r="L6" s="115" t="s">
        <v>8</v>
      </c>
      <c r="M6" s="116"/>
      <c r="N6" s="116" t="s">
        <v>9</v>
      </c>
      <c r="O6" s="117"/>
      <c r="Q6" s="7" t="s">
        <v>6</v>
      </c>
      <c r="R6" s="11" t="s">
        <v>7</v>
      </c>
      <c r="S6" s="11">
        <v>2019</v>
      </c>
      <c r="T6" s="115" t="s">
        <v>8</v>
      </c>
      <c r="U6" s="116"/>
      <c r="V6" s="116" t="s">
        <v>9</v>
      </c>
      <c r="W6" s="117"/>
    </row>
    <row r="7" spans="1:23" x14ac:dyDescent="0.35">
      <c r="A7" s="14"/>
      <c r="B7" s="12" t="s">
        <v>10</v>
      </c>
      <c r="C7" s="12" t="s">
        <v>11</v>
      </c>
      <c r="D7" s="16" t="s">
        <v>12</v>
      </c>
      <c r="E7" s="16" t="s">
        <v>13</v>
      </c>
      <c r="F7" s="16" t="s">
        <v>12</v>
      </c>
      <c r="G7" s="100" t="s">
        <v>13</v>
      </c>
      <c r="I7" s="8"/>
      <c r="J7" s="12" t="s">
        <v>10</v>
      </c>
      <c r="K7" s="12" t="s">
        <v>11</v>
      </c>
      <c r="L7" s="16" t="s">
        <v>12</v>
      </c>
      <c r="M7" s="16" t="s">
        <v>13</v>
      </c>
      <c r="N7" s="16" t="s">
        <v>12</v>
      </c>
      <c r="O7" s="4" t="s">
        <v>13</v>
      </c>
      <c r="Q7" s="8"/>
      <c r="R7" s="12" t="s">
        <v>10</v>
      </c>
      <c r="S7" s="12" t="s">
        <v>11</v>
      </c>
      <c r="T7" s="16" t="s">
        <v>12</v>
      </c>
      <c r="U7" s="16" t="s">
        <v>13</v>
      </c>
      <c r="V7" s="16" t="s">
        <v>12</v>
      </c>
      <c r="W7" s="4" t="s">
        <v>13</v>
      </c>
    </row>
    <row r="8" spans="1:23" x14ac:dyDescent="0.35">
      <c r="A8" s="101"/>
      <c r="B8" s="13" t="s">
        <v>14</v>
      </c>
      <c r="C8" s="13" t="s">
        <v>14</v>
      </c>
      <c r="D8" s="13" t="s">
        <v>14</v>
      </c>
      <c r="E8" s="13" t="s">
        <v>14</v>
      </c>
      <c r="F8" s="13" t="s">
        <v>14</v>
      </c>
      <c r="G8" s="102" t="s">
        <v>14</v>
      </c>
      <c r="I8" s="9"/>
      <c r="J8" s="13" t="s">
        <v>14</v>
      </c>
      <c r="K8" s="13" t="s">
        <v>14</v>
      </c>
      <c r="L8" s="13" t="s">
        <v>14</v>
      </c>
      <c r="M8" s="13" t="s">
        <v>14</v>
      </c>
      <c r="N8" s="13" t="s">
        <v>14</v>
      </c>
      <c r="O8" s="5" t="s">
        <v>14</v>
      </c>
      <c r="Q8" s="9"/>
      <c r="R8" s="13" t="s">
        <v>15</v>
      </c>
      <c r="S8" s="13" t="s">
        <v>15</v>
      </c>
      <c r="T8" s="13" t="s">
        <v>15</v>
      </c>
      <c r="U8" s="13" t="s">
        <v>15</v>
      </c>
      <c r="V8" s="13" t="s">
        <v>15</v>
      </c>
      <c r="W8" s="105" t="s">
        <v>15</v>
      </c>
    </row>
    <row r="9" spans="1:23" x14ac:dyDescent="0.35">
      <c r="A9" s="14">
        <v>2020</v>
      </c>
      <c r="B9" s="17">
        <v>9055.3219788699298</v>
      </c>
      <c r="C9" s="17">
        <v>8952.9554335142293</v>
      </c>
      <c r="D9" s="20">
        <f>1035.26080426063+3292</f>
        <v>4327.2608042606298</v>
      </c>
      <c r="E9" s="20">
        <f>1191.89304819523+3292</f>
        <v>4483.8930481952302</v>
      </c>
      <c r="F9" s="21">
        <v>30</v>
      </c>
      <c r="G9" s="110">
        <v>38</v>
      </c>
      <c r="I9" s="8">
        <v>2020</v>
      </c>
      <c r="J9" s="18">
        <v>9294.4621430308598</v>
      </c>
      <c r="K9" s="18">
        <v>9238.947516206028</v>
      </c>
      <c r="L9" s="20">
        <f>564.559457560757+4073</f>
        <v>4637.5594575607574</v>
      </c>
      <c r="M9" s="20">
        <f>643.760614690858+4073</f>
        <v>4716.7606146908583</v>
      </c>
      <c r="N9" s="21">
        <v>24</v>
      </c>
      <c r="O9" s="106">
        <v>28</v>
      </c>
      <c r="Q9" s="8">
        <v>2020</v>
      </c>
      <c r="R9" s="18">
        <v>43652.402526758313</v>
      </c>
      <c r="S9" s="14">
        <v>43620</v>
      </c>
      <c r="T9" s="20">
        <v>1897.7846269366846</v>
      </c>
      <c r="U9" s="20">
        <v>3117.3963207887846</v>
      </c>
      <c r="V9" s="21">
        <v>24.5</v>
      </c>
      <c r="W9" s="108">
        <v>72</v>
      </c>
    </row>
    <row r="10" spans="1:23" x14ac:dyDescent="0.35">
      <c r="A10" s="14">
        <v>2021</v>
      </c>
      <c r="B10" s="17">
        <v>9146.6494568342732</v>
      </c>
      <c r="C10" s="17">
        <v>9025.8068986406688</v>
      </c>
      <c r="D10" s="14"/>
      <c r="E10" s="14"/>
      <c r="F10" s="21">
        <v>26</v>
      </c>
      <c r="G10" s="110">
        <v>33</v>
      </c>
      <c r="I10" s="8">
        <v>2021</v>
      </c>
      <c r="J10" s="18">
        <v>8739.5457884171301</v>
      </c>
      <c r="K10" s="18">
        <v>8610.8092356575307</v>
      </c>
      <c r="L10" s="14"/>
      <c r="M10" s="14"/>
      <c r="N10" s="21">
        <v>22</v>
      </c>
      <c r="O10" s="106">
        <v>24</v>
      </c>
      <c r="Q10" s="8">
        <v>2021</v>
      </c>
      <c r="R10" s="18">
        <v>44010.746072994909</v>
      </c>
      <c r="S10" s="14">
        <v>43949</v>
      </c>
      <c r="T10" s="14"/>
      <c r="U10" s="14"/>
      <c r="V10" s="21">
        <v>22.7</v>
      </c>
      <c r="W10" s="108">
        <v>63.8</v>
      </c>
    </row>
    <row r="11" spans="1:23" x14ac:dyDescent="0.35">
      <c r="A11" s="14">
        <v>2022</v>
      </c>
      <c r="B11" s="17">
        <v>9230.0285382867951</v>
      </c>
      <c r="C11" s="17">
        <v>9081.713264067108</v>
      </c>
      <c r="D11" s="14"/>
      <c r="E11" s="14"/>
      <c r="F11" s="21">
        <v>23</v>
      </c>
      <c r="G11" s="110">
        <v>30</v>
      </c>
      <c r="I11" s="8">
        <v>2022</v>
      </c>
      <c r="J11" s="18">
        <v>9121.3943084828552</v>
      </c>
      <c r="K11" s="18">
        <v>8957.6990564009793</v>
      </c>
      <c r="L11" s="14"/>
      <c r="M11" s="14"/>
      <c r="N11" s="21">
        <v>19</v>
      </c>
      <c r="O11" s="106">
        <v>23</v>
      </c>
      <c r="Q11" s="8">
        <v>2022</v>
      </c>
      <c r="R11" s="18">
        <v>44607.822434128611</v>
      </c>
      <c r="S11" s="14">
        <v>44519</v>
      </c>
      <c r="T11" s="14"/>
      <c r="U11" s="14"/>
      <c r="V11" s="21">
        <v>22.3</v>
      </c>
      <c r="W11" s="108">
        <v>61.1</v>
      </c>
    </row>
    <row r="12" spans="1:23" x14ac:dyDescent="0.35">
      <c r="A12" s="14">
        <v>2023</v>
      </c>
      <c r="B12" s="17">
        <v>9001.4494427675036</v>
      </c>
      <c r="C12" s="17">
        <v>8835.8191013895084</v>
      </c>
      <c r="D12" s="14"/>
      <c r="E12" s="14"/>
      <c r="F12" s="21">
        <v>23</v>
      </c>
      <c r="G12" s="110">
        <v>30</v>
      </c>
      <c r="I12" s="8">
        <v>2023</v>
      </c>
      <c r="J12" s="18">
        <v>8885.5348411921295</v>
      </c>
      <c r="K12" s="18">
        <v>8696.0185767991406</v>
      </c>
      <c r="L12" s="14"/>
      <c r="M12" s="14"/>
      <c r="N12" s="21">
        <v>20</v>
      </c>
      <c r="O12" s="106">
        <v>23</v>
      </c>
      <c r="Q12" s="8">
        <v>2023</v>
      </c>
      <c r="R12" s="18">
        <v>44580.439627533029</v>
      </c>
      <c r="S12" s="14">
        <v>44466</v>
      </c>
      <c r="T12" s="14"/>
      <c r="U12" s="14"/>
      <c r="V12" s="21">
        <v>20.399999999999999</v>
      </c>
      <c r="W12" s="108">
        <v>55.1</v>
      </c>
    </row>
    <row r="13" spans="1:23" x14ac:dyDescent="0.35">
      <c r="A13" s="14">
        <v>2024</v>
      </c>
      <c r="B13" s="17">
        <v>9089.3521601644788</v>
      </c>
      <c r="C13" s="17">
        <v>8906.6790846732529</v>
      </c>
      <c r="D13" s="14"/>
      <c r="E13" s="14"/>
      <c r="F13" s="21">
        <v>25</v>
      </c>
      <c r="G13" s="110">
        <v>30</v>
      </c>
      <c r="I13" s="8">
        <v>2024</v>
      </c>
      <c r="J13" s="18">
        <v>8982.7570787251607</v>
      </c>
      <c r="K13" s="18">
        <v>8767.8335661263573</v>
      </c>
      <c r="L13" s="14"/>
      <c r="M13" s="14"/>
      <c r="N13" s="21">
        <v>21</v>
      </c>
      <c r="O13" s="106">
        <v>23</v>
      </c>
      <c r="Q13" s="8">
        <v>2024</v>
      </c>
      <c r="R13" s="18">
        <v>44950.984887533305</v>
      </c>
      <c r="S13" s="14">
        <v>44813</v>
      </c>
      <c r="T13" s="14"/>
      <c r="U13" s="14"/>
      <c r="V13" s="21">
        <v>19.3</v>
      </c>
      <c r="W13" s="108">
        <v>48</v>
      </c>
    </row>
    <row r="14" spans="1:23" x14ac:dyDescent="0.35">
      <c r="A14" s="14">
        <v>2025</v>
      </c>
      <c r="B14" s="17">
        <v>8965.0753722281461</v>
      </c>
      <c r="C14" s="17">
        <v>8765.5287884221834</v>
      </c>
      <c r="D14" s="14"/>
      <c r="E14" s="14"/>
      <c r="F14" s="21">
        <v>24</v>
      </c>
      <c r="G14" s="110">
        <v>30</v>
      </c>
      <c r="I14" s="8">
        <v>2025</v>
      </c>
      <c r="J14" s="18">
        <v>8822.6737496563183</v>
      </c>
      <c r="K14" s="18">
        <v>8582.7439090248627</v>
      </c>
      <c r="L14" s="14"/>
      <c r="M14" s="14"/>
      <c r="N14" s="21">
        <v>21</v>
      </c>
      <c r="O14" s="106">
        <v>23</v>
      </c>
      <c r="Q14" s="8">
        <v>2025</v>
      </c>
      <c r="R14" s="18">
        <v>44893.702594866038</v>
      </c>
      <c r="S14" s="14">
        <v>44732</v>
      </c>
      <c r="T14" s="14"/>
      <c r="U14" s="14"/>
      <c r="V14" s="21">
        <v>16</v>
      </c>
      <c r="W14" s="108">
        <v>39.6</v>
      </c>
    </row>
    <row r="15" spans="1:23" x14ac:dyDescent="0.35">
      <c r="A15" s="14">
        <v>2026</v>
      </c>
      <c r="B15" s="17">
        <v>9054.573828301307</v>
      </c>
      <c r="C15" s="17">
        <v>8839.280371117311</v>
      </c>
      <c r="D15" s="14"/>
      <c r="E15" s="14"/>
      <c r="F15" s="21">
        <v>23</v>
      </c>
      <c r="G15" s="110">
        <v>28</v>
      </c>
      <c r="I15" s="8">
        <v>2026</v>
      </c>
      <c r="J15" s="18">
        <v>8896.2185632609253</v>
      </c>
      <c r="K15" s="18">
        <v>8633.2126919564889</v>
      </c>
      <c r="L15" s="14"/>
      <c r="M15" s="14"/>
      <c r="N15" s="21">
        <v>18</v>
      </c>
      <c r="O15" s="106">
        <v>20</v>
      </c>
      <c r="Q15" s="8">
        <v>2026</v>
      </c>
      <c r="R15" s="18">
        <v>45239.112026986782</v>
      </c>
      <c r="S15" s="14">
        <v>45057</v>
      </c>
      <c r="T15" s="14"/>
      <c r="U15" s="14"/>
      <c r="V15" s="21">
        <v>12.9</v>
      </c>
      <c r="W15" s="108">
        <v>31</v>
      </c>
    </row>
    <row r="16" spans="1:23" x14ac:dyDescent="0.35">
      <c r="A16" s="14">
        <v>2027</v>
      </c>
      <c r="B16" s="17">
        <v>9150.1060394923261</v>
      </c>
      <c r="C16" s="17">
        <v>8920.4892045262768</v>
      </c>
      <c r="D16" s="14"/>
      <c r="E16" s="14"/>
      <c r="F16" s="21">
        <v>22</v>
      </c>
      <c r="G16" s="110">
        <v>26</v>
      </c>
      <c r="I16" s="8">
        <v>2027</v>
      </c>
      <c r="J16" s="18">
        <v>8971.5838865310361</v>
      </c>
      <c r="K16" s="18">
        <v>8687.9009654128058</v>
      </c>
      <c r="L16" s="14"/>
      <c r="M16" s="14"/>
      <c r="N16" s="21">
        <v>18</v>
      </c>
      <c r="O16" s="106">
        <v>19</v>
      </c>
      <c r="Q16" s="8">
        <v>2027</v>
      </c>
      <c r="R16" s="18">
        <v>45602.196043955664</v>
      </c>
      <c r="S16" s="14">
        <v>45405</v>
      </c>
      <c r="T16" s="14"/>
      <c r="U16" s="14"/>
      <c r="V16" s="21">
        <v>10.7</v>
      </c>
      <c r="W16" s="108">
        <v>25</v>
      </c>
    </row>
    <row r="17" spans="1:23" x14ac:dyDescent="0.35">
      <c r="A17" s="14">
        <v>2028</v>
      </c>
      <c r="B17" s="17">
        <v>9269.5640155707388</v>
      </c>
      <c r="C17" s="17">
        <v>9027.4853863378885</v>
      </c>
      <c r="D17" s="14"/>
      <c r="E17" s="14"/>
      <c r="F17" s="21">
        <v>23</v>
      </c>
      <c r="G17" s="110">
        <v>25</v>
      </c>
      <c r="I17" s="8">
        <v>2028</v>
      </c>
      <c r="J17" s="18">
        <v>9041.80220098057</v>
      </c>
      <c r="K17" s="18">
        <v>8740.6172823346533</v>
      </c>
      <c r="L17" s="14"/>
      <c r="M17" s="14"/>
      <c r="N17" s="21">
        <v>19</v>
      </c>
      <c r="O17" s="106">
        <v>19</v>
      </c>
      <c r="Q17" s="8">
        <v>2028</v>
      </c>
      <c r="R17" s="18">
        <v>46122.759416425666</v>
      </c>
      <c r="S17" s="14">
        <v>45916</v>
      </c>
      <c r="T17" s="14"/>
      <c r="U17" s="14"/>
      <c r="V17" s="21">
        <v>9.1</v>
      </c>
      <c r="W17" s="108">
        <v>20.399999999999999</v>
      </c>
    </row>
    <row r="18" spans="1:23" ht="15" thickBot="1" x14ac:dyDescent="0.4">
      <c r="A18" s="101">
        <v>2029</v>
      </c>
      <c r="B18" s="103">
        <v>9381.6620556492799</v>
      </c>
      <c r="C18" s="103">
        <v>9128.9659959953715</v>
      </c>
      <c r="D18" s="101"/>
      <c r="E18" s="101"/>
      <c r="F18" s="104">
        <v>24</v>
      </c>
      <c r="G18" s="111">
        <v>24</v>
      </c>
      <c r="I18" s="10">
        <v>2029</v>
      </c>
      <c r="J18" s="19">
        <v>9104.0207614557403</v>
      </c>
      <c r="K18" s="19">
        <v>8788.1957665581085</v>
      </c>
      <c r="L18" s="15"/>
      <c r="M18" s="15"/>
      <c r="N18" s="22">
        <v>17</v>
      </c>
      <c r="O18" s="107">
        <v>18</v>
      </c>
      <c r="Q18" s="10">
        <v>2029</v>
      </c>
      <c r="R18" s="19">
        <v>46561.466215349166</v>
      </c>
      <c r="S18" s="15">
        <v>46351</v>
      </c>
      <c r="T18" s="15"/>
      <c r="U18" s="15"/>
      <c r="V18" s="22">
        <v>8.1</v>
      </c>
      <c r="W18" s="109">
        <v>16</v>
      </c>
    </row>
    <row r="19" spans="1:23" x14ac:dyDescent="0.35">
      <c r="F19" s="96"/>
      <c r="G19" s="96"/>
      <c r="N19" s="96"/>
      <c r="O19" s="98"/>
      <c r="V19" s="96"/>
      <c r="W19" s="99"/>
    </row>
    <row r="20" spans="1:23" x14ac:dyDescent="0.35">
      <c r="C20" s="97"/>
    </row>
  </sheetData>
  <mergeCells count="9">
    <mergeCell ref="Q5:W5"/>
    <mergeCell ref="T6:U6"/>
    <mergeCell ref="V6:W6"/>
    <mergeCell ref="D6:E6"/>
    <mergeCell ref="F6:G6"/>
    <mergeCell ref="A5:G5"/>
    <mergeCell ref="I5:O5"/>
    <mergeCell ref="L6:M6"/>
    <mergeCell ref="N6:O6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4" zoomScaleNormal="100" workbookViewId="0">
      <selection activeCell="O9" sqref="O9"/>
    </sheetView>
  </sheetViews>
  <sheetFormatPr defaultRowHeight="14.5" x14ac:dyDescent="0.35"/>
  <sheetData>
    <row r="1" spans="1:14" x14ac:dyDescent="0.35">
      <c r="N1" t="s">
        <v>16</v>
      </c>
    </row>
    <row r="2" spans="1:14" ht="15" thickBot="1" x14ac:dyDescent="0.4">
      <c r="N2" t="s">
        <v>17</v>
      </c>
    </row>
    <row r="3" spans="1:14" ht="15.5" x14ac:dyDescent="0.35">
      <c r="A3" s="125" t="s">
        <v>18</v>
      </c>
      <c r="B3" s="126"/>
      <c r="C3" s="126"/>
      <c r="D3" s="126"/>
      <c r="E3" s="126"/>
      <c r="F3" s="126"/>
      <c r="G3" s="126"/>
      <c r="H3" s="126"/>
      <c r="I3" s="126"/>
      <c r="J3" s="127"/>
      <c r="N3" t="s">
        <v>19</v>
      </c>
    </row>
    <row r="4" spans="1:14" ht="15" thickBot="1" x14ac:dyDescent="0.4">
      <c r="A4" s="128" t="s">
        <v>20</v>
      </c>
      <c r="B4" s="129"/>
      <c r="C4" s="129"/>
      <c r="D4" s="129"/>
      <c r="E4" s="129"/>
      <c r="F4" s="129"/>
      <c r="G4" s="129"/>
      <c r="H4" s="129"/>
      <c r="I4" s="129"/>
      <c r="J4" s="130"/>
      <c r="N4" t="s">
        <v>21</v>
      </c>
    </row>
    <row r="5" spans="1:14" x14ac:dyDescent="0.35">
      <c r="A5" s="77"/>
      <c r="B5" s="131" t="s">
        <v>22</v>
      </c>
      <c r="C5" s="132"/>
      <c r="D5" s="132"/>
      <c r="E5" s="131" t="s">
        <v>23</v>
      </c>
      <c r="F5" s="132"/>
      <c r="G5" s="133"/>
      <c r="H5" s="131" t="s">
        <v>24</v>
      </c>
      <c r="I5" s="132"/>
      <c r="J5" s="133"/>
    </row>
    <row r="6" spans="1:14" ht="15" thickBot="1" x14ac:dyDescent="0.4">
      <c r="A6" s="24"/>
      <c r="B6" s="45" t="s">
        <v>25</v>
      </c>
      <c r="C6" s="43" t="s">
        <v>26</v>
      </c>
      <c r="D6" s="44" t="s">
        <v>27</v>
      </c>
      <c r="E6" s="45" t="s">
        <v>25</v>
      </c>
      <c r="F6" s="43" t="s">
        <v>26</v>
      </c>
      <c r="G6" s="44" t="s">
        <v>27</v>
      </c>
      <c r="H6" s="45" t="s">
        <v>25</v>
      </c>
      <c r="I6" s="43" t="s">
        <v>26</v>
      </c>
      <c r="J6" s="44" t="s">
        <v>27</v>
      </c>
    </row>
    <row r="7" spans="1:14" x14ac:dyDescent="0.35">
      <c r="A7" s="78">
        <v>2020</v>
      </c>
      <c r="B7" s="29">
        <v>12</v>
      </c>
      <c r="C7" s="79">
        <v>16</v>
      </c>
      <c r="D7" s="79">
        <v>33</v>
      </c>
      <c r="E7" s="29">
        <v>16</v>
      </c>
      <c r="F7" s="79">
        <v>22</v>
      </c>
      <c r="G7" s="80">
        <v>39</v>
      </c>
      <c r="H7" s="29">
        <f>B7+E7</f>
        <v>28</v>
      </c>
      <c r="I7" s="79">
        <f t="shared" ref="I7:J16" si="0">C7+F7</f>
        <v>38</v>
      </c>
      <c r="J7" s="80">
        <f t="shared" si="0"/>
        <v>72</v>
      </c>
    </row>
    <row r="8" spans="1:14" x14ac:dyDescent="0.35">
      <c r="A8" s="78">
        <v>2021</v>
      </c>
      <c r="B8" s="29">
        <v>10</v>
      </c>
      <c r="C8" s="79">
        <v>14</v>
      </c>
      <c r="D8" s="79">
        <v>27</v>
      </c>
      <c r="E8" s="29">
        <v>14</v>
      </c>
      <c r="F8" s="79">
        <v>19</v>
      </c>
      <c r="G8" s="80">
        <v>36.799999999999997</v>
      </c>
      <c r="H8" s="29">
        <f t="shared" ref="H8:H16" si="1">B8+E8</f>
        <v>24</v>
      </c>
      <c r="I8" s="79">
        <f t="shared" si="0"/>
        <v>33</v>
      </c>
      <c r="J8" s="80">
        <f t="shared" si="0"/>
        <v>63.8</v>
      </c>
    </row>
    <row r="9" spans="1:14" x14ac:dyDescent="0.35">
      <c r="A9" s="78">
        <v>2022</v>
      </c>
      <c r="B9" s="29">
        <v>10</v>
      </c>
      <c r="C9" s="79">
        <v>13</v>
      </c>
      <c r="D9" s="79">
        <v>24</v>
      </c>
      <c r="E9" s="29">
        <v>13</v>
      </c>
      <c r="F9" s="79">
        <v>17</v>
      </c>
      <c r="G9" s="80">
        <v>37.1</v>
      </c>
      <c r="H9" s="29">
        <f t="shared" si="1"/>
        <v>23</v>
      </c>
      <c r="I9" s="79">
        <f t="shared" si="0"/>
        <v>30</v>
      </c>
      <c r="J9" s="80">
        <f t="shared" si="0"/>
        <v>61.1</v>
      </c>
    </row>
    <row r="10" spans="1:14" x14ac:dyDescent="0.35">
      <c r="A10" s="78">
        <v>2023</v>
      </c>
      <c r="B10" s="29">
        <v>9</v>
      </c>
      <c r="C10" s="79">
        <v>13</v>
      </c>
      <c r="D10" s="79">
        <v>21</v>
      </c>
      <c r="E10" s="29">
        <v>14</v>
      </c>
      <c r="F10" s="79">
        <v>17</v>
      </c>
      <c r="G10" s="80">
        <v>34.1</v>
      </c>
      <c r="H10" s="29">
        <f t="shared" si="1"/>
        <v>23</v>
      </c>
      <c r="I10" s="79">
        <f t="shared" si="0"/>
        <v>30</v>
      </c>
      <c r="J10" s="80">
        <f t="shared" si="0"/>
        <v>55.1</v>
      </c>
    </row>
    <row r="11" spans="1:14" x14ac:dyDescent="0.35">
      <c r="A11" s="78">
        <v>2024</v>
      </c>
      <c r="B11" s="29">
        <v>9</v>
      </c>
      <c r="C11" s="79">
        <v>12</v>
      </c>
      <c r="D11" s="79">
        <v>19</v>
      </c>
      <c r="E11" s="29">
        <v>14</v>
      </c>
      <c r="F11" s="79">
        <v>18</v>
      </c>
      <c r="G11" s="80">
        <v>29</v>
      </c>
      <c r="H11" s="29">
        <f t="shared" si="1"/>
        <v>23</v>
      </c>
      <c r="I11" s="79">
        <f t="shared" si="0"/>
        <v>30</v>
      </c>
      <c r="J11" s="80">
        <f t="shared" si="0"/>
        <v>48</v>
      </c>
    </row>
    <row r="12" spans="1:14" x14ac:dyDescent="0.35">
      <c r="A12" s="78">
        <v>2025</v>
      </c>
      <c r="B12" s="29">
        <v>9</v>
      </c>
      <c r="C12" s="79">
        <v>12</v>
      </c>
      <c r="D12" s="79">
        <v>18</v>
      </c>
      <c r="E12" s="29">
        <v>14</v>
      </c>
      <c r="F12" s="79">
        <v>18</v>
      </c>
      <c r="G12" s="80">
        <v>21.6</v>
      </c>
      <c r="H12" s="29">
        <f t="shared" si="1"/>
        <v>23</v>
      </c>
      <c r="I12" s="79">
        <f t="shared" si="0"/>
        <v>30</v>
      </c>
      <c r="J12" s="80">
        <f t="shared" si="0"/>
        <v>39.6</v>
      </c>
    </row>
    <row r="13" spans="1:14" x14ac:dyDescent="0.35">
      <c r="A13" s="78">
        <v>2026</v>
      </c>
      <c r="B13" s="29">
        <v>8</v>
      </c>
      <c r="C13" s="79">
        <v>12</v>
      </c>
      <c r="D13" s="79">
        <v>16</v>
      </c>
      <c r="E13" s="29">
        <v>12</v>
      </c>
      <c r="F13" s="79">
        <v>16</v>
      </c>
      <c r="G13" s="80">
        <v>15</v>
      </c>
      <c r="H13" s="29">
        <f t="shared" si="1"/>
        <v>20</v>
      </c>
      <c r="I13" s="79">
        <f t="shared" si="0"/>
        <v>28</v>
      </c>
      <c r="J13" s="80">
        <f t="shared" si="0"/>
        <v>31</v>
      </c>
    </row>
    <row r="14" spans="1:14" x14ac:dyDescent="0.35">
      <c r="A14" s="78">
        <v>2027</v>
      </c>
      <c r="B14" s="29">
        <v>8</v>
      </c>
      <c r="C14" s="79">
        <v>11</v>
      </c>
      <c r="D14" s="79">
        <v>14</v>
      </c>
      <c r="E14" s="29">
        <v>11</v>
      </c>
      <c r="F14" s="79">
        <v>15</v>
      </c>
      <c r="G14" s="80">
        <v>11</v>
      </c>
      <c r="H14" s="29">
        <f t="shared" si="1"/>
        <v>19</v>
      </c>
      <c r="I14" s="79">
        <f t="shared" si="0"/>
        <v>26</v>
      </c>
      <c r="J14" s="80">
        <f t="shared" si="0"/>
        <v>25</v>
      </c>
    </row>
    <row r="15" spans="1:14" x14ac:dyDescent="0.35">
      <c r="A15" s="78">
        <v>2028</v>
      </c>
      <c r="B15" s="29">
        <v>7</v>
      </c>
      <c r="C15" s="79">
        <v>10</v>
      </c>
      <c r="D15" s="79">
        <v>12</v>
      </c>
      <c r="E15" s="29">
        <v>12</v>
      </c>
      <c r="F15" s="79">
        <v>15</v>
      </c>
      <c r="G15" s="80">
        <v>8.4</v>
      </c>
      <c r="H15" s="29">
        <f t="shared" si="1"/>
        <v>19</v>
      </c>
      <c r="I15" s="79">
        <f t="shared" si="0"/>
        <v>25</v>
      </c>
      <c r="J15" s="80">
        <f t="shared" si="0"/>
        <v>20.399999999999999</v>
      </c>
    </row>
    <row r="16" spans="1:14" ht="15" thickBot="1" x14ac:dyDescent="0.4">
      <c r="A16" s="78">
        <v>2029</v>
      </c>
      <c r="B16" s="33">
        <v>7</v>
      </c>
      <c r="C16" s="81">
        <v>9</v>
      </c>
      <c r="D16" s="81">
        <v>10</v>
      </c>
      <c r="E16" s="33">
        <v>11</v>
      </c>
      <c r="F16" s="81">
        <v>15</v>
      </c>
      <c r="G16" s="82">
        <v>6</v>
      </c>
      <c r="H16" s="33">
        <f t="shared" si="1"/>
        <v>18</v>
      </c>
      <c r="I16" s="81">
        <f t="shared" si="0"/>
        <v>24</v>
      </c>
      <c r="J16" s="82">
        <f t="shared" si="0"/>
        <v>16</v>
      </c>
    </row>
    <row r="17" spans="1:19" ht="15" thickBot="1" x14ac:dyDescent="0.4">
      <c r="A17" s="38" t="s">
        <v>28</v>
      </c>
      <c r="B17" s="33">
        <f>SUM(B7:B16)</f>
        <v>89</v>
      </c>
      <c r="C17" s="81">
        <f t="shared" ref="C17:J17" si="2">SUM(C7:C16)</f>
        <v>122</v>
      </c>
      <c r="D17" s="82">
        <f t="shared" si="2"/>
        <v>194</v>
      </c>
      <c r="E17" s="33">
        <f t="shared" si="2"/>
        <v>131</v>
      </c>
      <c r="F17" s="81">
        <f t="shared" si="2"/>
        <v>172</v>
      </c>
      <c r="G17" s="82">
        <f t="shared" si="2"/>
        <v>238</v>
      </c>
      <c r="H17" s="33">
        <f t="shared" si="2"/>
        <v>220</v>
      </c>
      <c r="I17" s="83">
        <f t="shared" si="2"/>
        <v>294</v>
      </c>
      <c r="J17" s="82">
        <f t="shared" si="2"/>
        <v>432</v>
      </c>
    </row>
    <row r="18" spans="1:19" x14ac:dyDescent="0.35">
      <c r="A18" s="39"/>
      <c r="B18" s="84"/>
      <c r="C18" s="84"/>
      <c r="D18" s="40"/>
      <c r="E18" s="40"/>
      <c r="F18" s="40"/>
      <c r="G18" s="40"/>
      <c r="H18" s="85"/>
      <c r="I18" s="72"/>
      <c r="J18" s="72"/>
    </row>
    <row r="20" spans="1:19" ht="15" thickBot="1" x14ac:dyDescent="0.4">
      <c r="A20" s="41"/>
      <c r="B20" s="134" t="s">
        <v>29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5"/>
    </row>
    <row r="21" spans="1:19" x14ac:dyDescent="0.35">
      <c r="A21" s="42"/>
      <c r="B21" s="136" t="s">
        <v>30</v>
      </c>
      <c r="C21" s="136"/>
      <c r="D21" s="137"/>
      <c r="E21" s="138" t="s">
        <v>31</v>
      </c>
      <c r="F21" s="136"/>
      <c r="G21" s="137"/>
      <c r="H21" s="122" t="s">
        <v>32</v>
      </c>
      <c r="I21" s="123"/>
      <c r="J21" s="139"/>
      <c r="K21" s="138" t="s">
        <v>33</v>
      </c>
      <c r="L21" s="136"/>
      <c r="M21" s="137"/>
      <c r="N21" s="138" t="s">
        <v>34</v>
      </c>
      <c r="O21" s="136"/>
      <c r="P21" s="137"/>
      <c r="Q21" s="122" t="s">
        <v>35</v>
      </c>
      <c r="R21" s="123"/>
      <c r="S21" s="124"/>
    </row>
    <row r="22" spans="1:19" ht="15" thickBot="1" x14ac:dyDescent="0.4">
      <c r="A22" s="28"/>
      <c r="B22" s="43" t="s">
        <v>25</v>
      </c>
      <c r="C22" s="43" t="s">
        <v>26</v>
      </c>
      <c r="D22" s="44" t="s">
        <v>27</v>
      </c>
      <c r="E22" s="45" t="s">
        <v>25</v>
      </c>
      <c r="F22" s="43" t="s">
        <v>26</v>
      </c>
      <c r="G22" s="44" t="s">
        <v>27</v>
      </c>
      <c r="H22" s="46" t="s">
        <v>25</v>
      </c>
      <c r="I22" s="46" t="s">
        <v>26</v>
      </c>
      <c r="J22" s="47" t="s">
        <v>27</v>
      </c>
      <c r="K22" s="45" t="s">
        <v>25</v>
      </c>
      <c r="L22" s="43" t="s">
        <v>26</v>
      </c>
      <c r="M22" s="44" t="s">
        <v>27</v>
      </c>
      <c r="N22" s="45" t="s">
        <v>25</v>
      </c>
      <c r="O22" s="43" t="s">
        <v>26</v>
      </c>
      <c r="P22" s="44" t="s">
        <v>27</v>
      </c>
      <c r="Q22" s="46" t="s">
        <v>36</v>
      </c>
      <c r="R22" s="46" t="s">
        <v>37</v>
      </c>
      <c r="S22" s="86" t="s">
        <v>27</v>
      </c>
    </row>
    <row r="23" spans="1:19" x14ac:dyDescent="0.35">
      <c r="A23" s="87">
        <v>2020</v>
      </c>
      <c r="B23" s="48">
        <v>7.6236321318357065</v>
      </c>
      <c r="C23" s="49">
        <v>11.384185863867776</v>
      </c>
      <c r="D23" s="50">
        <v>33.024745659873744</v>
      </c>
      <c r="E23" s="48">
        <v>3.8921165224423566</v>
      </c>
      <c r="F23" s="49">
        <v>4.1795628745331701</v>
      </c>
      <c r="G23" s="51">
        <v>0</v>
      </c>
      <c r="H23" s="52">
        <f>B23+E23</f>
        <v>11.515748654278063</v>
      </c>
      <c r="I23" s="52">
        <f t="shared" ref="I23:J32" si="3">C23+F23</f>
        <v>15.563748738400946</v>
      </c>
      <c r="J23" s="88">
        <f t="shared" si="3"/>
        <v>33.024745659873744</v>
      </c>
      <c r="K23" s="48">
        <v>4.4505830759046558</v>
      </c>
      <c r="L23" s="49">
        <v>10.311651902273304</v>
      </c>
      <c r="M23" s="53">
        <v>39.001853099130784</v>
      </c>
      <c r="N23" s="48">
        <v>12</v>
      </c>
      <c r="O23" s="49">
        <v>12</v>
      </c>
      <c r="P23" s="51">
        <v>0</v>
      </c>
      <c r="Q23" s="52">
        <f t="shared" ref="Q23:S32" si="4">K23+N23</f>
        <v>16.450583075904657</v>
      </c>
      <c r="R23" s="52">
        <f t="shared" si="4"/>
        <v>22.311651902273304</v>
      </c>
      <c r="S23" s="89">
        <f t="shared" si="4"/>
        <v>39.001853099130784</v>
      </c>
    </row>
    <row r="24" spans="1:19" x14ac:dyDescent="0.35">
      <c r="A24" s="87">
        <v>2021</v>
      </c>
      <c r="B24" s="56">
        <v>6.5108934066069111</v>
      </c>
      <c r="C24" s="57">
        <v>10.045012894957402</v>
      </c>
      <c r="D24" s="58">
        <v>27.132887522133544</v>
      </c>
      <c r="E24" s="56">
        <v>3.8921165224423566</v>
      </c>
      <c r="F24" s="57">
        <v>4.1795628745331701</v>
      </c>
      <c r="G24" s="59">
        <v>0</v>
      </c>
      <c r="H24" s="52">
        <f t="shared" ref="H24:H32" si="5">B24+E24</f>
        <v>10.403009929049269</v>
      </c>
      <c r="I24" s="52">
        <f t="shared" si="3"/>
        <v>14.224575769490572</v>
      </c>
      <c r="J24" s="88">
        <f t="shared" si="3"/>
        <v>27.132887522133544</v>
      </c>
      <c r="K24" s="56">
        <v>4.6455770952315198</v>
      </c>
      <c r="L24" s="57">
        <v>9.5037087213180058</v>
      </c>
      <c r="M24" s="60">
        <v>36.81786383993488</v>
      </c>
      <c r="N24" s="56">
        <v>9.5</v>
      </c>
      <c r="O24" s="57">
        <v>9.5</v>
      </c>
      <c r="P24" s="59">
        <v>0</v>
      </c>
      <c r="Q24" s="52">
        <f t="shared" si="4"/>
        <v>14.14557709523152</v>
      </c>
      <c r="R24" s="52">
        <f t="shared" si="4"/>
        <v>19.003708721318006</v>
      </c>
      <c r="S24" s="89">
        <f t="shared" si="4"/>
        <v>36.81786383993488</v>
      </c>
    </row>
    <row r="25" spans="1:19" x14ac:dyDescent="0.35">
      <c r="A25" s="87">
        <v>2022</v>
      </c>
      <c r="B25" s="56">
        <v>5.8992662916099485</v>
      </c>
      <c r="C25" s="57">
        <v>9.2208369642214851</v>
      </c>
      <c r="D25" s="58">
        <v>23.699127234546911</v>
      </c>
      <c r="E25" s="56">
        <v>3.8921165224423566</v>
      </c>
      <c r="F25" s="57">
        <v>4.1795628745331701</v>
      </c>
      <c r="G25" s="59">
        <v>0</v>
      </c>
      <c r="H25" s="52">
        <f t="shared" si="5"/>
        <v>9.7913828140523052</v>
      </c>
      <c r="I25" s="52">
        <f t="shared" si="3"/>
        <v>13.400399838754655</v>
      </c>
      <c r="J25" s="88">
        <f t="shared" si="3"/>
        <v>23.699127234546911</v>
      </c>
      <c r="K25" s="56">
        <v>5.2401483246023117</v>
      </c>
      <c r="L25" s="57">
        <v>8.7907421629250262</v>
      </c>
      <c r="M25" s="60">
        <v>37.062504103992502</v>
      </c>
      <c r="N25" s="56">
        <v>7.7</v>
      </c>
      <c r="O25" s="57">
        <v>8.5</v>
      </c>
      <c r="P25" s="59">
        <v>0</v>
      </c>
      <c r="Q25" s="52">
        <f t="shared" si="4"/>
        <v>12.940148324602312</v>
      </c>
      <c r="R25" s="52">
        <f t="shared" si="4"/>
        <v>17.290742162925028</v>
      </c>
      <c r="S25" s="89">
        <f t="shared" si="4"/>
        <v>37.062504103992502</v>
      </c>
    </row>
    <row r="26" spans="1:19" x14ac:dyDescent="0.35">
      <c r="A26" s="87">
        <v>2023</v>
      </c>
      <c r="B26" s="56">
        <v>5.4393999179485801</v>
      </c>
      <c r="C26" s="57">
        <v>8.6842398061126627</v>
      </c>
      <c r="D26" s="58">
        <v>21.134283766298854</v>
      </c>
      <c r="E26" s="56">
        <v>3.8921165224423566</v>
      </c>
      <c r="F26" s="57">
        <v>4.1795628745331701</v>
      </c>
      <c r="G26" s="59">
        <v>0</v>
      </c>
      <c r="H26" s="52">
        <f t="shared" si="5"/>
        <v>9.3315164403909368</v>
      </c>
      <c r="I26" s="52">
        <f t="shared" si="3"/>
        <v>12.863802680645833</v>
      </c>
      <c r="J26" s="88">
        <f t="shared" si="3"/>
        <v>21.134283766298854</v>
      </c>
      <c r="K26" s="56">
        <v>5.1646288375892793</v>
      </c>
      <c r="L26" s="57">
        <v>7.3780568792806127</v>
      </c>
      <c r="M26" s="60">
        <v>34.115614567423108</v>
      </c>
      <c r="N26" s="56">
        <v>8.4</v>
      </c>
      <c r="O26" s="57">
        <v>10</v>
      </c>
      <c r="P26" s="59">
        <v>0</v>
      </c>
      <c r="Q26" s="52">
        <f t="shared" si="4"/>
        <v>13.564628837589279</v>
      </c>
      <c r="R26" s="52">
        <f t="shared" si="4"/>
        <v>17.378056879280614</v>
      </c>
      <c r="S26" s="89">
        <f t="shared" si="4"/>
        <v>34.115614567423108</v>
      </c>
    </row>
    <row r="27" spans="1:19" x14ac:dyDescent="0.35">
      <c r="A27" s="87">
        <v>2024</v>
      </c>
      <c r="B27" s="56">
        <v>5.0529890041735488</v>
      </c>
      <c r="C27" s="57">
        <v>8.2650693122611329</v>
      </c>
      <c r="D27" s="58">
        <v>19.101199523234342</v>
      </c>
      <c r="E27" s="56">
        <v>3.8921165224423566</v>
      </c>
      <c r="F27" s="57">
        <v>4.1795628745331701</v>
      </c>
      <c r="G27" s="59">
        <v>0</v>
      </c>
      <c r="H27" s="52">
        <f t="shared" si="5"/>
        <v>8.9451055266159045</v>
      </c>
      <c r="I27" s="52">
        <f t="shared" si="3"/>
        <v>12.444632186794303</v>
      </c>
      <c r="J27" s="88">
        <f t="shared" si="3"/>
        <v>19.101199523234342</v>
      </c>
      <c r="K27" s="56">
        <v>4.4035419405043958</v>
      </c>
      <c r="L27" s="57">
        <v>5.7253188288650971</v>
      </c>
      <c r="M27" s="60">
        <v>29.020875884396752</v>
      </c>
      <c r="N27" s="56">
        <v>9.6</v>
      </c>
      <c r="O27" s="57">
        <v>12</v>
      </c>
      <c r="P27" s="59">
        <v>0</v>
      </c>
      <c r="Q27" s="52">
        <f t="shared" si="4"/>
        <v>14.003541940504395</v>
      </c>
      <c r="R27" s="52">
        <f t="shared" si="4"/>
        <v>17.725318828865099</v>
      </c>
      <c r="S27" s="89">
        <f t="shared" si="4"/>
        <v>29.020875884396752</v>
      </c>
    </row>
    <row r="28" spans="1:19" x14ac:dyDescent="0.35">
      <c r="A28" s="87">
        <v>2025</v>
      </c>
      <c r="B28" s="56">
        <v>4.7496671605100129</v>
      </c>
      <c r="C28" s="57">
        <v>7.928381766039565</v>
      </c>
      <c r="D28" s="58">
        <v>17.557159830269928</v>
      </c>
      <c r="E28" s="56">
        <v>3.8921165224423566</v>
      </c>
      <c r="F28" s="57">
        <v>4.1795628745331701</v>
      </c>
      <c r="G28" s="59">
        <v>0</v>
      </c>
      <c r="H28" s="52">
        <f t="shared" si="5"/>
        <v>8.6417836829523687</v>
      </c>
      <c r="I28" s="52">
        <f t="shared" si="3"/>
        <v>12.107944640572736</v>
      </c>
      <c r="J28" s="88">
        <f t="shared" si="3"/>
        <v>17.557159830269928</v>
      </c>
      <c r="K28" s="56">
        <v>2.916204493217128</v>
      </c>
      <c r="L28" s="57">
        <v>4.01791233841666</v>
      </c>
      <c r="M28" s="60">
        <v>21.600510905199048</v>
      </c>
      <c r="N28" s="56">
        <v>10.7</v>
      </c>
      <c r="O28" s="57">
        <v>13.5</v>
      </c>
      <c r="P28" s="59">
        <v>0</v>
      </c>
      <c r="Q28" s="52">
        <f t="shared" si="4"/>
        <v>13.616204493217127</v>
      </c>
      <c r="R28" s="52">
        <f t="shared" si="4"/>
        <v>17.517912338416661</v>
      </c>
      <c r="S28" s="89">
        <f t="shared" si="4"/>
        <v>21.600510905199048</v>
      </c>
    </row>
    <row r="29" spans="1:19" x14ac:dyDescent="0.35">
      <c r="A29" s="87">
        <v>2026</v>
      </c>
      <c r="B29" s="56">
        <v>4.3606427501088039</v>
      </c>
      <c r="C29" s="57">
        <v>7.3514388394361525</v>
      </c>
      <c r="D29" s="58">
        <v>15.771674722538689</v>
      </c>
      <c r="E29" s="56">
        <v>3.8921165224423566</v>
      </c>
      <c r="F29" s="57">
        <v>4.1795628745331701</v>
      </c>
      <c r="G29" s="59">
        <v>0</v>
      </c>
      <c r="H29" s="52">
        <f t="shared" si="5"/>
        <v>8.2527592725511596</v>
      </c>
      <c r="I29" s="52">
        <f t="shared" si="3"/>
        <v>11.531001713969323</v>
      </c>
      <c r="J29" s="88">
        <f t="shared" si="3"/>
        <v>15.771674722538689</v>
      </c>
      <c r="K29" s="56">
        <v>1.575194047967003</v>
      </c>
      <c r="L29" s="57">
        <v>2.6670138918269832</v>
      </c>
      <c r="M29" s="60">
        <v>14.969413001375219</v>
      </c>
      <c r="N29" s="56">
        <v>10.4</v>
      </c>
      <c r="O29" s="57">
        <v>13</v>
      </c>
      <c r="P29" s="59">
        <v>0</v>
      </c>
      <c r="Q29" s="52">
        <f t="shared" si="4"/>
        <v>11.975194047967003</v>
      </c>
      <c r="R29" s="52">
        <f t="shared" si="4"/>
        <v>15.667013891826983</v>
      </c>
      <c r="S29" s="89">
        <f t="shared" si="4"/>
        <v>14.969413001375219</v>
      </c>
    </row>
    <row r="30" spans="1:19" x14ac:dyDescent="0.35">
      <c r="A30" s="87">
        <v>2027</v>
      </c>
      <c r="B30" s="56">
        <v>3.9737736967171733</v>
      </c>
      <c r="C30" s="57">
        <v>6.6635419740771322</v>
      </c>
      <c r="D30" s="58">
        <v>13.99144402320111</v>
      </c>
      <c r="E30" s="56">
        <v>3.8921165224423566</v>
      </c>
      <c r="F30" s="57">
        <v>4.1795628745331701</v>
      </c>
      <c r="G30" s="59">
        <v>0</v>
      </c>
      <c r="H30" s="52">
        <f t="shared" si="5"/>
        <v>7.8658902191595299</v>
      </c>
      <c r="I30" s="52">
        <f t="shared" si="3"/>
        <v>10.843104848610302</v>
      </c>
      <c r="J30" s="88">
        <f t="shared" si="3"/>
        <v>13.99144402320111</v>
      </c>
      <c r="K30" s="56">
        <v>0.85228463825283729</v>
      </c>
      <c r="L30" s="57">
        <v>1.8767126455543233</v>
      </c>
      <c r="M30" s="60">
        <v>10.984193766228881</v>
      </c>
      <c r="N30" s="56">
        <v>10.6</v>
      </c>
      <c r="O30" s="57">
        <v>13</v>
      </c>
      <c r="P30" s="59">
        <v>0</v>
      </c>
      <c r="Q30" s="52">
        <f t="shared" si="4"/>
        <v>11.452284638252838</v>
      </c>
      <c r="R30" s="52">
        <f t="shared" si="4"/>
        <v>14.876712645554324</v>
      </c>
      <c r="S30" s="89">
        <f t="shared" si="4"/>
        <v>10.984193766228881</v>
      </c>
    </row>
    <row r="31" spans="1:19" x14ac:dyDescent="0.35">
      <c r="A31" s="87">
        <v>2028</v>
      </c>
      <c r="B31" s="56">
        <v>3.5767976244656601</v>
      </c>
      <c r="C31" s="57">
        <v>5.8655417824065808</v>
      </c>
      <c r="D31" s="58">
        <v>12.147370720604256</v>
      </c>
      <c r="E31" s="56">
        <v>3.8921165224423566</v>
      </c>
      <c r="F31" s="57">
        <v>4.1795628745331701</v>
      </c>
      <c r="G31" s="59">
        <v>0</v>
      </c>
      <c r="H31" s="52">
        <f t="shared" si="5"/>
        <v>7.4689141469080162</v>
      </c>
      <c r="I31" s="52">
        <f t="shared" si="3"/>
        <v>10.045104656939751</v>
      </c>
      <c r="J31" s="88">
        <f t="shared" si="3"/>
        <v>12.147370720604256</v>
      </c>
      <c r="K31" s="56">
        <v>0.5255318393328452</v>
      </c>
      <c r="L31" s="57">
        <v>1.3852495953513493</v>
      </c>
      <c r="M31" s="60">
        <v>8.425701584985207</v>
      </c>
      <c r="N31" s="56">
        <v>11.1</v>
      </c>
      <c r="O31" s="57">
        <v>14</v>
      </c>
      <c r="P31" s="59">
        <v>0</v>
      </c>
      <c r="Q31" s="52">
        <f t="shared" si="4"/>
        <v>11.625531839332846</v>
      </c>
      <c r="R31" s="52">
        <f t="shared" si="4"/>
        <v>15.385249595351349</v>
      </c>
      <c r="S31" s="89">
        <f t="shared" si="4"/>
        <v>8.425701584985207</v>
      </c>
    </row>
    <row r="32" spans="1:19" x14ac:dyDescent="0.35">
      <c r="A32" s="87">
        <v>2029</v>
      </c>
      <c r="B32" s="56">
        <f>3.14270337651722+0.1</f>
        <v>3.2427033765172202</v>
      </c>
      <c r="C32" s="57">
        <f>4.96901305411276+0.2</f>
        <v>5.1690130541127601</v>
      </c>
      <c r="D32" s="58">
        <f>10.204998195677+0.1</f>
        <v>10.304998195676999</v>
      </c>
      <c r="E32" s="56">
        <v>3.8921165224423566</v>
      </c>
      <c r="F32" s="57">
        <v>4.1795628745331701</v>
      </c>
      <c r="G32" s="63">
        <v>0</v>
      </c>
      <c r="H32" s="52">
        <f t="shared" si="5"/>
        <v>7.1348198989595772</v>
      </c>
      <c r="I32" s="52">
        <f t="shared" si="3"/>
        <v>9.3485759286459302</v>
      </c>
      <c r="J32" s="88">
        <f t="shared" si="3"/>
        <v>10.304998195676999</v>
      </c>
      <c r="K32" s="56">
        <v>0.25049917825021062</v>
      </c>
      <c r="L32" s="57">
        <v>1.386538989020206</v>
      </c>
      <c r="M32" s="60">
        <v>5.993639061838536</v>
      </c>
      <c r="N32" s="56">
        <v>11</v>
      </c>
      <c r="O32" s="57">
        <v>13.5</v>
      </c>
      <c r="P32" s="63">
        <v>0</v>
      </c>
      <c r="Q32" s="52">
        <f t="shared" si="4"/>
        <v>11.250499178250211</v>
      </c>
      <c r="R32" s="52">
        <f t="shared" si="4"/>
        <v>14.886538989020206</v>
      </c>
      <c r="S32" s="89">
        <f t="shared" si="4"/>
        <v>5.993639061838536</v>
      </c>
    </row>
    <row r="33" spans="1:19" ht="15" thickBot="1" x14ac:dyDescent="0.4">
      <c r="A33" s="64" t="s">
        <v>28</v>
      </c>
      <c r="B33" s="65">
        <f>SUM(B23:B32)</f>
        <v>50.429765360493569</v>
      </c>
      <c r="C33" s="90">
        <f t="shared" ref="C33:S33" si="6">SUM(C23:C32)</f>
        <v>80.577262257492663</v>
      </c>
      <c r="D33" s="91">
        <f t="shared" si="6"/>
        <v>193.86489119837833</v>
      </c>
      <c r="E33" s="65">
        <f t="shared" si="6"/>
        <v>38.921165224423568</v>
      </c>
      <c r="F33" s="90">
        <f t="shared" si="6"/>
        <v>41.79562874533169</v>
      </c>
      <c r="G33" s="92">
        <f t="shared" si="6"/>
        <v>0</v>
      </c>
      <c r="H33" s="93">
        <f t="shared" si="6"/>
        <v>89.350930584917123</v>
      </c>
      <c r="I33" s="93">
        <f t="shared" si="6"/>
        <v>122.37289100282436</v>
      </c>
      <c r="J33" s="94">
        <f t="shared" si="6"/>
        <v>193.86489119837833</v>
      </c>
      <c r="K33" s="65">
        <f t="shared" si="6"/>
        <v>30.02419347085219</v>
      </c>
      <c r="L33" s="90">
        <f t="shared" si="6"/>
        <v>53.042905954831568</v>
      </c>
      <c r="M33" s="91">
        <f t="shared" si="6"/>
        <v>237.99216981450493</v>
      </c>
      <c r="N33" s="65">
        <f t="shared" si="6"/>
        <v>101</v>
      </c>
      <c r="O33" s="90">
        <f t="shared" si="6"/>
        <v>119</v>
      </c>
      <c r="P33" s="91">
        <f t="shared" si="6"/>
        <v>0</v>
      </c>
      <c r="Q33" s="93">
        <f t="shared" si="6"/>
        <v>131.0241934708522</v>
      </c>
      <c r="R33" s="93">
        <f t="shared" si="6"/>
        <v>172.04290595483158</v>
      </c>
      <c r="S33" s="95">
        <f t="shared" si="6"/>
        <v>237.99216981450493</v>
      </c>
    </row>
    <row r="34" spans="1:19" ht="15" thickTop="1" x14ac:dyDescent="0.35"/>
    <row r="35" spans="1:19" x14ac:dyDescent="0.35">
      <c r="B35" s="68" t="s">
        <v>38</v>
      </c>
      <c r="C35" s="71" t="s">
        <v>39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</sheetData>
  <mergeCells count="12">
    <mergeCell ref="Q21:S21"/>
    <mergeCell ref="A3:J3"/>
    <mergeCell ref="A4:J4"/>
    <mergeCell ref="B5:D5"/>
    <mergeCell ref="E5:G5"/>
    <mergeCell ref="H5:J5"/>
    <mergeCell ref="B20:S20"/>
    <mergeCell ref="B21:D21"/>
    <mergeCell ref="E21:G21"/>
    <mergeCell ref="H21:J21"/>
    <mergeCell ref="K21:M21"/>
    <mergeCell ref="N21:P21"/>
  </mergeCells>
  <pageMargins left="0.7" right="0.7" top="0.75" bottom="0.75" header="0.3" footer="0.3"/>
  <pageSetup scale="67" fitToHeight="0" orientation="landscape" r:id="rId1"/>
  <headerFooter>
    <oddHeader>&amp;RDuke Energy Florida
Docket No. 20190018-EG
Witness:  Cross
Exhibit No. __(LC-2)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L31" sqref="L31"/>
    </sheetView>
  </sheetViews>
  <sheetFormatPr defaultRowHeight="14.5" x14ac:dyDescent="0.35"/>
  <sheetData>
    <row r="1" spans="1:14" x14ac:dyDescent="0.35">
      <c r="N1" t="s">
        <v>16</v>
      </c>
    </row>
    <row r="2" spans="1:14" ht="15" thickBot="1" x14ac:dyDescent="0.4">
      <c r="N2" t="s">
        <v>17</v>
      </c>
    </row>
    <row r="3" spans="1:14" ht="15.5" x14ac:dyDescent="0.35">
      <c r="A3" s="125" t="s">
        <v>18</v>
      </c>
      <c r="B3" s="126"/>
      <c r="C3" s="126"/>
      <c r="D3" s="126"/>
      <c r="E3" s="126"/>
      <c r="F3" s="126"/>
      <c r="G3" s="126"/>
      <c r="H3" s="126"/>
      <c r="I3" s="126"/>
      <c r="J3" s="127"/>
      <c r="N3" t="s">
        <v>19</v>
      </c>
    </row>
    <row r="4" spans="1:14" ht="15" thickBot="1" x14ac:dyDescent="0.4">
      <c r="A4" s="128" t="s">
        <v>40</v>
      </c>
      <c r="B4" s="129"/>
      <c r="C4" s="129"/>
      <c r="D4" s="129"/>
      <c r="E4" s="129"/>
      <c r="F4" s="129"/>
      <c r="G4" s="129"/>
      <c r="H4" s="129"/>
      <c r="I4" s="129"/>
      <c r="J4" s="130"/>
      <c r="N4" t="s">
        <v>41</v>
      </c>
    </row>
    <row r="5" spans="1:14" ht="15" thickBot="1" x14ac:dyDescent="0.4">
      <c r="A5" s="23"/>
      <c r="B5" s="131" t="s">
        <v>22</v>
      </c>
      <c r="C5" s="132"/>
      <c r="D5" s="132"/>
      <c r="E5" s="131" t="s">
        <v>23</v>
      </c>
      <c r="F5" s="132"/>
      <c r="G5" s="133"/>
      <c r="H5" s="131" t="s">
        <v>24</v>
      </c>
      <c r="I5" s="132"/>
      <c r="J5" s="133"/>
    </row>
    <row r="6" spans="1:14" ht="15" thickBot="1" x14ac:dyDescent="0.4">
      <c r="A6" s="24"/>
      <c r="B6" s="25" t="s">
        <v>25</v>
      </c>
      <c r="C6" s="26" t="s">
        <v>26</v>
      </c>
      <c r="D6" s="26" t="s">
        <v>27</v>
      </c>
      <c r="E6" s="25" t="s">
        <v>25</v>
      </c>
      <c r="F6" s="26" t="s">
        <v>26</v>
      </c>
      <c r="G6" s="27" t="s">
        <v>27</v>
      </c>
      <c r="H6" s="25" t="s">
        <v>25</v>
      </c>
      <c r="I6" s="26" t="s">
        <v>26</v>
      </c>
      <c r="J6" s="27" t="s">
        <v>27</v>
      </c>
    </row>
    <row r="7" spans="1:14" x14ac:dyDescent="0.35">
      <c r="A7" s="28">
        <v>2020</v>
      </c>
      <c r="B7" s="29">
        <v>10</v>
      </c>
      <c r="C7" s="29">
        <v>14</v>
      </c>
      <c r="D7" s="30">
        <v>17</v>
      </c>
      <c r="E7" s="29">
        <v>14</v>
      </c>
      <c r="F7" s="29">
        <v>16</v>
      </c>
      <c r="G7" s="30">
        <v>7.5</v>
      </c>
      <c r="H7" s="31">
        <f>B7+E7</f>
        <v>24</v>
      </c>
      <c r="I7" s="31">
        <f t="shared" ref="I7:J16" si="0">C7+F7</f>
        <v>30</v>
      </c>
      <c r="J7" s="32">
        <f t="shared" si="0"/>
        <v>24.5</v>
      </c>
    </row>
    <row r="8" spans="1:14" x14ac:dyDescent="0.35">
      <c r="A8" s="28">
        <v>2021</v>
      </c>
      <c r="B8" s="29">
        <v>9</v>
      </c>
      <c r="C8" s="29">
        <v>13</v>
      </c>
      <c r="D8" s="30">
        <v>15</v>
      </c>
      <c r="E8" s="29">
        <v>13</v>
      </c>
      <c r="F8" s="29">
        <v>13</v>
      </c>
      <c r="G8" s="30">
        <v>7.7</v>
      </c>
      <c r="H8" s="31">
        <f t="shared" ref="H8:H16" si="1">B8+E8</f>
        <v>22</v>
      </c>
      <c r="I8" s="31">
        <f t="shared" si="0"/>
        <v>26</v>
      </c>
      <c r="J8" s="32">
        <f t="shared" si="0"/>
        <v>22.7</v>
      </c>
    </row>
    <row r="9" spans="1:14" x14ac:dyDescent="0.35">
      <c r="A9" s="28">
        <v>2022</v>
      </c>
      <c r="B9" s="29">
        <v>8</v>
      </c>
      <c r="C9" s="29">
        <v>12</v>
      </c>
      <c r="D9" s="30">
        <v>14</v>
      </c>
      <c r="E9" s="29">
        <v>11</v>
      </c>
      <c r="F9" s="29">
        <v>11</v>
      </c>
      <c r="G9" s="30">
        <v>8.3000000000000007</v>
      </c>
      <c r="H9" s="31">
        <f t="shared" si="1"/>
        <v>19</v>
      </c>
      <c r="I9" s="31">
        <f t="shared" si="0"/>
        <v>23</v>
      </c>
      <c r="J9" s="32">
        <f t="shared" si="0"/>
        <v>22.3</v>
      </c>
    </row>
    <row r="10" spans="1:14" x14ac:dyDescent="0.35">
      <c r="A10" s="28">
        <v>2023</v>
      </c>
      <c r="B10" s="29">
        <v>8</v>
      </c>
      <c r="C10" s="29">
        <v>11</v>
      </c>
      <c r="D10" s="30">
        <v>12</v>
      </c>
      <c r="E10" s="29">
        <v>12</v>
      </c>
      <c r="F10" s="29">
        <v>12</v>
      </c>
      <c r="G10" s="30">
        <v>8.4</v>
      </c>
      <c r="H10" s="31">
        <f t="shared" si="1"/>
        <v>20</v>
      </c>
      <c r="I10" s="31">
        <f t="shared" si="0"/>
        <v>23</v>
      </c>
      <c r="J10" s="32">
        <f t="shared" si="0"/>
        <v>20.399999999999999</v>
      </c>
    </row>
    <row r="11" spans="1:14" x14ac:dyDescent="0.35">
      <c r="A11" s="28">
        <v>2024</v>
      </c>
      <c r="B11" s="29">
        <v>8</v>
      </c>
      <c r="C11" s="29">
        <v>11</v>
      </c>
      <c r="D11" s="30">
        <v>12</v>
      </c>
      <c r="E11" s="29">
        <v>13</v>
      </c>
      <c r="F11" s="29">
        <v>14</v>
      </c>
      <c r="G11" s="30">
        <v>7.3</v>
      </c>
      <c r="H11" s="31">
        <f t="shared" si="1"/>
        <v>21</v>
      </c>
      <c r="I11" s="31">
        <f t="shared" si="0"/>
        <v>25</v>
      </c>
      <c r="J11" s="32">
        <f t="shared" si="0"/>
        <v>19.3</v>
      </c>
    </row>
    <row r="12" spans="1:14" x14ac:dyDescent="0.35">
      <c r="A12" s="28">
        <v>2025</v>
      </c>
      <c r="B12" s="29">
        <v>8</v>
      </c>
      <c r="C12" s="29">
        <v>10</v>
      </c>
      <c r="D12" s="30">
        <v>11</v>
      </c>
      <c r="E12" s="29">
        <v>13</v>
      </c>
      <c r="F12" s="29">
        <v>14</v>
      </c>
      <c r="G12" s="30">
        <v>5</v>
      </c>
      <c r="H12" s="31">
        <f t="shared" si="1"/>
        <v>21</v>
      </c>
      <c r="I12" s="31">
        <f t="shared" si="0"/>
        <v>24</v>
      </c>
      <c r="J12" s="32">
        <f t="shared" si="0"/>
        <v>16</v>
      </c>
    </row>
    <row r="13" spans="1:14" x14ac:dyDescent="0.35">
      <c r="A13" s="28">
        <v>2026</v>
      </c>
      <c r="B13" s="29">
        <v>7</v>
      </c>
      <c r="C13" s="29">
        <v>10</v>
      </c>
      <c r="D13" s="30">
        <v>10</v>
      </c>
      <c r="E13" s="29">
        <v>11</v>
      </c>
      <c r="F13" s="29">
        <v>13</v>
      </c>
      <c r="G13" s="30">
        <v>2.9</v>
      </c>
      <c r="H13" s="31">
        <f t="shared" si="1"/>
        <v>18</v>
      </c>
      <c r="I13" s="31">
        <f t="shared" si="0"/>
        <v>23</v>
      </c>
      <c r="J13" s="32">
        <f t="shared" si="0"/>
        <v>12.9</v>
      </c>
    </row>
    <row r="14" spans="1:14" x14ac:dyDescent="0.35">
      <c r="A14" s="28">
        <v>2027</v>
      </c>
      <c r="B14" s="29">
        <v>7</v>
      </c>
      <c r="C14" s="29">
        <v>9</v>
      </c>
      <c r="D14" s="30">
        <v>9</v>
      </c>
      <c r="E14" s="29">
        <v>11</v>
      </c>
      <c r="F14" s="29">
        <v>13</v>
      </c>
      <c r="G14" s="30">
        <v>1.7</v>
      </c>
      <c r="H14" s="31">
        <f t="shared" si="1"/>
        <v>18</v>
      </c>
      <c r="I14" s="31">
        <f t="shared" si="0"/>
        <v>22</v>
      </c>
      <c r="J14" s="32">
        <f t="shared" si="0"/>
        <v>10.7</v>
      </c>
    </row>
    <row r="15" spans="1:14" x14ac:dyDescent="0.35">
      <c r="A15" s="28">
        <v>2028</v>
      </c>
      <c r="B15" s="29">
        <v>7</v>
      </c>
      <c r="C15" s="29">
        <v>9</v>
      </c>
      <c r="D15" s="30">
        <v>8</v>
      </c>
      <c r="E15" s="29">
        <v>12</v>
      </c>
      <c r="F15" s="29">
        <v>14</v>
      </c>
      <c r="G15" s="30">
        <v>1.1000000000000001</v>
      </c>
      <c r="H15" s="31">
        <f t="shared" si="1"/>
        <v>19</v>
      </c>
      <c r="I15" s="31">
        <f t="shared" si="0"/>
        <v>23</v>
      </c>
      <c r="J15" s="32">
        <f t="shared" si="0"/>
        <v>9.1</v>
      </c>
    </row>
    <row r="16" spans="1:14" ht="15" thickBot="1" x14ac:dyDescent="0.4">
      <c r="A16" s="28">
        <v>2029</v>
      </c>
      <c r="B16" s="33">
        <v>6</v>
      </c>
      <c r="C16" s="34">
        <v>9</v>
      </c>
      <c r="D16" s="35">
        <v>7</v>
      </c>
      <c r="E16" s="33">
        <v>11</v>
      </c>
      <c r="F16" s="34">
        <v>15</v>
      </c>
      <c r="G16" s="35">
        <v>1.1000000000000001</v>
      </c>
      <c r="H16" s="36">
        <f t="shared" si="1"/>
        <v>17</v>
      </c>
      <c r="I16" s="36">
        <f t="shared" si="0"/>
        <v>24</v>
      </c>
      <c r="J16" s="37">
        <f t="shared" si="0"/>
        <v>8.1</v>
      </c>
    </row>
    <row r="17" spans="1:19" ht="15" thickBot="1" x14ac:dyDescent="0.4">
      <c r="A17" s="38" t="s">
        <v>28</v>
      </c>
      <c r="B17" s="33">
        <f>SUM(B7:B16)</f>
        <v>78</v>
      </c>
      <c r="C17" s="33">
        <f t="shared" ref="C17:J17" si="2">SUM(C7:C16)</f>
        <v>108</v>
      </c>
      <c r="D17" s="33">
        <f t="shared" si="2"/>
        <v>115</v>
      </c>
      <c r="E17" s="33">
        <f t="shared" si="2"/>
        <v>121</v>
      </c>
      <c r="F17" s="33">
        <f t="shared" si="2"/>
        <v>135</v>
      </c>
      <c r="G17" s="33">
        <f t="shared" si="2"/>
        <v>51</v>
      </c>
      <c r="H17" s="33">
        <f t="shared" si="2"/>
        <v>199</v>
      </c>
      <c r="I17" s="33">
        <f t="shared" si="2"/>
        <v>243</v>
      </c>
      <c r="J17" s="34">
        <f t="shared" si="2"/>
        <v>165.99999999999997</v>
      </c>
    </row>
    <row r="18" spans="1:19" x14ac:dyDescent="0.35">
      <c r="F18" s="39"/>
      <c r="G18" s="39"/>
      <c r="H18" s="40"/>
      <c r="I18" s="40"/>
      <c r="J18" s="40"/>
    </row>
    <row r="22" spans="1:19" ht="15" thickBot="1" x14ac:dyDescent="0.4">
      <c r="A22" s="41"/>
      <c r="B22" s="140" t="s">
        <v>42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</row>
    <row r="23" spans="1:19" x14ac:dyDescent="0.35">
      <c r="A23" s="42"/>
      <c r="B23" s="136" t="s">
        <v>30</v>
      </c>
      <c r="C23" s="136"/>
      <c r="D23" s="137"/>
      <c r="E23" s="138" t="s">
        <v>31</v>
      </c>
      <c r="F23" s="136"/>
      <c r="G23" s="137"/>
      <c r="H23" s="122" t="s">
        <v>32</v>
      </c>
      <c r="I23" s="123"/>
      <c r="J23" s="139"/>
      <c r="K23" s="138" t="s">
        <v>33</v>
      </c>
      <c r="L23" s="136"/>
      <c r="M23" s="137"/>
      <c r="N23" s="138" t="s">
        <v>34</v>
      </c>
      <c r="O23" s="136"/>
      <c r="P23" s="137"/>
      <c r="Q23" s="122" t="s">
        <v>35</v>
      </c>
      <c r="R23" s="123"/>
      <c r="S23" s="124"/>
    </row>
    <row r="24" spans="1:19" ht="15" thickBot="1" x14ac:dyDescent="0.4">
      <c r="A24" s="28"/>
      <c r="B24" s="43" t="s">
        <v>25</v>
      </c>
      <c r="C24" s="43" t="s">
        <v>26</v>
      </c>
      <c r="D24" s="44" t="s">
        <v>27</v>
      </c>
      <c r="E24" s="45" t="s">
        <v>25</v>
      </c>
      <c r="F24" s="43" t="s">
        <v>26</v>
      </c>
      <c r="G24" s="44" t="s">
        <v>27</v>
      </c>
      <c r="H24" s="46" t="s">
        <v>25</v>
      </c>
      <c r="I24" s="46" t="s">
        <v>26</v>
      </c>
      <c r="J24" s="47" t="s">
        <v>27</v>
      </c>
      <c r="K24" s="43" t="s">
        <v>25</v>
      </c>
      <c r="L24" s="43" t="s">
        <v>26</v>
      </c>
      <c r="M24" s="44" t="s">
        <v>27</v>
      </c>
      <c r="N24" s="43" t="s">
        <v>25</v>
      </c>
      <c r="O24" s="43" t="s">
        <v>26</v>
      </c>
      <c r="P24" s="44" t="s">
        <v>27</v>
      </c>
      <c r="Q24" s="46" t="s">
        <v>25</v>
      </c>
      <c r="R24" s="46" t="s">
        <v>26</v>
      </c>
      <c r="S24" s="47" t="s">
        <v>27</v>
      </c>
    </row>
    <row r="25" spans="1:19" x14ac:dyDescent="0.35">
      <c r="A25" s="8">
        <v>2020</v>
      </c>
      <c r="B25" s="48">
        <v>5.7959667285266221</v>
      </c>
      <c r="C25" s="49">
        <v>9.7408357671912142</v>
      </c>
      <c r="D25" s="50">
        <v>17.055388956935673</v>
      </c>
      <c r="E25" s="48">
        <v>3.8921165224423566</v>
      </c>
      <c r="F25" s="49">
        <v>4.1795628745331701</v>
      </c>
      <c r="G25" s="51">
        <v>0</v>
      </c>
      <c r="H25" s="52">
        <f>B25+E25</f>
        <v>9.6880832509689796</v>
      </c>
      <c r="I25" s="52">
        <f t="shared" ref="I25:J34" si="3">C25+F25</f>
        <v>13.920398641724384</v>
      </c>
      <c r="J25" s="52">
        <f t="shared" si="3"/>
        <v>17.055388956935673</v>
      </c>
      <c r="K25" s="48">
        <v>2.3441656329472225</v>
      </c>
      <c r="L25" s="49">
        <v>3.999765210758738</v>
      </c>
      <c r="M25" s="53">
        <v>7.47787887558533</v>
      </c>
      <c r="N25" s="54">
        <v>12</v>
      </c>
      <c r="O25" s="55">
        <v>12</v>
      </c>
      <c r="P25" s="51">
        <v>0</v>
      </c>
      <c r="Q25" s="52">
        <f>K25+N25</f>
        <v>14.344165632947222</v>
      </c>
      <c r="R25" s="52">
        <f t="shared" ref="R25:S34" si="4">L25+O25</f>
        <v>15.999765210758738</v>
      </c>
      <c r="S25" s="52">
        <f t="shared" si="4"/>
        <v>7.47787887558533</v>
      </c>
    </row>
    <row r="26" spans="1:19" x14ac:dyDescent="0.35">
      <c r="A26" s="8">
        <v>2021</v>
      </c>
      <c r="B26" s="56">
        <v>5.0526440207874588</v>
      </c>
      <c r="C26" s="57">
        <v>8.642666004303571</v>
      </c>
      <c r="D26" s="58">
        <v>15.019313459968266</v>
      </c>
      <c r="E26" s="56">
        <v>3.8921165224423566</v>
      </c>
      <c r="F26" s="57">
        <v>4.1795628745331701</v>
      </c>
      <c r="G26" s="59">
        <v>0</v>
      </c>
      <c r="H26" s="52">
        <f t="shared" ref="H26:H34" si="5">B26+E26</f>
        <v>8.9447605432298154</v>
      </c>
      <c r="I26" s="52">
        <f t="shared" si="3"/>
        <v>12.822228878836741</v>
      </c>
      <c r="J26" s="52">
        <f t="shared" si="3"/>
        <v>15.019313459968266</v>
      </c>
      <c r="K26" s="56">
        <v>3.0103476014863038</v>
      </c>
      <c r="L26" s="57">
        <v>3.6505854144311232</v>
      </c>
      <c r="M26" s="60">
        <v>7.6625095642728906</v>
      </c>
      <c r="N26" s="61">
        <v>9.5</v>
      </c>
      <c r="O26" s="62">
        <v>9.5</v>
      </c>
      <c r="P26" s="59">
        <v>0</v>
      </c>
      <c r="Q26" s="52">
        <f t="shared" ref="Q26:Q34" si="6">K26+N26</f>
        <v>12.510347601486304</v>
      </c>
      <c r="R26" s="52">
        <f t="shared" si="4"/>
        <v>13.150585414431124</v>
      </c>
      <c r="S26" s="52">
        <f t="shared" si="4"/>
        <v>7.6625095642728906</v>
      </c>
    </row>
    <row r="27" spans="1:19" x14ac:dyDescent="0.35">
      <c r="A27" s="8">
        <v>2022</v>
      </c>
      <c r="B27" s="56">
        <v>4.5802638867205951</v>
      </c>
      <c r="C27" s="57">
        <v>7.7893947066713007</v>
      </c>
      <c r="D27" s="58">
        <v>13.571214695595046</v>
      </c>
      <c r="E27" s="56">
        <v>3.8921165224423566</v>
      </c>
      <c r="F27" s="57">
        <v>4.1795628745331701</v>
      </c>
      <c r="G27" s="59">
        <v>0</v>
      </c>
      <c r="H27" s="52">
        <f t="shared" si="5"/>
        <v>8.4723804091629518</v>
      </c>
      <c r="I27" s="52">
        <f t="shared" si="3"/>
        <v>11.968957581204471</v>
      </c>
      <c r="J27" s="52">
        <f t="shared" si="3"/>
        <v>13.571214695595046</v>
      </c>
      <c r="K27" s="56">
        <v>3.6269150272136566</v>
      </c>
      <c r="L27" s="57">
        <v>2.85921448865526</v>
      </c>
      <c r="M27" s="60">
        <v>8.3381726263824838</v>
      </c>
      <c r="N27" s="61">
        <v>7.7</v>
      </c>
      <c r="O27" s="62">
        <v>8.5</v>
      </c>
      <c r="P27" s="59">
        <v>0</v>
      </c>
      <c r="Q27" s="52">
        <f t="shared" si="6"/>
        <v>11.326915027213657</v>
      </c>
      <c r="R27" s="52">
        <f t="shared" si="4"/>
        <v>11.35921448865526</v>
      </c>
      <c r="S27" s="52">
        <f t="shared" si="4"/>
        <v>8.3381726263824838</v>
      </c>
    </row>
    <row r="28" spans="1:19" x14ac:dyDescent="0.35">
      <c r="A28" s="8">
        <v>2023</v>
      </c>
      <c r="B28" s="56">
        <v>4.2100023241109721</v>
      </c>
      <c r="C28" s="57">
        <v>7.1622164979699265</v>
      </c>
      <c r="D28" s="58">
        <v>12.469079037503295</v>
      </c>
      <c r="E28" s="56">
        <v>3.8921165224423566</v>
      </c>
      <c r="F28" s="57">
        <v>4.1795628745331701</v>
      </c>
      <c r="G28" s="59">
        <v>0</v>
      </c>
      <c r="H28" s="52">
        <f t="shared" si="5"/>
        <v>8.1021188465533278</v>
      </c>
      <c r="I28" s="52">
        <f t="shared" si="3"/>
        <v>11.341779372503098</v>
      </c>
      <c r="J28" s="52">
        <f t="shared" si="3"/>
        <v>12.469079037503295</v>
      </c>
      <c r="K28" s="56">
        <v>3.6778134961629858</v>
      </c>
      <c r="L28" s="57">
        <v>2.4370837810305677</v>
      </c>
      <c r="M28" s="60">
        <v>8.3750301320600826</v>
      </c>
      <c r="N28" s="61">
        <v>8.4</v>
      </c>
      <c r="O28" s="62">
        <v>10</v>
      </c>
      <c r="P28" s="59">
        <v>0</v>
      </c>
      <c r="Q28" s="52">
        <f t="shared" si="6"/>
        <v>12.077813496162985</v>
      </c>
      <c r="R28" s="52">
        <f t="shared" si="4"/>
        <v>12.437083781030568</v>
      </c>
      <c r="S28" s="52">
        <f t="shared" si="4"/>
        <v>8.3750301320600826</v>
      </c>
    </row>
    <row r="29" spans="1:19" x14ac:dyDescent="0.35">
      <c r="A29" s="8">
        <v>2024</v>
      </c>
      <c r="B29" s="56">
        <v>3.8989374377486636</v>
      </c>
      <c r="C29" s="57">
        <v>6.6617922984004183</v>
      </c>
      <c r="D29" s="58">
        <v>11.565304812240216</v>
      </c>
      <c r="E29" s="56">
        <v>3.8921165224423566</v>
      </c>
      <c r="F29" s="57">
        <v>4.1795628745331701</v>
      </c>
      <c r="G29" s="59">
        <v>0</v>
      </c>
      <c r="H29" s="52">
        <f t="shared" si="5"/>
        <v>7.7910539601910198</v>
      </c>
      <c r="I29" s="52">
        <f t="shared" si="3"/>
        <v>10.841355172933589</v>
      </c>
      <c r="J29" s="52">
        <f t="shared" si="3"/>
        <v>11.565304812240216</v>
      </c>
      <c r="K29" s="56">
        <v>3.1568621147636988</v>
      </c>
      <c r="L29" s="57">
        <v>1.6350807290343836</v>
      </c>
      <c r="M29" s="60">
        <v>7.2903561095067593</v>
      </c>
      <c r="N29" s="61">
        <v>9.6</v>
      </c>
      <c r="O29" s="62">
        <v>12</v>
      </c>
      <c r="P29" s="59">
        <v>0</v>
      </c>
      <c r="Q29" s="52">
        <f t="shared" si="6"/>
        <v>12.756862114763699</v>
      </c>
      <c r="R29" s="52">
        <f t="shared" si="4"/>
        <v>13.635080729034383</v>
      </c>
      <c r="S29" s="52">
        <f t="shared" si="4"/>
        <v>7.2903561095067593</v>
      </c>
    </row>
    <row r="30" spans="1:19" x14ac:dyDescent="0.35">
      <c r="A30" s="8">
        <v>2025</v>
      </c>
      <c r="B30" s="56">
        <v>3.6620538978939585</v>
      </c>
      <c r="C30" s="57">
        <v>6.2764134459970302</v>
      </c>
      <c r="D30" s="58">
        <v>10.874928170383303</v>
      </c>
      <c r="E30" s="56">
        <v>3.8921165224423566</v>
      </c>
      <c r="F30" s="57">
        <v>4.1795628745331701</v>
      </c>
      <c r="G30" s="59">
        <v>0</v>
      </c>
      <c r="H30" s="52">
        <f t="shared" si="5"/>
        <v>7.5541704203363151</v>
      </c>
      <c r="I30" s="52">
        <f t="shared" si="3"/>
        <v>10.455976320530201</v>
      </c>
      <c r="J30" s="52">
        <f t="shared" si="3"/>
        <v>10.874928170383303</v>
      </c>
      <c r="K30" s="56">
        <v>2.0238561283024992</v>
      </c>
      <c r="L30" s="57">
        <v>0.90695106560354177</v>
      </c>
      <c r="M30" s="60">
        <v>5.0282234892593491</v>
      </c>
      <c r="N30" s="61">
        <v>10.7</v>
      </c>
      <c r="O30" s="62">
        <v>13.5</v>
      </c>
      <c r="P30" s="59">
        <v>0</v>
      </c>
      <c r="Q30" s="52">
        <f t="shared" si="6"/>
        <v>12.723856128302499</v>
      </c>
      <c r="R30" s="52">
        <f t="shared" si="4"/>
        <v>14.406951065603542</v>
      </c>
      <c r="S30" s="52">
        <f t="shared" si="4"/>
        <v>5.0282234892593491</v>
      </c>
    </row>
    <row r="31" spans="1:19" x14ac:dyDescent="0.35">
      <c r="A31" s="8">
        <v>2026</v>
      </c>
      <c r="B31" s="56">
        <v>3.3731959896829395</v>
      </c>
      <c r="C31" s="57">
        <v>5.7616142665199881</v>
      </c>
      <c r="D31" s="58">
        <v>10.000876249995734</v>
      </c>
      <c r="E31" s="56">
        <v>3.8921165224423566</v>
      </c>
      <c r="F31" s="57">
        <v>4.1795628745331701</v>
      </c>
      <c r="G31" s="59">
        <v>0</v>
      </c>
      <c r="H31" s="52">
        <f t="shared" si="5"/>
        <v>7.2653125121252966</v>
      </c>
      <c r="I31" s="52">
        <f t="shared" si="3"/>
        <v>9.9411771410531582</v>
      </c>
      <c r="J31" s="52">
        <f t="shared" si="3"/>
        <v>10.000876249995734</v>
      </c>
      <c r="K31" s="56">
        <v>0.98913984020547285</v>
      </c>
      <c r="L31" s="57">
        <v>0.40548444439915693</v>
      </c>
      <c r="M31" s="60">
        <v>2.9195572823245208</v>
      </c>
      <c r="N31" s="61">
        <v>10.4</v>
      </c>
      <c r="O31" s="62">
        <v>13</v>
      </c>
      <c r="P31" s="59">
        <v>0</v>
      </c>
      <c r="Q31" s="52">
        <f t="shared" si="6"/>
        <v>11.389139840205473</v>
      </c>
      <c r="R31" s="52">
        <f t="shared" si="4"/>
        <v>13.405484444399157</v>
      </c>
      <c r="S31" s="52">
        <f t="shared" si="4"/>
        <v>2.9195572823245208</v>
      </c>
    </row>
    <row r="32" spans="1:19" x14ac:dyDescent="0.35">
      <c r="A32" s="8">
        <v>2027</v>
      </c>
      <c r="B32" s="56">
        <v>3.100626614856028</v>
      </c>
      <c r="C32" s="57">
        <v>5.2268032529453921</v>
      </c>
      <c r="D32" s="58">
        <v>9.1395997797150663</v>
      </c>
      <c r="E32" s="56">
        <v>3.8921165224423566</v>
      </c>
      <c r="F32" s="57">
        <v>4.1795628745331701</v>
      </c>
      <c r="G32" s="59">
        <v>0</v>
      </c>
      <c r="H32" s="52">
        <f t="shared" si="5"/>
        <v>6.992743137298385</v>
      </c>
      <c r="I32" s="52">
        <f t="shared" si="3"/>
        <v>9.406366127478563</v>
      </c>
      <c r="J32" s="52">
        <f t="shared" si="3"/>
        <v>9.1395997797150663</v>
      </c>
      <c r="K32" s="56">
        <v>0.43725894057600451</v>
      </c>
      <c r="L32" s="57">
        <v>5.5290732632969991E-2</v>
      </c>
      <c r="M32" s="60">
        <v>1.7020972050801391</v>
      </c>
      <c r="N32" s="61">
        <v>10.6</v>
      </c>
      <c r="O32" s="62">
        <v>13</v>
      </c>
      <c r="P32" s="59">
        <v>0</v>
      </c>
      <c r="Q32" s="52">
        <f t="shared" si="6"/>
        <v>11.037258940576004</v>
      </c>
      <c r="R32" s="52">
        <f t="shared" si="4"/>
        <v>13.055290732632971</v>
      </c>
      <c r="S32" s="52">
        <f t="shared" si="4"/>
        <v>1.7020972050801391</v>
      </c>
    </row>
    <row r="33" spans="1:19" x14ac:dyDescent="0.35">
      <c r="A33" s="8">
        <v>2028</v>
      </c>
      <c r="B33" s="56">
        <v>2.831070985773382</v>
      </c>
      <c r="C33" s="57">
        <v>4.6613298511492252</v>
      </c>
      <c r="D33" s="58">
        <v>8.2604992963562296</v>
      </c>
      <c r="E33" s="56">
        <v>3.8921165224423566</v>
      </c>
      <c r="F33" s="57">
        <v>4.1795628745331701</v>
      </c>
      <c r="G33" s="59">
        <v>0</v>
      </c>
      <c r="H33" s="52">
        <f t="shared" si="5"/>
        <v>6.7231875082157391</v>
      </c>
      <c r="I33" s="52">
        <f t="shared" si="3"/>
        <v>8.8408927256823944</v>
      </c>
      <c r="J33" s="52">
        <f t="shared" si="3"/>
        <v>8.2604992963562296</v>
      </c>
      <c r="K33" s="56">
        <v>0.50876539968391099</v>
      </c>
      <c r="L33" s="57">
        <v>5.1340379488237886E-2</v>
      </c>
      <c r="M33" s="60">
        <v>1.0770569757952224</v>
      </c>
      <c r="N33" s="61">
        <v>11.1</v>
      </c>
      <c r="O33" s="62">
        <v>14</v>
      </c>
      <c r="P33" s="59">
        <v>0</v>
      </c>
      <c r="Q33" s="52">
        <f t="shared" si="6"/>
        <v>11.608765399683911</v>
      </c>
      <c r="R33" s="52">
        <f t="shared" si="4"/>
        <v>14.051340379488238</v>
      </c>
      <c r="S33" s="52">
        <f t="shared" si="4"/>
        <v>1.0770569757952224</v>
      </c>
    </row>
    <row r="34" spans="1:19" x14ac:dyDescent="0.35">
      <c r="A34" s="8">
        <v>2029</v>
      </c>
      <c r="B34" s="56">
        <v>2.53385498077597</v>
      </c>
      <c r="C34" s="57">
        <v>4.040047658269847</v>
      </c>
      <c r="D34" s="58">
        <v>7.09310584002439</v>
      </c>
      <c r="E34" s="56">
        <v>3.9921165224423603</v>
      </c>
      <c r="F34" s="57">
        <v>4.3795628745331703</v>
      </c>
      <c r="G34" s="63">
        <v>0</v>
      </c>
      <c r="H34" s="52">
        <f t="shared" si="5"/>
        <v>6.5259715032183303</v>
      </c>
      <c r="I34" s="52">
        <f t="shared" si="3"/>
        <v>8.4196105328030164</v>
      </c>
      <c r="J34" s="52">
        <f t="shared" si="3"/>
        <v>7.09310584002439</v>
      </c>
      <c r="K34" s="56">
        <v>0.21032059216317101</v>
      </c>
      <c r="L34" s="57">
        <v>1.31500748187354E-2</v>
      </c>
      <c r="M34" s="60">
        <v>1.087082405135503</v>
      </c>
      <c r="N34" s="61">
        <v>11</v>
      </c>
      <c r="O34" s="62">
        <v>13.5</v>
      </c>
      <c r="P34" s="63">
        <v>0</v>
      </c>
      <c r="Q34" s="52">
        <f t="shared" si="6"/>
        <v>11.210320592163171</v>
      </c>
      <c r="R34" s="52">
        <f t="shared" si="4"/>
        <v>13.513150074818736</v>
      </c>
      <c r="S34" s="52">
        <f t="shared" si="4"/>
        <v>1.087082405135503</v>
      </c>
    </row>
    <row r="35" spans="1:19" ht="15" thickBot="1" x14ac:dyDescent="0.4">
      <c r="A35" s="64" t="s">
        <v>28</v>
      </c>
      <c r="B35" s="65">
        <f>SUM(B25:B34)</f>
        <v>39.038616866876588</v>
      </c>
      <c r="C35" s="65">
        <f t="shared" ref="C35:S35" si="7">SUM(C25:C34)</f>
        <v>65.963113749417914</v>
      </c>
      <c r="D35" s="65">
        <f t="shared" si="7"/>
        <v>115.04931029871722</v>
      </c>
      <c r="E35" s="65">
        <f t="shared" si="7"/>
        <v>39.021165224423569</v>
      </c>
      <c r="F35" s="65">
        <f t="shared" si="7"/>
        <v>41.995628745331693</v>
      </c>
      <c r="G35" s="65">
        <f t="shared" si="7"/>
        <v>0</v>
      </c>
      <c r="H35" s="66">
        <f t="shared" si="7"/>
        <v>78.059782091300164</v>
      </c>
      <c r="I35" s="66">
        <f t="shared" si="7"/>
        <v>107.95874249474961</v>
      </c>
      <c r="J35" s="67">
        <f t="shared" si="7"/>
        <v>115.04931029871722</v>
      </c>
      <c r="K35" s="65">
        <f t="shared" si="7"/>
        <v>19.985444773504923</v>
      </c>
      <c r="L35" s="65">
        <f t="shared" si="7"/>
        <v>16.013946320852714</v>
      </c>
      <c r="M35" s="65">
        <f t="shared" si="7"/>
        <v>50.957964665402272</v>
      </c>
      <c r="N35" s="65">
        <f t="shared" si="7"/>
        <v>101</v>
      </c>
      <c r="O35" s="65">
        <f t="shared" si="7"/>
        <v>119</v>
      </c>
      <c r="P35" s="65">
        <f t="shared" si="7"/>
        <v>0</v>
      </c>
      <c r="Q35" s="66">
        <f t="shared" si="7"/>
        <v>120.98544477350494</v>
      </c>
      <c r="R35" s="66">
        <f t="shared" si="7"/>
        <v>135.01394632085271</v>
      </c>
      <c r="S35" s="67">
        <f t="shared" si="7"/>
        <v>50.957964665402272</v>
      </c>
    </row>
    <row r="36" spans="1:19" ht="15" thickTop="1" x14ac:dyDescent="0.35">
      <c r="A36" s="68" t="s">
        <v>38</v>
      </c>
      <c r="B36" s="69">
        <v>39.038616866876588</v>
      </c>
      <c r="C36" s="69">
        <v>65.963113749417914</v>
      </c>
      <c r="D36" s="69">
        <v>115</v>
      </c>
      <c r="E36" s="69">
        <v>39</v>
      </c>
      <c r="F36" s="69">
        <v>42</v>
      </c>
      <c r="G36" s="69">
        <v>0</v>
      </c>
      <c r="H36" s="69">
        <v>78.038616866876595</v>
      </c>
      <c r="I36" s="69">
        <v>107.96311374941791</v>
      </c>
      <c r="J36" s="70">
        <v>115</v>
      </c>
      <c r="K36" s="69">
        <v>19.585444773504925</v>
      </c>
      <c r="L36" s="69">
        <v>16</v>
      </c>
      <c r="M36" s="69">
        <v>51</v>
      </c>
      <c r="N36" s="69">
        <v>101</v>
      </c>
      <c r="O36" s="69">
        <v>119</v>
      </c>
      <c r="P36" s="71"/>
      <c r="Q36" s="72"/>
      <c r="R36" s="72"/>
      <c r="S36" s="73"/>
    </row>
    <row r="37" spans="1:19" x14ac:dyDescent="0.35">
      <c r="A37" s="24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4"/>
      <c r="M37" s="71"/>
      <c r="N37" s="71"/>
      <c r="O37" s="71"/>
      <c r="P37" s="71"/>
      <c r="Q37" s="71"/>
      <c r="R37" s="71"/>
      <c r="S37" s="6"/>
    </row>
    <row r="38" spans="1:19" x14ac:dyDescent="0.35">
      <c r="A38" s="68" t="s">
        <v>38</v>
      </c>
      <c r="B38" s="71" t="s">
        <v>39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6"/>
    </row>
    <row r="39" spans="1:19" ht="15" thickBot="1" x14ac:dyDescent="0.4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1"/>
    </row>
  </sheetData>
  <mergeCells count="12">
    <mergeCell ref="Q23:S23"/>
    <mergeCell ref="A3:J3"/>
    <mergeCell ref="A4:J4"/>
    <mergeCell ref="B5:D5"/>
    <mergeCell ref="E5:G5"/>
    <mergeCell ref="H5:J5"/>
    <mergeCell ref="B22:S22"/>
    <mergeCell ref="B23:D23"/>
    <mergeCell ref="E23:G23"/>
    <mergeCell ref="H23:J23"/>
    <mergeCell ref="K23:M23"/>
    <mergeCell ref="N23:P23"/>
  </mergeCells>
  <pageMargins left="0.7" right="0.7" top="0.75" bottom="0.75" header="0.3" footer="0.3"/>
  <pageSetup scale="70" fitToHeight="0" orientation="landscape" r:id="rId1"/>
  <headerFooter>
    <oddHeader>&amp;RDuke Energy Florida 
Docket No. 20190018-EG
Witness: Cross
Exhibit No.    __(LC-1)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6385B8-35DD-4517-A136-1DEB1D45B7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9BF054-F088-4091-AC49-BE3B45470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DDC72E-9FBC-432A-9200-73AFF163974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Response ROG 24</vt:lpstr>
      <vt:lpstr>Exhibit_(LC-2)</vt:lpstr>
      <vt:lpstr>Exhibit__(LC-1)</vt:lpstr>
      <vt:lpstr>'Exhibit_(LC-2)'!Print_Area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Cross, Lori J</dc:creator>
  <cp:keywords/>
  <dc:description/>
  <cp:lastModifiedBy>Cross, Lori J</cp:lastModifiedBy>
  <cp:revision/>
  <cp:lastPrinted>2019-05-16T15:42:13Z</cp:lastPrinted>
  <dcterms:created xsi:type="dcterms:W3CDTF">2019-05-06T23:57:10Z</dcterms:created>
  <dcterms:modified xsi:type="dcterms:W3CDTF">2019-05-16T17:05:01Z</dcterms:modified>
  <cp:category/>
  <cp:contentStatus/>
</cp:coreProperties>
</file>