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filterPrivacy="1" codeName="ThisWorkbook" defaultThemeVersion="124226"/>
  <xr:revisionPtr revIDLastSave="0" documentId="13_ncr:1_{6C815FC3-80AA-419E-BCDC-DB07AE651D8D}" xr6:coauthVersionLast="28" xr6:coauthVersionMax="28" xr10:uidLastSave="{00000000-0000-0000-0000-000000000000}"/>
  <bookViews>
    <workbookView xWindow="120" yWindow="300" windowWidth="14100" windowHeight="10365" xr2:uid="{00000000-000D-0000-FFFF-FFFF00000000}"/>
  </bookViews>
  <sheets>
    <sheet name="C-22" sheetId="16" r:id="rId1"/>
  </sheets>
  <externalReferences>
    <externalReference r:id="rId2"/>
  </externalReferences>
  <definedNames>
    <definedName name="a">[1]Sheet1!$B$10</definedName>
    <definedName name="BalDatData" localSheetId="0">#REF!</definedName>
    <definedName name="BalDatData">#REF!</definedName>
    <definedName name="BegMonth">#REF!</definedName>
    <definedName name="DocketNum">#REF!</definedName>
    <definedName name="HistYear">#REF!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'C-22'!$A$3:$S$308</definedName>
    <definedName name="PriorYear">#REF!</definedName>
    <definedName name="TestYear">#REF!</definedName>
    <definedName name="Z_2A078061_226A_4F0A_B4D4_D18DDDD4F2B8_.wvu.Rows" localSheetId="0" hidden="1">'C-22'!$1:$2</definedName>
  </definedNames>
  <calcPr calcId="171027"/>
</workbook>
</file>

<file path=xl/calcChain.xml><?xml version="1.0" encoding="utf-8"?>
<calcChain xmlns="http://schemas.openxmlformats.org/spreadsheetml/2006/main">
  <c r="I270" i="16" l="1"/>
  <c r="P179" i="16" l="1"/>
  <c r="G23" i="16"/>
  <c r="P31" i="16"/>
  <c r="G71" i="16"/>
  <c r="G17" i="16" l="1"/>
  <c r="G43" i="16" l="1"/>
  <c r="G41" i="16"/>
  <c r="I175" i="16" l="1"/>
  <c r="I176" i="16" s="1"/>
  <c r="G176" i="16" s="1"/>
  <c r="I23" i="16" l="1"/>
  <c r="G16" i="16"/>
  <c r="G146" i="16" l="1"/>
  <c r="I146" i="16" s="1"/>
  <c r="G145" i="16"/>
  <c r="I145" i="16" s="1"/>
  <c r="I122" i="16"/>
  <c r="G80" i="16"/>
  <c r="I74" i="16"/>
  <c r="G73" i="16"/>
  <c r="G72" i="16"/>
  <c r="G70" i="16"/>
  <c r="G69" i="16"/>
  <c r="G68" i="16"/>
  <c r="G67" i="16"/>
  <c r="P44" i="16"/>
  <c r="G44" i="16"/>
  <c r="N44" i="16" s="1"/>
  <c r="P43" i="16"/>
  <c r="N43" i="16"/>
  <c r="P42" i="16"/>
  <c r="G42" i="16"/>
  <c r="N42" i="16" s="1"/>
  <c r="P41" i="16"/>
  <c r="N41" i="16"/>
  <c r="G40" i="16"/>
  <c r="N40" i="16" s="1"/>
  <c r="P40" i="16" s="1"/>
  <c r="P39" i="16"/>
  <c r="G39" i="16"/>
  <c r="N39" i="16" s="1"/>
  <c r="P38" i="16"/>
  <c r="G38" i="16"/>
  <c r="N38" i="16" s="1"/>
  <c r="P37" i="16"/>
  <c r="G37" i="16"/>
  <c r="N37" i="16" s="1"/>
  <c r="P36" i="16"/>
  <c r="G36" i="16"/>
  <c r="N36" i="16" s="1"/>
  <c r="P35" i="16"/>
  <c r="G35" i="16"/>
  <c r="N35" i="16" s="1"/>
  <c r="P34" i="16"/>
  <c r="G34" i="16"/>
  <c r="N34" i="16" s="1"/>
  <c r="P33" i="16"/>
  <c r="G33" i="16"/>
  <c r="N33" i="16" s="1"/>
  <c r="P32" i="16"/>
  <c r="G32" i="16"/>
  <c r="N32" i="16" s="1"/>
  <c r="G31" i="16"/>
  <c r="N31" i="16" s="1"/>
  <c r="P30" i="16"/>
  <c r="G30" i="16"/>
  <c r="N30" i="16" s="1"/>
  <c r="P29" i="16"/>
  <c r="G29" i="16"/>
  <c r="N29" i="16" s="1"/>
  <c r="P28" i="16"/>
  <c r="G28" i="16"/>
  <c r="N28" i="16" s="1"/>
  <c r="P27" i="16"/>
  <c r="G27" i="16"/>
  <c r="P26" i="16"/>
  <c r="G26" i="16"/>
  <c r="N26" i="16" s="1"/>
  <c r="P25" i="16"/>
  <c r="G25" i="16"/>
  <c r="N25" i="16" s="1"/>
  <c r="I24" i="16"/>
  <c r="G24" i="16"/>
  <c r="G19" i="16"/>
  <c r="I15" i="16"/>
  <c r="G15" i="16" s="1"/>
  <c r="G45" i="16" l="1"/>
  <c r="N24" i="16"/>
  <c r="N45" i="16" s="1"/>
  <c r="I45" i="16"/>
  <c r="G74" i="16"/>
  <c r="N27" i="16"/>
  <c r="I228" i="16"/>
  <c r="G227" i="16"/>
  <c r="G226" i="16"/>
  <c r="P24" i="16" l="1"/>
  <c r="G76" i="16"/>
  <c r="G77" i="16" s="1"/>
  <c r="P45" i="16"/>
  <c r="P126" i="16" s="1"/>
  <c r="N84" i="16"/>
  <c r="P196" i="16"/>
  <c r="P197" i="16"/>
  <c r="P198" i="16"/>
  <c r="P199" i="16"/>
  <c r="G199" i="16"/>
  <c r="N199" i="16" s="1"/>
  <c r="G198" i="16"/>
  <c r="N198" i="16" s="1"/>
  <c r="G197" i="16"/>
  <c r="N197" i="16" s="1"/>
  <c r="G196" i="16"/>
  <c r="N196" i="16" s="1"/>
  <c r="G195" i="16"/>
  <c r="G299" i="16" l="1"/>
  <c r="I299" i="16" s="1"/>
  <c r="I274" i="16" l="1"/>
  <c r="G298" i="16" l="1"/>
  <c r="I298" i="16" s="1"/>
  <c r="I275" i="16"/>
  <c r="A263" i="16"/>
  <c r="G234" i="16"/>
  <c r="G225" i="16"/>
  <c r="G224" i="16"/>
  <c r="G223" i="16"/>
  <c r="G222" i="16"/>
  <c r="G221" i="16"/>
  <c r="G220" i="16"/>
  <c r="A212" i="16"/>
  <c r="P195" i="16"/>
  <c r="N195" i="16"/>
  <c r="P194" i="16"/>
  <c r="G194" i="16"/>
  <c r="N194" i="16" s="1"/>
  <c r="G193" i="16"/>
  <c r="N193" i="16" s="1"/>
  <c r="P193" i="16" s="1"/>
  <c r="P192" i="16"/>
  <c r="G192" i="16"/>
  <c r="N192" i="16" s="1"/>
  <c r="P191" i="16"/>
  <c r="G191" i="16"/>
  <c r="N191" i="16" s="1"/>
  <c r="P190" i="16"/>
  <c r="G190" i="16"/>
  <c r="N190" i="16" s="1"/>
  <c r="P189" i="16"/>
  <c r="G189" i="16"/>
  <c r="N189" i="16" s="1"/>
  <c r="P188" i="16"/>
  <c r="G188" i="16"/>
  <c r="N188" i="16" s="1"/>
  <c r="P187" i="16"/>
  <c r="G187" i="16"/>
  <c r="N187" i="16" s="1"/>
  <c r="P186" i="16"/>
  <c r="G186" i="16"/>
  <c r="N186" i="16" s="1"/>
  <c r="P185" i="16"/>
  <c r="G185" i="16"/>
  <c r="N185" i="16" s="1"/>
  <c r="P184" i="16"/>
  <c r="G184" i="16"/>
  <c r="N184" i="16" s="1"/>
  <c r="P183" i="16"/>
  <c r="G183" i="16"/>
  <c r="N183" i="16" s="1"/>
  <c r="P182" i="16"/>
  <c r="G182" i="16"/>
  <c r="N182" i="16" s="1"/>
  <c r="P181" i="16"/>
  <c r="G181" i="16"/>
  <c r="N181" i="16" s="1"/>
  <c r="P180" i="16"/>
  <c r="G180" i="16"/>
  <c r="N180" i="16" s="1"/>
  <c r="G179" i="16"/>
  <c r="N179" i="16" s="1"/>
  <c r="P178" i="16"/>
  <c r="G178" i="16"/>
  <c r="N178" i="16" s="1"/>
  <c r="I177" i="16"/>
  <c r="I200" i="16" s="1"/>
  <c r="G177" i="16"/>
  <c r="G172" i="16"/>
  <c r="G170" i="16"/>
  <c r="G169" i="16"/>
  <c r="I168" i="16"/>
  <c r="G168" i="16" s="1"/>
  <c r="A161" i="16"/>
  <c r="A110" i="16"/>
  <c r="Q104" i="16"/>
  <c r="Q155" i="16" s="1"/>
  <c r="Q206" i="16" s="1"/>
  <c r="Q257" i="16" s="1"/>
  <c r="Q308" i="16" s="1"/>
  <c r="A104" i="16"/>
  <c r="A155" i="16" s="1"/>
  <c r="A206" i="16" s="1"/>
  <c r="A257" i="16" s="1"/>
  <c r="A308" i="16" s="1"/>
  <c r="A59" i="16"/>
  <c r="G200" i="16" l="1"/>
  <c r="N177" i="16"/>
  <c r="N200" i="16" s="1"/>
  <c r="G228" i="16"/>
  <c r="G230" i="16" l="1"/>
  <c r="G231" i="16" s="1"/>
  <c r="P177" i="16"/>
  <c r="P200" i="16" s="1"/>
  <c r="N238" i="16"/>
  <c r="H297" i="16" s="1"/>
  <c r="G238" i="16"/>
  <c r="H296" i="16" s="1"/>
  <c r="I271" i="16"/>
  <c r="I279" i="16" s="1"/>
  <c r="P279" i="16" l="1"/>
  <c r="R279" i="16" s="1"/>
  <c r="H300" i="16"/>
  <c r="G296" i="16"/>
  <c r="G297" i="16" l="1"/>
  <c r="I297" i="16" s="1"/>
  <c r="R285" i="16"/>
  <c r="I296" i="16"/>
  <c r="G300" i="16" l="1"/>
  <c r="I300" i="16"/>
  <c r="G84" i="16" l="1"/>
  <c r="H143" i="16" s="1"/>
  <c r="I117" i="16"/>
  <c r="I118" i="16" s="1"/>
  <c r="I126" i="16" l="1"/>
  <c r="R126" i="16" s="1"/>
  <c r="H144" i="16"/>
  <c r="H147" i="16" s="1"/>
  <c r="G144" i="16"/>
  <c r="R132" i="16" l="1"/>
  <c r="G143" i="16"/>
  <c r="I143" i="16" s="1"/>
  <c r="G147" i="16"/>
  <c r="I144" i="16"/>
  <c r="I147" i="16" l="1"/>
  <c r="G59" i="16" l="1"/>
  <c r="G58" i="16"/>
  <c r="G57" i="16"/>
  <c r="G55" i="16"/>
  <c r="G56" i="16"/>
  <c r="A105" i="16"/>
  <c r="A258" i="16"/>
  <c r="A207" i="16"/>
  <c r="A54" i="16"/>
  <c r="H156" i="16" l="1"/>
  <c r="H207" i="16"/>
  <c r="H54" i="16"/>
  <c r="H258" i="16"/>
  <c r="H105" i="16"/>
</calcChain>
</file>

<file path=xl/sharedStrings.xml><?xml version="1.0" encoding="utf-8"?>
<sst xmlns="http://schemas.openxmlformats.org/spreadsheetml/2006/main" count="286" uniqueCount="95">
  <si>
    <t>LESS INTEREST CHARGES (FROM C-23)</t>
  </si>
  <si>
    <t xml:space="preserve"> </t>
  </si>
  <si>
    <t>TOTAL</t>
  </si>
  <si>
    <t>FLORIDA PUBLIC SERVICE COMMISSION</t>
  </si>
  <si>
    <t>Line</t>
  </si>
  <si>
    <t>No.</t>
  </si>
  <si>
    <t>COMPANY: TAMPA ELECTRIC COMPANY</t>
  </si>
  <si>
    <t xml:space="preserve">       Type of data shown:</t>
  </si>
  <si>
    <t>XX</t>
  </si>
  <si>
    <t>ADD INCOME TAX ACCOUNTS</t>
  </si>
  <si>
    <t>TEMPORARY ADJUSTMENTS TO TAXABLE INCOME (LIST)</t>
  </si>
  <si>
    <t xml:space="preserve">     ADD:  BOOK DEPRECIATION</t>
  </si>
  <si>
    <t xml:space="preserve">     LESS:  TAX DEPRECIATION</t>
  </si>
  <si>
    <t>TOTAL TEMPORARY DIFFERENCES</t>
  </si>
  <si>
    <t>PERMANENT ADJUSTMENTS TO TAXABLE INCOME (LIST)</t>
  </si>
  <si>
    <t>TOTAL PERMANENT ADJUSTMENTS</t>
  </si>
  <si>
    <t>ADJUSTMENTS TO STATE INCOME TAX (LIST)</t>
  </si>
  <si>
    <t>TOTAL ADJUSTMENTS TO STATE INCOME TAX</t>
  </si>
  <si>
    <t>STATE INCOME TAX</t>
  </si>
  <si>
    <t>ADJUSTMENTS TO FEDERAL INCOME TAX</t>
  </si>
  <si>
    <t xml:space="preserve">TOTAL ADJUSTMENTS TO FEDERAL INCOME TAX </t>
  </si>
  <si>
    <t xml:space="preserve">FEDERAL INCOME TAX </t>
  </si>
  <si>
    <t>ITC AMORTIZATION</t>
  </si>
  <si>
    <t>SUMMARY OF INCOME TAX EXPENSE:</t>
  </si>
  <si>
    <t>CURRENT TAX EXPENSE</t>
  </si>
  <si>
    <t>DEFERRED INCOME TAXES</t>
  </si>
  <si>
    <t>INVESTMENT TAX CREDITS, NET</t>
  </si>
  <si>
    <t>TOTAL INCOME TAX PROVISION</t>
  </si>
  <si>
    <t>CURRENT TAX</t>
  </si>
  <si>
    <t>DEFERRED TAX</t>
  </si>
  <si>
    <t>DESCRIPTION</t>
  </si>
  <si>
    <t>STATE</t>
  </si>
  <si>
    <t>FEDERAL</t>
  </si>
  <si>
    <t>NET UTILITY OPERATING INCOME</t>
  </si>
  <si>
    <t>TAX INTEREST CAPITALIZED</t>
  </si>
  <si>
    <t>MEDICAL &amp; LIFE BENEFITS-FAS 106</t>
  </si>
  <si>
    <t>UNBILLED REVENUE</t>
  </si>
  <si>
    <t>DEFERRED FUEL</t>
  </si>
  <si>
    <t>COST OF REMOVAL</t>
  </si>
  <si>
    <t>INSURANCE RESERVE</t>
  </si>
  <si>
    <t>DEFERRED LEASE - UTILITY</t>
  </si>
  <si>
    <t>LONG TERM MEDICAL - FAS 112</t>
  </si>
  <si>
    <t>VACATION</t>
  </si>
  <si>
    <t>PENSION</t>
  </si>
  <si>
    <t>BOND REFINANCING</t>
  </si>
  <si>
    <t>DISMANTLEMENT COSTS</t>
  </si>
  <si>
    <t>BAD DEBT</t>
  </si>
  <si>
    <t>DEPR-AFUDC EQUITY</t>
  </si>
  <si>
    <t>50% MEALS</t>
  </si>
  <si>
    <t xml:space="preserve">AFUDC EQUITY </t>
  </si>
  <si>
    <t>CIAC</t>
  </si>
  <si>
    <t>STATE INCOME TAX (5.5%)</t>
  </si>
  <si>
    <t>TOTAL INCOME TAXES</t>
  </si>
  <si>
    <t>OUT OF PERIOD ADJUSTMENTS</t>
  </si>
  <si>
    <t>PRODUCTION DEDUCTION</t>
  </si>
  <si>
    <t xml:space="preserve"> MEDICARE PART D</t>
  </si>
  <si>
    <t>INCOME PER BOOKS</t>
  </si>
  <si>
    <t>FEDERAL INCOME TAX (35% )</t>
  </si>
  <si>
    <t>Page 1 of 6</t>
  </si>
  <si>
    <t>Page 2 of 6</t>
  </si>
  <si>
    <t>Page 3 of 6</t>
  </si>
  <si>
    <t>Page 4 of 6</t>
  </si>
  <si>
    <t>Page 5 of 6</t>
  </si>
  <si>
    <t>Page 6 of 6</t>
  </si>
  <si>
    <t>(Dollars in 000's)</t>
  </si>
  <si>
    <t xml:space="preserve"> TAX OVER BOOK DEPRECIATION</t>
  </si>
  <si>
    <t>Total may not foot due to rounding.</t>
  </si>
  <si>
    <t xml:space="preserve"> CONTRIBUTIONS</t>
  </si>
  <si>
    <t>FEDERAL TAXABLE INCOME (L6+L30+L9-L12state)</t>
  </si>
  <si>
    <t>Recap Schedules:  C-4</t>
  </si>
  <si>
    <t>Supporting Schedules:  C-23</t>
  </si>
  <si>
    <t>SUPPLEMENTAL EXECUTIVE RETIREMENT PLAN</t>
  </si>
  <si>
    <t>Witness: J. S. Chronister</t>
  </si>
  <si>
    <t>BONUS ACCRUAL</t>
  </si>
  <si>
    <t>EXCESSIVE SALARIES</t>
  </si>
  <si>
    <t>AMORTIZATION</t>
  </si>
  <si>
    <t>REPAIRS</t>
  </si>
  <si>
    <t>WRITE-OFF OF EXCESS DEFERRED TAXES</t>
  </si>
  <si>
    <t>MEDICARE PART D SUBSIDY AMORTIZATION</t>
  </si>
  <si>
    <t>DEFERRED COMPENSATION</t>
  </si>
  <si>
    <t>DREDGING</t>
  </si>
  <si>
    <t>RATE CASE EXPENSE</t>
  </si>
  <si>
    <t>RATE REFUND</t>
  </si>
  <si>
    <t xml:space="preserve"> PENALTIES</t>
  </si>
  <si>
    <t>DOCKET No. 130040-EI</t>
  </si>
  <si>
    <t xml:space="preserve">Provide the calculation of state and federal income taxes for the historical base year and the </t>
  </si>
  <si>
    <t>projected test year.</t>
  </si>
  <si>
    <t>SCHEDULE C-22</t>
  </si>
  <si>
    <t xml:space="preserve">                    EXPLANATION:</t>
  </si>
  <si>
    <t>STATE AND FEDERAL INCOME TAX CALCULATION</t>
  </si>
  <si>
    <t>STATE TAXABLE INCOME (L6+L32+L10)</t>
  </si>
  <si>
    <t>STATE TAXABLE INCOME (L6+L34+L11)</t>
  </si>
  <si>
    <t>Projected Test Year Ended 12/31/2014</t>
  </si>
  <si>
    <t>Projected Prior Year Ended 12/31/2013</t>
  </si>
  <si>
    <t>Historical Prior Year Ended 12/31/2012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</si>
</sst>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#,##0.000_);\(#,##0.000\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quotePrefix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0" xfId="2" applyNumberFormat="1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3" xfId="1" applyNumberFormat="1" applyFont="1" applyBorder="1"/>
    <xf numFmtId="164" fontId="2" fillId="0" borderId="0" xfId="1" applyNumberFormat="1" applyFont="1" applyBorder="1"/>
    <xf numFmtId="0" fontId="4" fillId="0" borderId="0" xfId="3" applyFont="1" applyFill="1" applyBorder="1" applyAlignment="1">
      <alignment wrapText="1"/>
    </xf>
    <xf numFmtId="165" fontId="2" fillId="0" borderId="0" xfId="2" applyNumberFormat="1" applyFont="1" applyBorder="1"/>
    <xf numFmtId="0" fontId="4" fillId="0" borderId="0" xfId="3" applyFont="1" applyFill="1" applyBorder="1" applyAlignment="1">
      <alignment horizontal="right" wrapText="1"/>
    </xf>
    <xf numFmtId="0" fontId="4" fillId="0" borderId="0" xfId="3" quotePrefix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3" xfId="0" quotePrefix="1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2" fillId="0" borderId="0" xfId="0" quotePrefix="1" applyNumberFormat="1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164" fontId="2" fillId="0" borderId="5" xfId="1" applyNumberFormat="1" applyFont="1" applyBorder="1"/>
    <xf numFmtId="164" fontId="6" fillId="0" borderId="0" xfId="1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4" fontId="2" fillId="0" borderId="0" xfId="1" applyNumberFormat="1" applyFont="1" applyFill="1" applyBorder="1"/>
    <xf numFmtId="0" fontId="2" fillId="0" borderId="3" xfId="0" applyFont="1" applyBorder="1"/>
    <xf numFmtId="37" fontId="2" fillId="0" borderId="0" xfId="0" applyNumberFormat="1" applyFont="1" applyBorder="1"/>
    <xf numFmtId="164" fontId="2" fillId="0" borderId="3" xfId="1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165" fontId="2" fillId="0" borderId="0" xfId="2" applyNumberFormat="1" applyFont="1" applyFill="1"/>
    <xf numFmtId="165" fontId="2" fillId="0" borderId="0" xfId="2" applyNumberFormat="1" applyFont="1" applyFill="1" applyBorder="1"/>
    <xf numFmtId="164" fontId="2" fillId="0" borderId="0" xfId="1" applyNumberFormat="1" applyFont="1" applyFill="1"/>
    <xf numFmtId="5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/>
    <xf numFmtId="165" fontId="2" fillId="0" borderId="4" xfId="1" applyNumberFormat="1" applyFont="1" applyBorder="1"/>
    <xf numFmtId="165" fontId="2" fillId="0" borderId="0" xfId="1" applyNumberFormat="1" applyFont="1"/>
    <xf numFmtId="164" fontId="8" fillId="0" borderId="0" xfId="1" applyNumberFormat="1" applyFont="1" applyFill="1" applyBorder="1"/>
    <xf numFmtId="164" fontId="5" fillId="0" borderId="0" xfId="1" applyNumberFormat="1" applyFont="1" applyFill="1"/>
    <xf numFmtId="166" fontId="2" fillId="0" borderId="0" xfId="1" applyNumberFormat="1" applyFont="1" applyFill="1" applyBorder="1"/>
    <xf numFmtId="167" fontId="7" fillId="0" borderId="0" xfId="1" applyNumberFormat="1" applyFont="1" applyFill="1" applyBorder="1"/>
    <xf numFmtId="164" fontId="5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8" fillId="0" borderId="0" xfId="1" quotePrefix="1" applyNumberFormat="1" applyFont="1" applyFill="1" applyBorder="1" applyAlignment="1">
      <alignment horizontal="center"/>
    </xf>
    <xf numFmtId="164" fontId="2" fillId="0" borderId="3" xfId="0" applyNumberFormat="1" applyFont="1" applyBorder="1"/>
    <xf numFmtId="37" fontId="2" fillId="0" borderId="0" xfId="2" applyNumberFormat="1" applyFont="1"/>
    <xf numFmtId="0" fontId="4" fillId="0" borderId="1" xfId="3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FCAS\LOCALS~1\Temp\MFR_E_BJ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>
        <row r="10">
          <cell r="B10" t="str">
            <v>Historical Prior Year Ended 12/31/2006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309"/>
  <sheetViews>
    <sheetView tabSelected="1" topLeftCell="A3" zoomScaleNormal="100" workbookViewId="0">
      <selection activeCell="I146" sqref="I146"/>
    </sheetView>
  </sheetViews>
  <sheetFormatPr defaultColWidth="9.140625" defaultRowHeight="14.1" customHeight="1" x14ac:dyDescent="0.2"/>
  <cols>
    <col min="1" max="1" width="3.5703125" style="1" customWidth="1"/>
    <col min="2" max="2" width="6.85546875" style="1" bestFit="1" customWidth="1"/>
    <col min="3" max="3" width="9.5703125" style="1" customWidth="1"/>
    <col min="4" max="4" width="16" style="1" customWidth="1"/>
    <col min="5" max="5" width="9.5703125" style="1" customWidth="1"/>
    <col min="6" max="6" width="22" style="1" customWidth="1"/>
    <col min="7" max="15" width="9.5703125" style="1" customWidth="1"/>
    <col min="16" max="16" width="10.28515625" style="1" customWidth="1"/>
    <col min="17" max="18" width="9.5703125" style="1" customWidth="1"/>
    <col min="19" max="19" width="14.28515625" style="1" customWidth="1"/>
    <col min="20" max="20" width="9.5703125" style="1" customWidth="1"/>
    <col min="21" max="16384" width="9.140625" style="1"/>
  </cols>
  <sheetData>
    <row r="1" spans="1:19" ht="14.1" hidden="1" customHeight="1" x14ac:dyDescent="0.2">
      <c r="C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17</v>
      </c>
    </row>
    <row r="2" spans="1:19" ht="14.1" hidden="1" customHeight="1" x14ac:dyDescent="0.2">
      <c r="S2" s="1">
        <v>9</v>
      </c>
    </row>
    <row r="3" spans="1:19" ht="14.1" customHeight="1" thickBot="1" x14ac:dyDescent="0.25">
      <c r="A3" s="2" t="s">
        <v>87</v>
      </c>
      <c r="B3" s="2"/>
      <c r="C3" s="2"/>
      <c r="D3" s="2"/>
      <c r="E3" s="2"/>
      <c r="F3" s="2"/>
      <c r="G3" s="2"/>
      <c r="H3" s="59" t="s">
        <v>89</v>
      </c>
      <c r="I3" s="59"/>
      <c r="J3" s="59"/>
      <c r="K3" s="59"/>
      <c r="L3" s="59"/>
      <c r="M3" s="2"/>
      <c r="N3" s="2"/>
      <c r="O3" s="2"/>
      <c r="P3" s="2"/>
      <c r="Q3" s="2"/>
      <c r="R3" s="2"/>
      <c r="S3" s="2" t="s">
        <v>58</v>
      </c>
    </row>
    <row r="4" spans="1:19" ht="14.1" customHeight="1" x14ac:dyDescent="0.2">
      <c r="A4" s="1" t="s">
        <v>3</v>
      </c>
      <c r="F4" s="1" t="s">
        <v>88</v>
      </c>
      <c r="G4" s="1" t="s">
        <v>85</v>
      </c>
      <c r="K4" s="9"/>
      <c r="L4" s="9"/>
      <c r="N4" s="9"/>
      <c r="O4" s="9"/>
      <c r="P4" s="9" t="s">
        <v>7</v>
      </c>
      <c r="S4" s="14"/>
    </row>
    <row r="5" spans="1:19" ht="14.1" customHeight="1" x14ac:dyDescent="0.2">
      <c r="G5" s="1" t="s">
        <v>86</v>
      </c>
      <c r="K5" s="8"/>
      <c r="L5" s="10"/>
      <c r="O5" s="8"/>
      <c r="P5" s="8" t="s">
        <v>8</v>
      </c>
      <c r="Q5" s="10" t="s">
        <v>92</v>
      </c>
      <c r="S5" s="15"/>
    </row>
    <row r="6" spans="1:19" ht="14.1" customHeight="1" x14ac:dyDescent="0.2">
      <c r="A6" s="1" t="s">
        <v>6</v>
      </c>
      <c r="K6" s="8"/>
      <c r="L6" s="10"/>
      <c r="M6" s="8"/>
      <c r="P6" s="8"/>
      <c r="Q6" s="10" t="s">
        <v>93</v>
      </c>
      <c r="S6" s="15"/>
    </row>
    <row r="7" spans="1:19" ht="14.1" customHeight="1" x14ac:dyDescent="0.2">
      <c r="K7" s="8"/>
      <c r="L7" s="10"/>
      <c r="M7" s="8"/>
      <c r="Q7" s="10" t="s">
        <v>94</v>
      </c>
      <c r="S7" s="15"/>
    </row>
    <row r="8" spans="1:19" ht="14.1" customHeight="1" thickBot="1" x14ac:dyDescent="0.25">
      <c r="A8" s="38" t="s">
        <v>84</v>
      </c>
      <c r="B8" s="2"/>
      <c r="C8" s="2"/>
      <c r="D8" s="2"/>
      <c r="E8" s="2"/>
      <c r="F8" s="2"/>
      <c r="G8" s="2"/>
      <c r="H8" s="2"/>
      <c r="I8" s="2"/>
      <c r="J8" s="59" t="s">
        <v>64</v>
      </c>
      <c r="K8" s="59"/>
      <c r="L8" s="2"/>
      <c r="M8" s="2"/>
      <c r="N8" s="2"/>
      <c r="O8" s="2"/>
      <c r="P8" s="2"/>
      <c r="Q8" s="2" t="s">
        <v>72</v>
      </c>
      <c r="R8" s="2"/>
      <c r="S8" s="2"/>
    </row>
    <row r="9" spans="1:19" ht="14.1" customHeight="1" x14ac:dyDescent="0.2">
      <c r="B9" s="5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3"/>
      <c r="R9" s="53"/>
      <c r="S9" s="3"/>
    </row>
    <row r="10" spans="1:19" ht="14.1" customHeight="1" x14ac:dyDescent="0.2">
      <c r="B10" s="53"/>
      <c r="C10" s="3"/>
      <c r="D10" s="3"/>
      <c r="E10" s="3"/>
      <c r="F10" s="3"/>
      <c r="G10" s="3"/>
      <c r="H10" s="4"/>
      <c r="I10" s="4"/>
      <c r="J10" s="3"/>
      <c r="K10" s="3"/>
      <c r="L10" s="4"/>
      <c r="M10" s="3"/>
      <c r="N10" s="3"/>
      <c r="O10" s="3"/>
      <c r="P10" s="3"/>
      <c r="Q10" s="53"/>
      <c r="R10" s="53"/>
      <c r="S10" s="3"/>
    </row>
    <row r="11" spans="1:19" ht="14.1" customHeight="1" x14ac:dyDescent="0.2">
      <c r="B11" s="53"/>
      <c r="C11" s="4"/>
      <c r="D11" s="4"/>
      <c r="E11" s="4"/>
      <c r="F11" s="4"/>
      <c r="G11" s="4"/>
      <c r="H11" s="4"/>
      <c r="I11" s="4"/>
      <c r="J11" s="53"/>
      <c r="K11" s="4"/>
      <c r="L11" s="4"/>
      <c r="M11" s="53"/>
      <c r="N11" s="53"/>
      <c r="O11" s="53"/>
      <c r="P11" s="4"/>
      <c r="Q11" s="53"/>
      <c r="R11" s="53"/>
      <c r="S11" s="4"/>
    </row>
    <row r="12" spans="1:19" ht="14.1" customHeight="1" x14ac:dyDescent="0.2">
      <c r="A12" s="1" t="s">
        <v>4</v>
      </c>
      <c r="B12" s="53"/>
      <c r="C12" s="4"/>
      <c r="D12" s="4"/>
      <c r="E12" s="4"/>
      <c r="F12" s="3"/>
      <c r="G12" s="25"/>
      <c r="H12" s="25"/>
      <c r="I12" s="25" t="s">
        <v>28</v>
      </c>
      <c r="J12" s="25"/>
      <c r="K12" s="24"/>
      <c r="L12" s="3"/>
      <c r="M12" s="3"/>
      <c r="N12" s="25"/>
      <c r="O12" s="25"/>
      <c r="P12" s="24" t="s">
        <v>29</v>
      </c>
      <c r="Q12" s="24"/>
      <c r="R12" s="24"/>
      <c r="S12" s="12"/>
    </row>
    <row r="13" spans="1:19" ht="14.1" customHeight="1" thickBot="1" x14ac:dyDescent="0.25">
      <c r="A13" s="2" t="s">
        <v>5</v>
      </c>
      <c r="B13" s="54"/>
      <c r="C13" s="5" t="s">
        <v>30</v>
      </c>
      <c r="D13" s="5"/>
      <c r="E13" s="5"/>
      <c r="F13" s="5"/>
      <c r="G13" s="32" t="s">
        <v>31</v>
      </c>
      <c r="H13" s="32"/>
      <c r="I13" s="32" t="s">
        <v>32</v>
      </c>
      <c r="J13" s="23"/>
      <c r="K13" s="22" t="s">
        <v>2</v>
      </c>
      <c r="L13" s="23"/>
      <c r="M13" s="23"/>
      <c r="N13" s="11" t="s">
        <v>31</v>
      </c>
      <c r="O13" s="11"/>
      <c r="P13" s="11" t="s">
        <v>32</v>
      </c>
      <c r="Q13" s="11"/>
      <c r="R13" s="11" t="s">
        <v>2</v>
      </c>
      <c r="S13" s="11"/>
    </row>
    <row r="14" spans="1:19" ht="14.1" customHeight="1" x14ac:dyDescent="0.2">
      <c r="A14" s="1">
        <v>1</v>
      </c>
      <c r="B14" s="20"/>
      <c r="C14" s="6"/>
      <c r="D14" s="6"/>
      <c r="E14" s="6"/>
      <c r="F14" s="19"/>
      <c r="G14" s="19"/>
      <c r="H14" s="19"/>
      <c r="I14" s="41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4.1" customHeight="1" x14ac:dyDescent="0.2">
      <c r="A15" s="1">
        <v>2</v>
      </c>
      <c r="B15" s="20"/>
      <c r="C15" s="6" t="s">
        <v>33</v>
      </c>
      <c r="D15" s="26"/>
      <c r="E15" s="26"/>
      <c r="F15" s="26"/>
      <c r="G15" s="45">
        <f>+I15</f>
        <v>256673</v>
      </c>
      <c r="H15" s="43"/>
      <c r="I15" s="44">
        <f>+I19-I16+I17</f>
        <v>256673</v>
      </c>
      <c r="J15" s="27"/>
      <c r="K15" s="27"/>
      <c r="L15" s="28"/>
      <c r="M15" s="28"/>
      <c r="N15" s="29"/>
      <c r="O15" s="29"/>
      <c r="P15" s="29"/>
      <c r="Q15" s="19"/>
      <c r="R15" s="19"/>
      <c r="S15" s="19"/>
    </row>
    <row r="16" spans="1:19" ht="14.1" customHeight="1" x14ac:dyDescent="0.2">
      <c r="A16" s="1">
        <v>3</v>
      </c>
      <c r="B16" s="18"/>
      <c r="C16" s="6" t="s">
        <v>9</v>
      </c>
      <c r="D16" s="6"/>
      <c r="E16" s="6"/>
      <c r="F16" s="19"/>
      <c r="G16" s="17">
        <f>+I16</f>
        <v>96218</v>
      </c>
      <c r="H16" s="17"/>
      <c r="I16" s="17">
        <v>96218</v>
      </c>
      <c r="J16" s="13"/>
      <c r="K16" s="13"/>
      <c r="L16" s="13"/>
      <c r="M16" s="13"/>
      <c r="N16" s="13"/>
      <c r="O16" s="13"/>
      <c r="P16" s="13"/>
      <c r="Q16" s="17"/>
      <c r="R16" s="17"/>
      <c r="S16" s="17"/>
    </row>
    <row r="17" spans="1:19" ht="14.1" customHeight="1" x14ac:dyDescent="0.2">
      <c r="A17" s="1">
        <v>4</v>
      </c>
      <c r="B17" s="18"/>
      <c r="C17" s="6" t="s">
        <v>0</v>
      </c>
      <c r="F17" s="19"/>
      <c r="G17" s="16">
        <f>+I17</f>
        <v>91613</v>
      </c>
      <c r="H17" s="17"/>
      <c r="I17" s="16">
        <v>91613</v>
      </c>
      <c r="J17" s="13"/>
      <c r="K17" s="13"/>
      <c r="L17" s="13"/>
      <c r="M17" s="17"/>
      <c r="N17" s="17"/>
      <c r="O17" s="17"/>
      <c r="P17" s="17"/>
      <c r="Q17" s="17"/>
      <c r="R17" s="17"/>
      <c r="S17" s="17"/>
    </row>
    <row r="18" spans="1:19" ht="14.1" customHeight="1" x14ac:dyDescent="0.2">
      <c r="A18" s="1">
        <v>5</v>
      </c>
      <c r="B18" s="18"/>
      <c r="C18" s="6"/>
      <c r="F18" s="17"/>
      <c r="G18" s="17"/>
      <c r="H18" s="17"/>
      <c r="I18" s="17"/>
      <c r="J18" s="13"/>
      <c r="K18" s="13"/>
      <c r="L18" s="13"/>
      <c r="M18" s="17"/>
      <c r="N18" s="17"/>
      <c r="O18" s="17"/>
      <c r="P18" s="17"/>
      <c r="Q18" s="17"/>
      <c r="R18" s="17"/>
      <c r="S18" s="17"/>
    </row>
    <row r="19" spans="1:19" ht="14.1" customHeight="1" x14ac:dyDescent="0.2">
      <c r="A19" s="1">
        <v>6</v>
      </c>
      <c r="B19" s="18"/>
      <c r="C19" s="6" t="s">
        <v>56</v>
      </c>
      <c r="F19" s="17"/>
      <c r="G19" s="16">
        <f>I19</f>
        <v>261278</v>
      </c>
      <c r="H19" s="17"/>
      <c r="I19" s="16">
        <v>261278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4.1" customHeight="1" x14ac:dyDescent="0.2">
      <c r="A20" s="1">
        <v>7</v>
      </c>
      <c r="B20" s="18"/>
      <c r="C20" s="6"/>
      <c r="F20" s="17"/>
      <c r="G20" s="17"/>
      <c r="H20" s="17"/>
      <c r="I20" s="17"/>
      <c r="J20" s="17"/>
      <c r="K20" s="17"/>
      <c r="L20" s="17"/>
      <c r="M20" s="33"/>
      <c r="N20" s="33"/>
      <c r="O20" s="33"/>
      <c r="P20" s="33"/>
      <c r="Q20" s="17"/>
      <c r="R20" s="17"/>
      <c r="S20" s="17"/>
    </row>
    <row r="21" spans="1:19" ht="14.1" customHeight="1" x14ac:dyDescent="0.2">
      <c r="A21" s="1">
        <v>8</v>
      </c>
      <c r="B21" s="18"/>
      <c r="C21" s="6" t="s">
        <v>10</v>
      </c>
      <c r="F21" s="17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7"/>
      <c r="R21" s="17"/>
      <c r="S21" s="17"/>
    </row>
    <row r="22" spans="1:19" ht="14.1" customHeight="1" x14ac:dyDescent="0.2">
      <c r="A22" s="1">
        <v>9</v>
      </c>
      <c r="B22" s="18"/>
      <c r="C22" s="6" t="s">
        <v>11</v>
      </c>
      <c r="F22" s="17"/>
      <c r="G22" s="33">
        <v>255791</v>
      </c>
      <c r="H22" s="33"/>
      <c r="I22" s="33">
        <v>255791</v>
      </c>
      <c r="J22" s="33"/>
      <c r="K22" s="33"/>
      <c r="L22" s="33"/>
      <c r="M22" s="33"/>
      <c r="N22" s="33"/>
      <c r="O22" s="33"/>
      <c r="P22" s="33"/>
      <c r="Q22" s="17"/>
      <c r="R22" s="17"/>
      <c r="S22" s="17"/>
    </row>
    <row r="23" spans="1:19" ht="14.1" customHeight="1" x14ac:dyDescent="0.2">
      <c r="A23" s="1">
        <v>10</v>
      </c>
      <c r="B23" s="18"/>
      <c r="C23" s="6" t="s">
        <v>12</v>
      </c>
      <c r="F23" s="17"/>
      <c r="G23" s="36">
        <f>-330155-1016</f>
        <v>-331171</v>
      </c>
      <c r="H23" s="55"/>
      <c r="I23" s="36">
        <f>-239429+278</f>
        <v>-239151</v>
      </c>
      <c r="J23" s="48"/>
      <c r="K23" s="33"/>
      <c r="L23" s="33"/>
      <c r="M23" s="51"/>
      <c r="N23" s="33"/>
      <c r="O23" s="39"/>
      <c r="P23" s="33"/>
      <c r="R23" s="17"/>
      <c r="S23" s="17"/>
    </row>
    <row r="24" spans="1:19" ht="14.1" customHeight="1" x14ac:dyDescent="0.2">
      <c r="A24" s="1">
        <v>11</v>
      </c>
      <c r="B24" s="18"/>
      <c r="C24" s="6"/>
      <c r="D24" s="1" t="s">
        <v>65</v>
      </c>
      <c r="F24" s="17"/>
      <c r="G24" s="33">
        <f>+G22+G23</f>
        <v>-75380</v>
      </c>
      <c r="H24" s="55"/>
      <c r="I24" s="33">
        <f>+I22+I23</f>
        <v>16640</v>
      </c>
      <c r="J24" s="48"/>
      <c r="K24" s="33"/>
      <c r="M24" s="33"/>
      <c r="N24" s="33">
        <f>-G24*0.055</f>
        <v>4145.8999999999996</v>
      </c>
      <c r="O24" s="33"/>
      <c r="P24" s="42">
        <f>(-I24-N24)*0.35</f>
        <v>-7275.0649999999996</v>
      </c>
      <c r="Q24" s="17"/>
      <c r="R24" s="17"/>
      <c r="S24" s="17"/>
    </row>
    <row r="25" spans="1:19" ht="14.1" customHeight="1" x14ac:dyDescent="0.2">
      <c r="A25" s="1">
        <v>12</v>
      </c>
      <c r="B25" s="18"/>
      <c r="C25" s="40"/>
      <c r="D25" s="40" t="s">
        <v>34</v>
      </c>
      <c r="E25" s="40"/>
      <c r="F25" s="40"/>
      <c r="G25" s="42">
        <f>I25</f>
        <v>16590</v>
      </c>
      <c r="H25" s="40"/>
      <c r="I25" s="42">
        <v>16590</v>
      </c>
      <c r="J25" s="33"/>
      <c r="K25" s="33"/>
      <c r="L25" s="33"/>
      <c r="M25" s="33"/>
      <c r="N25" s="33">
        <f>-G25*0.055</f>
        <v>-912.45</v>
      </c>
      <c r="O25" s="50"/>
      <c r="P25" s="33">
        <f t="shared" ref="P25:P39" si="0">-I25*0.33075</f>
        <v>-5487.1424999999999</v>
      </c>
      <c r="Q25" s="17"/>
      <c r="R25" s="17"/>
      <c r="S25" s="17"/>
    </row>
    <row r="26" spans="1:19" ht="14.1" customHeight="1" x14ac:dyDescent="0.2">
      <c r="A26" s="1">
        <v>13</v>
      </c>
      <c r="B26" s="18"/>
      <c r="C26" s="6"/>
      <c r="D26" s="6" t="s">
        <v>50</v>
      </c>
      <c r="E26" s="6"/>
      <c r="F26" s="6"/>
      <c r="G26" s="42">
        <f t="shared" ref="G26:G44" si="1">I26</f>
        <v>7082</v>
      </c>
      <c r="H26" s="40"/>
      <c r="I26" s="42">
        <v>7082</v>
      </c>
      <c r="J26" s="33"/>
      <c r="K26" s="33"/>
      <c r="L26" s="33"/>
      <c r="M26" s="33"/>
      <c r="N26" s="33">
        <f t="shared" ref="N26:N37" si="2">-G26*0.055</f>
        <v>-389.51</v>
      </c>
      <c r="O26" s="50"/>
      <c r="P26" s="33">
        <f t="shared" si="0"/>
        <v>-2342.3714999999997</v>
      </c>
      <c r="Q26" s="17"/>
      <c r="R26" s="17"/>
      <c r="S26" s="17"/>
    </row>
    <row r="27" spans="1:19" ht="14.1" customHeight="1" x14ac:dyDescent="0.2">
      <c r="A27" s="1">
        <v>14</v>
      </c>
      <c r="B27" s="18"/>
      <c r="C27" s="6"/>
      <c r="D27" s="6" t="s">
        <v>38</v>
      </c>
      <c r="E27" s="6"/>
      <c r="F27" s="6"/>
      <c r="G27" s="42">
        <f t="shared" si="1"/>
        <v>-30826</v>
      </c>
      <c r="H27" s="40"/>
      <c r="I27" s="42">
        <v>-30826</v>
      </c>
      <c r="J27" s="33"/>
      <c r="K27" s="33"/>
      <c r="L27" s="33"/>
      <c r="M27" s="33"/>
      <c r="N27" s="33">
        <f t="shared" si="2"/>
        <v>1695.43</v>
      </c>
      <c r="O27" s="50"/>
      <c r="P27" s="33">
        <f t="shared" si="0"/>
        <v>10195.699499999999</v>
      </c>
      <c r="Q27" s="17"/>
      <c r="R27" s="17"/>
      <c r="S27" s="17"/>
    </row>
    <row r="28" spans="1:19" ht="14.1" customHeight="1" x14ac:dyDescent="0.2">
      <c r="A28" s="1">
        <v>15</v>
      </c>
      <c r="B28" s="18"/>
      <c r="C28" s="6"/>
      <c r="D28" s="6" t="s">
        <v>36</v>
      </c>
      <c r="E28" s="6"/>
      <c r="F28" s="6"/>
      <c r="G28" s="42">
        <f t="shared" si="1"/>
        <v>2857</v>
      </c>
      <c r="H28" s="40"/>
      <c r="I28" s="42">
        <v>2857</v>
      </c>
      <c r="J28" s="33"/>
      <c r="K28" s="33"/>
      <c r="L28" s="33"/>
      <c r="M28" s="33"/>
      <c r="N28" s="33">
        <f t="shared" si="2"/>
        <v>-157.13499999999999</v>
      </c>
      <c r="O28" s="50"/>
      <c r="P28" s="33">
        <f t="shared" si="0"/>
        <v>-944.95274999999992</v>
      </c>
      <c r="Q28" s="17"/>
      <c r="R28" s="17"/>
      <c r="S28" s="17"/>
    </row>
    <row r="29" spans="1:19" ht="14.1" customHeight="1" x14ac:dyDescent="0.2">
      <c r="A29" s="1">
        <v>16</v>
      </c>
      <c r="B29" s="18"/>
      <c r="C29" s="6"/>
      <c r="D29" s="6" t="s">
        <v>35</v>
      </c>
      <c r="E29" s="6"/>
      <c r="F29" s="6"/>
      <c r="G29" s="42">
        <f t="shared" si="1"/>
        <v>-309</v>
      </c>
      <c r="H29" s="40"/>
      <c r="I29" s="42">
        <v>-309</v>
      </c>
      <c r="J29" s="33"/>
      <c r="K29" s="33"/>
      <c r="L29" s="33"/>
      <c r="M29" s="33"/>
      <c r="N29" s="33">
        <f t="shared" si="2"/>
        <v>16.995000000000001</v>
      </c>
      <c r="O29" s="50"/>
      <c r="P29" s="33">
        <f t="shared" si="0"/>
        <v>102.20174999999999</v>
      </c>
      <c r="Q29" s="17"/>
      <c r="R29" s="17"/>
      <c r="S29" s="17"/>
    </row>
    <row r="30" spans="1:19" ht="14.1" customHeight="1" x14ac:dyDescent="0.2">
      <c r="A30" s="1">
        <v>17</v>
      </c>
      <c r="B30" s="18"/>
      <c r="C30" s="6"/>
      <c r="D30" s="6" t="s">
        <v>41</v>
      </c>
      <c r="E30" s="6"/>
      <c r="F30" s="6"/>
      <c r="G30" s="42">
        <f t="shared" si="1"/>
        <v>346</v>
      </c>
      <c r="H30" s="40"/>
      <c r="I30" s="42">
        <v>346</v>
      </c>
      <c r="J30" s="33"/>
      <c r="K30" s="33"/>
      <c r="L30" s="33"/>
      <c r="M30" s="33"/>
      <c r="N30" s="33">
        <f t="shared" si="2"/>
        <v>-19.03</v>
      </c>
      <c r="O30" s="50"/>
      <c r="P30" s="33">
        <f t="shared" si="0"/>
        <v>-114.4395</v>
      </c>
      <c r="Q30" s="17"/>
      <c r="R30" s="17"/>
      <c r="S30" s="17"/>
    </row>
    <row r="31" spans="1:19" ht="14.1" customHeight="1" x14ac:dyDescent="0.2">
      <c r="A31" s="1">
        <v>18</v>
      </c>
      <c r="B31" s="18"/>
      <c r="C31" s="6"/>
      <c r="D31" s="6" t="s">
        <v>43</v>
      </c>
      <c r="E31" s="6"/>
      <c r="F31" s="6"/>
      <c r="G31" s="42">
        <f t="shared" si="1"/>
        <v>-23394</v>
      </c>
      <c r="H31" s="40"/>
      <c r="I31" s="42">
        <v>-23394</v>
      </c>
      <c r="J31" s="33"/>
      <c r="K31" s="33"/>
      <c r="L31" s="33"/>
      <c r="M31" s="33"/>
      <c r="N31" s="33">
        <f t="shared" si="2"/>
        <v>1286.67</v>
      </c>
      <c r="O31" s="50"/>
      <c r="P31" s="33">
        <f>-I31*0.33075-1</f>
        <v>7736.5654999999997</v>
      </c>
      <c r="Q31" s="17"/>
      <c r="R31" s="17"/>
      <c r="S31" s="17"/>
    </row>
    <row r="32" spans="1:19" ht="14.1" customHeight="1" x14ac:dyDescent="0.2">
      <c r="A32" s="1">
        <v>19</v>
      </c>
      <c r="B32" s="18"/>
      <c r="C32" s="6"/>
      <c r="D32" s="6" t="s">
        <v>42</v>
      </c>
      <c r="E32" s="6"/>
      <c r="F32" s="6"/>
      <c r="G32" s="42">
        <f t="shared" si="1"/>
        <v>741</v>
      </c>
      <c r="H32" s="40"/>
      <c r="I32" s="42">
        <v>741</v>
      </c>
      <c r="J32" s="33"/>
      <c r="K32" s="33"/>
      <c r="L32" s="33"/>
      <c r="M32" s="33"/>
      <c r="N32" s="33">
        <f t="shared" si="2"/>
        <v>-40.755000000000003</v>
      </c>
      <c r="O32" s="50"/>
      <c r="P32" s="33">
        <f t="shared" si="0"/>
        <v>-245.08574999999999</v>
      </c>
      <c r="Q32" s="17"/>
      <c r="R32" s="17"/>
      <c r="S32" s="17"/>
    </row>
    <row r="33" spans="1:19" ht="14.1" customHeight="1" x14ac:dyDescent="0.2">
      <c r="A33" s="1">
        <v>20</v>
      </c>
      <c r="B33" s="18"/>
      <c r="C33" s="6"/>
      <c r="D33" s="6" t="s">
        <v>37</v>
      </c>
      <c r="E33" s="6"/>
      <c r="F33" s="6"/>
      <c r="G33" s="42">
        <f t="shared" si="1"/>
        <v>-2536</v>
      </c>
      <c r="H33" s="40"/>
      <c r="I33" s="42">
        <v>-2536</v>
      </c>
      <c r="J33" s="33"/>
      <c r="K33" s="33"/>
      <c r="L33" s="33"/>
      <c r="M33" s="33"/>
      <c r="N33" s="33">
        <f t="shared" si="2"/>
        <v>139.47999999999999</v>
      </c>
      <c r="O33" s="50"/>
      <c r="P33" s="33">
        <f t="shared" si="0"/>
        <v>838.78199999999993</v>
      </c>
      <c r="Q33" s="17"/>
      <c r="R33" s="17"/>
      <c r="S33" s="17"/>
    </row>
    <row r="34" spans="1:19" ht="14.1" customHeight="1" x14ac:dyDescent="0.2">
      <c r="A34" s="1">
        <v>21</v>
      </c>
      <c r="B34" s="18"/>
      <c r="C34" s="6"/>
      <c r="D34" s="6" t="s">
        <v>44</v>
      </c>
      <c r="E34" s="6"/>
      <c r="F34" s="6"/>
      <c r="G34" s="42">
        <f t="shared" si="1"/>
        <v>3854</v>
      </c>
      <c r="H34" s="40"/>
      <c r="I34" s="42">
        <v>3854</v>
      </c>
      <c r="J34" s="33"/>
      <c r="K34" s="33"/>
      <c r="L34" s="33"/>
      <c r="M34" s="33"/>
      <c r="N34" s="33">
        <f t="shared" si="2"/>
        <v>-211.97</v>
      </c>
      <c r="O34" s="50"/>
      <c r="P34" s="33">
        <f t="shared" si="0"/>
        <v>-1274.7104999999999</v>
      </c>
      <c r="Q34" s="17"/>
      <c r="R34" s="17"/>
      <c r="S34" s="17"/>
    </row>
    <row r="35" spans="1:19" ht="14.1" customHeight="1" x14ac:dyDescent="0.2">
      <c r="A35" s="1">
        <v>22</v>
      </c>
      <c r="B35" s="18"/>
      <c r="C35" s="6"/>
      <c r="D35" s="6" t="s">
        <v>71</v>
      </c>
      <c r="E35" s="6"/>
      <c r="F35" s="6"/>
      <c r="G35" s="42">
        <f t="shared" si="1"/>
        <v>793</v>
      </c>
      <c r="H35" s="40"/>
      <c r="I35" s="42">
        <v>793</v>
      </c>
      <c r="J35" s="33"/>
      <c r="K35" s="33"/>
      <c r="L35" s="33"/>
      <c r="M35" s="33"/>
      <c r="N35" s="33">
        <f t="shared" si="2"/>
        <v>-43.615000000000002</v>
      </c>
      <c r="O35" s="50"/>
      <c r="P35" s="33">
        <f t="shared" si="0"/>
        <v>-262.28474999999997</v>
      </c>
      <c r="Q35" s="17"/>
      <c r="R35" s="17"/>
      <c r="S35" s="17"/>
    </row>
    <row r="36" spans="1:19" ht="14.1" customHeight="1" x14ac:dyDescent="0.2">
      <c r="A36" s="1">
        <v>23</v>
      </c>
      <c r="B36" s="18"/>
      <c r="C36" s="6"/>
      <c r="D36" s="6" t="s">
        <v>45</v>
      </c>
      <c r="E36" s="6"/>
      <c r="F36" s="6"/>
      <c r="G36" s="42">
        <f t="shared" si="1"/>
        <v>1186</v>
      </c>
      <c r="H36" s="40"/>
      <c r="I36" s="42">
        <v>1186</v>
      </c>
      <c r="J36" s="33"/>
      <c r="K36" s="33"/>
      <c r="L36" s="33"/>
      <c r="M36" s="33"/>
      <c r="N36" s="33">
        <f t="shared" si="2"/>
        <v>-65.23</v>
      </c>
      <c r="O36" s="50"/>
      <c r="P36" s="33">
        <f t="shared" si="0"/>
        <v>-392.26949999999999</v>
      </c>
      <c r="Q36" s="17"/>
      <c r="R36" s="17"/>
      <c r="S36" s="17"/>
    </row>
    <row r="37" spans="1:19" ht="14.1" customHeight="1" x14ac:dyDescent="0.2">
      <c r="A37" s="1">
        <v>24</v>
      </c>
      <c r="B37" s="18"/>
      <c r="C37" s="6"/>
      <c r="D37" s="6" t="s">
        <v>40</v>
      </c>
      <c r="E37" s="6"/>
      <c r="F37" s="6"/>
      <c r="G37" s="42">
        <f t="shared" si="1"/>
        <v>31</v>
      </c>
      <c r="H37" s="40"/>
      <c r="I37" s="42">
        <v>31</v>
      </c>
      <c r="J37" s="33"/>
      <c r="K37" s="33"/>
      <c r="L37" s="33"/>
      <c r="M37" s="33"/>
      <c r="N37" s="33">
        <f t="shared" si="2"/>
        <v>-1.7050000000000001</v>
      </c>
      <c r="O37" s="50"/>
      <c r="P37" s="33">
        <f t="shared" si="0"/>
        <v>-10.25325</v>
      </c>
      <c r="Q37" s="17"/>
      <c r="R37" s="17"/>
      <c r="S37" s="17"/>
    </row>
    <row r="38" spans="1:19" ht="14.1" customHeight="1" x14ac:dyDescent="0.2">
      <c r="A38" s="1">
        <v>25</v>
      </c>
      <c r="B38" s="18"/>
      <c r="C38" s="40"/>
      <c r="D38" s="40" t="s">
        <v>46</v>
      </c>
      <c r="E38" s="40"/>
      <c r="F38" s="40"/>
      <c r="G38" s="42">
        <f t="shared" si="1"/>
        <v>-31</v>
      </c>
      <c r="H38" s="40"/>
      <c r="I38" s="42">
        <v>-31</v>
      </c>
      <c r="J38" s="33"/>
      <c r="K38" s="33"/>
      <c r="L38" s="33"/>
      <c r="M38" s="33"/>
      <c r="N38" s="33">
        <f>-G38*0.055</f>
        <v>1.7050000000000001</v>
      </c>
      <c r="O38" s="50"/>
      <c r="P38" s="33">
        <f t="shared" si="0"/>
        <v>10.25325</v>
      </c>
      <c r="Q38" s="17"/>
      <c r="R38" s="17"/>
      <c r="S38" s="17"/>
    </row>
    <row r="39" spans="1:19" ht="14.1" customHeight="1" x14ac:dyDescent="0.2">
      <c r="A39" s="1">
        <v>26</v>
      </c>
      <c r="B39" s="18"/>
      <c r="C39" s="6"/>
      <c r="D39" s="6" t="s">
        <v>39</v>
      </c>
      <c r="E39" s="6"/>
      <c r="F39" s="6"/>
      <c r="G39" s="42">
        <f t="shared" si="1"/>
        <v>9008</v>
      </c>
      <c r="H39" s="40"/>
      <c r="I39" s="42">
        <v>9008</v>
      </c>
      <c r="J39" s="33"/>
      <c r="K39" s="33"/>
      <c r="L39" s="33"/>
      <c r="M39" s="33"/>
      <c r="N39" s="33">
        <f t="shared" ref="N39:N40" si="3">-G39*0.055</f>
        <v>-495.44</v>
      </c>
      <c r="O39" s="50"/>
      <c r="P39" s="33">
        <f t="shared" si="0"/>
        <v>-2979.3959999999997</v>
      </c>
      <c r="Q39" s="17"/>
      <c r="R39" s="17"/>
      <c r="S39" s="17"/>
    </row>
    <row r="40" spans="1:19" ht="14.1" customHeight="1" x14ac:dyDescent="0.2">
      <c r="A40" s="1">
        <v>27</v>
      </c>
      <c r="B40" s="18"/>
      <c r="C40" s="6"/>
      <c r="D40" s="6" t="s">
        <v>75</v>
      </c>
      <c r="E40" s="6"/>
      <c r="F40" s="6"/>
      <c r="G40" s="42">
        <f t="shared" si="1"/>
        <v>-16587</v>
      </c>
      <c r="H40" s="40"/>
      <c r="I40" s="49">
        <v>-16587</v>
      </c>
      <c r="J40" s="52"/>
      <c r="K40" s="52"/>
      <c r="L40" s="52"/>
      <c r="M40" s="33"/>
      <c r="N40" s="33">
        <f t="shared" si="3"/>
        <v>912.28499999999997</v>
      </c>
      <c r="O40" s="33"/>
      <c r="P40" s="42">
        <f>(-I40-N40)*0.35</f>
        <v>5486.1502499999997</v>
      </c>
      <c r="Q40" s="17"/>
      <c r="R40" s="17"/>
      <c r="S40" s="17"/>
    </row>
    <row r="41" spans="1:19" ht="14.1" customHeight="1" x14ac:dyDescent="0.2">
      <c r="A41" s="1">
        <v>28</v>
      </c>
      <c r="B41" s="18"/>
      <c r="C41" s="6"/>
      <c r="D41" s="6" t="s">
        <v>76</v>
      </c>
      <c r="E41" s="6"/>
      <c r="F41" s="6"/>
      <c r="G41" s="42">
        <f t="shared" si="1"/>
        <v>-89932</v>
      </c>
      <c r="H41" s="40"/>
      <c r="I41" s="42">
        <v>-89932</v>
      </c>
      <c r="J41" s="33"/>
      <c r="K41" s="33"/>
      <c r="L41" s="33"/>
      <c r="M41" s="33"/>
      <c r="N41" s="33">
        <f t="shared" ref="N41:N44" si="4">-G41*0.055</f>
        <v>4946.26</v>
      </c>
      <c r="O41" s="50"/>
      <c r="P41" s="33">
        <f t="shared" ref="P41:P44" si="5">-I41*0.33075</f>
        <v>29745.008999999998</v>
      </c>
      <c r="Q41" s="17"/>
      <c r="R41" s="17"/>
      <c r="S41" s="17"/>
    </row>
    <row r="42" spans="1:19" ht="14.1" customHeight="1" x14ac:dyDescent="0.2">
      <c r="A42" s="1">
        <v>29</v>
      </c>
      <c r="B42" s="18"/>
      <c r="C42" s="6"/>
      <c r="D42" s="6" t="s">
        <v>73</v>
      </c>
      <c r="E42" s="6"/>
      <c r="F42" s="6"/>
      <c r="G42" s="33">
        <f t="shared" si="1"/>
        <v>4180</v>
      </c>
      <c r="H42" s="40"/>
      <c r="I42" s="42">
        <v>4180</v>
      </c>
      <c r="J42" s="33"/>
      <c r="K42" s="33"/>
      <c r="L42" s="33"/>
      <c r="M42" s="33"/>
      <c r="N42" s="33">
        <f t="shared" si="4"/>
        <v>-229.9</v>
      </c>
      <c r="O42" s="50"/>
      <c r="P42" s="33">
        <f t="shared" si="5"/>
        <v>-1382.5349999999999</v>
      </c>
      <c r="Q42" s="17"/>
      <c r="R42" s="17"/>
      <c r="S42" s="17"/>
    </row>
    <row r="43" spans="1:19" ht="14.1" customHeight="1" x14ac:dyDescent="0.2">
      <c r="A43" s="1">
        <v>30</v>
      </c>
      <c r="B43" s="18"/>
      <c r="D43" s="6" t="s">
        <v>79</v>
      </c>
      <c r="G43" s="33">
        <f t="shared" si="1"/>
        <v>100</v>
      </c>
      <c r="H43" s="7"/>
      <c r="I43" s="42">
        <v>100</v>
      </c>
      <c r="J43" s="7"/>
      <c r="K43" s="7"/>
      <c r="L43" s="7"/>
      <c r="M43" s="7"/>
      <c r="N43" s="33">
        <f t="shared" si="4"/>
        <v>-5.5</v>
      </c>
      <c r="O43" s="39"/>
      <c r="P43" s="33">
        <f t="shared" si="5"/>
        <v>-33.074999999999996</v>
      </c>
      <c r="Q43" s="17"/>
      <c r="R43" s="17"/>
      <c r="S43" s="17"/>
    </row>
    <row r="44" spans="1:19" ht="14.1" customHeight="1" x14ac:dyDescent="0.2">
      <c r="A44" s="1">
        <v>31</v>
      </c>
      <c r="B44" s="21"/>
      <c r="C44" s="6"/>
      <c r="D44" s="6" t="s">
        <v>80</v>
      </c>
      <c r="E44" s="19"/>
      <c r="F44" s="19"/>
      <c r="G44" s="36">
        <f t="shared" si="1"/>
        <v>215</v>
      </c>
      <c r="H44" s="41"/>
      <c r="I44" s="36">
        <v>215</v>
      </c>
      <c r="J44" s="33"/>
      <c r="K44" s="33"/>
      <c r="L44" s="33"/>
      <c r="M44" s="33"/>
      <c r="N44" s="36">
        <f t="shared" si="4"/>
        <v>-11.824999999999999</v>
      </c>
      <c r="O44" s="50"/>
      <c r="P44" s="36">
        <f t="shared" si="5"/>
        <v>-71.111249999999998</v>
      </c>
      <c r="Q44" s="17"/>
      <c r="R44" s="17"/>
      <c r="S44" s="17"/>
    </row>
    <row r="45" spans="1:19" ht="14.1" customHeight="1" x14ac:dyDescent="0.2">
      <c r="A45" s="1">
        <v>32</v>
      </c>
      <c r="B45" s="18"/>
      <c r="C45" s="6" t="s">
        <v>13</v>
      </c>
      <c r="F45" s="17"/>
      <c r="G45" s="33">
        <f>SUM(G24:G44)</f>
        <v>-192012</v>
      </c>
      <c r="H45" s="33"/>
      <c r="I45" s="33">
        <f>SUM(I24:I44)</f>
        <v>-99992</v>
      </c>
      <c r="J45" s="33"/>
      <c r="K45" s="33"/>
      <c r="L45" s="33"/>
      <c r="M45" s="33"/>
      <c r="N45" s="33">
        <f>SUM(N24:N44)-1</f>
        <v>10559.66</v>
      </c>
      <c r="O45" s="33"/>
      <c r="P45" s="33">
        <f>SUM(P24:P44)+2</f>
        <v>31301.968999999997</v>
      </c>
      <c r="Q45" s="17"/>
      <c r="R45" s="17"/>
      <c r="S45" s="17"/>
    </row>
    <row r="46" spans="1:19" ht="14.1" customHeight="1" x14ac:dyDescent="0.2">
      <c r="A46" s="1">
        <v>33</v>
      </c>
      <c r="B46" s="18"/>
      <c r="D46" s="6"/>
      <c r="E46" s="7"/>
      <c r="F46" s="7"/>
      <c r="G46" s="33"/>
      <c r="H46" s="7"/>
      <c r="I46" s="33"/>
      <c r="J46" s="7"/>
      <c r="K46" s="7"/>
      <c r="L46" s="7"/>
      <c r="M46" s="7"/>
      <c r="N46" s="33"/>
      <c r="O46" s="7"/>
      <c r="P46" s="33"/>
      <c r="Q46" s="17"/>
      <c r="R46" s="17"/>
      <c r="S46" s="17"/>
    </row>
    <row r="47" spans="1:19" ht="14.1" customHeight="1" x14ac:dyDescent="0.2">
      <c r="A47" s="1">
        <v>34</v>
      </c>
      <c r="B47" s="18"/>
      <c r="G47" s="7"/>
      <c r="H47" s="7"/>
      <c r="I47" s="7"/>
      <c r="J47" s="7"/>
      <c r="K47" s="7"/>
      <c r="L47" s="7"/>
      <c r="M47" s="7"/>
      <c r="N47" s="7"/>
      <c r="O47" s="7"/>
      <c r="P47" s="7"/>
      <c r="Q47" s="17"/>
      <c r="R47" s="17"/>
      <c r="S47" s="17"/>
    </row>
    <row r="48" spans="1:19" ht="14.1" customHeight="1" x14ac:dyDescent="0.2">
      <c r="A48" s="1">
        <v>35</v>
      </c>
      <c r="B48" s="18"/>
      <c r="Q48" s="17"/>
      <c r="R48" s="17"/>
      <c r="S48" s="17"/>
    </row>
    <row r="49" spans="1:19" ht="14.1" customHeight="1" x14ac:dyDescent="0.2">
      <c r="A49" s="1">
        <v>36</v>
      </c>
      <c r="B49" s="18"/>
      <c r="C49" s="6"/>
      <c r="F49" s="17"/>
      <c r="G49" s="17"/>
      <c r="H49" s="17"/>
      <c r="I49" s="17"/>
      <c r="J49" s="13"/>
      <c r="K49" s="17"/>
      <c r="L49" s="13"/>
      <c r="M49" s="17"/>
      <c r="N49" s="17"/>
      <c r="O49" s="17"/>
      <c r="P49" s="17"/>
      <c r="Q49" s="17"/>
      <c r="R49" s="17"/>
      <c r="S49" s="17"/>
    </row>
    <row r="50" spans="1:19" ht="14.1" customHeight="1" x14ac:dyDescent="0.2">
      <c r="A50" s="1">
        <v>37</v>
      </c>
      <c r="B50" s="18"/>
      <c r="C50" s="6"/>
      <c r="F50" s="17"/>
      <c r="G50" s="17"/>
      <c r="H50" s="17"/>
      <c r="I50" s="17"/>
      <c r="J50" s="13"/>
      <c r="K50" s="17"/>
      <c r="L50" s="13"/>
      <c r="M50" s="17"/>
      <c r="N50" s="17"/>
      <c r="O50" s="17"/>
      <c r="P50" s="17"/>
      <c r="Q50" s="17"/>
      <c r="R50" s="17"/>
      <c r="S50" s="17"/>
    </row>
    <row r="51" spans="1:19" ht="14.1" customHeight="1" x14ac:dyDescent="0.2">
      <c r="A51" s="1">
        <v>38</v>
      </c>
      <c r="B51" s="18"/>
      <c r="C51" s="6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ht="14.1" customHeight="1" thickBot="1" x14ac:dyDescent="0.25">
      <c r="A52" s="2">
        <v>39</v>
      </c>
      <c r="B52" s="58" t="s">
        <v>66</v>
      </c>
      <c r="C52" s="58"/>
      <c r="D52" s="5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1" customHeight="1" x14ac:dyDescent="0.2">
      <c r="A53" s="1" t="s">
        <v>70</v>
      </c>
      <c r="Q53" s="1" t="s">
        <v>69</v>
      </c>
    </row>
    <row r="54" spans="1:19" ht="14.1" customHeight="1" thickBot="1" x14ac:dyDescent="0.25">
      <c r="A54" s="2" t="str">
        <f>+$A$3</f>
        <v>SCHEDULE C-22</v>
      </c>
      <c r="B54" s="2"/>
      <c r="C54" s="2"/>
      <c r="D54" s="2"/>
      <c r="E54" s="2"/>
      <c r="F54" s="2"/>
      <c r="G54" s="2"/>
      <c r="H54" s="59" t="str">
        <f>+$H$3</f>
        <v>STATE AND FEDERAL INCOME TAX CALCULATION</v>
      </c>
      <c r="I54" s="59"/>
      <c r="J54" s="59"/>
      <c r="K54" s="59"/>
      <c r="L54" s="59"/>
      <c r="M54" s="2"/>
      <c r="N54" s="2"/>
      <c r="O54" s="2"/>
      <c r="P54" s="2"/>
      <c r="Q54" s="2"/>
      <c r="R54" s="2"/>
      <c r="S54" s="2" t="s">
        <v>59</v>
      </c>
    </row>
    <row r="55" spans="1:19" ht="14.1" customHeight="1" x14ac:dyDescent="0.2">
      <c r="A55" s="1" t="s">
        <v>3</v>
      </c>
      <c r="F55" s="1" t="s">
        <v>88</v>
      </c>
      <c r="G55" s="1" t="str">
        <f>IF(+$G$4="","",$G$4)</f>
        <v xml:space="preserve">Provide the calculation of state and federal income taxes for the historical base year and the </v>
      </c>
      <c r="K55" s="9"/>
      <c r="L55" s="9"/>
      <c r="N55" s="9"/>
      <c r="O55" s="9"/>
      <c r="P55" s="9" t="s">
        <v>7</v>
      </c>
      <c r="S55" s="14"/>
    </row>
    <row r="56" spans="1:19" ht="14.1" customHeight="1" x14ac:dyDescent="0.2">
      <c r="G56" s="1" t="str">
        <f>IF(+$G$5="","",$G$5)</f>
        <v>projected test year.</v>
      </c>
      <c r="K56" s="8"/>
      <c r="L56" s="10"/>
      <c r="O56" s="8"/>
      <c r="P56" s="8" t="s">
        <v>8</v>
      </c>
      <c r="Q56" s="10" t="s">
        <v>92</v>
      </c>
      <c r="S56" s="15"/>
    </row>
    <row r="57" spans="1:19" ht="14.1" customHeight="1" x14ac:dyDescent="0.2">
      <c r="A57" s="1" t="s">
        <v>6</v>
      </c>
      <c r="G57" s="1" t="str">
        <f>IF(+$G$6="","",$G$6)</f>
        <v/>
      </c>
      <c r="K57" s="8"/>
      <c r="L57" s="10"/>
      <c r="M57" s="8"/>
      <c r="P57" s="8"/>
      <c r="Q57" s="10" t="s">
        <v>93</v>
      </c>
      <c r="S57" s="15"/>
    </row>
    <row r="58" spans="1:19" ht="14.1" customHeight="1" x14ac:dyDescent="0.2">
      <c r="G58" s="1" t="str">
        <f>IF(+$G$7="","",$G$7)</f>
        <v/>
      </c>
      <c r="K58" s="8"/>
      <c r="L58" s="10"/>
      <c r="M58" s="8"/>
      <c r="Q58" s="10" t="s">
        <v>94</v>
      </c>
      <c r="S58" s="15"/>
    </row>
    <row r="59" spans="1:19" ht="14.1" customHeight="1" thickBot="1" x14ac:dyDescent="0.25">
      <c r="A59" s="2" t="str">
        <f>A8</f>
        <v>DOCKET No. 130040-EI</v>
      </c>
      <c r="B59" s="2"/>
      <c r="C59" s="2"/>
      <c r="D59" s="2"/>
      <c r="E59" s="2"/>
      <c r="F59" s="2"/>
      <c r="G59" s="2" t="str">
        <f>IF(+$G$8="","",$G$8)</f>
        <v/>
      </c>
      <c r="H59" s="2"/>
      <c r="I59" s="2"/>
      <c r="J59" s="59" t="s">
        <v>64</v>
      </c>
      <c r="K59" s="59"/>
      <c r="L59" s="2"/>
      <c r="M59" s="2"/>
      <c r="N59" s="2"/>
      <c r="O59" s="2"/>
      <c r="P59" s="2"/>
      <c r="Q59" s="2" t="s">
        <v>72</v>
      </c>
      <c r="R59" s="2"/>
      <c r="S59" s="2"/>
    </row>
    <row r="60" spans="1:19" ht="14.1" customHeight="1" x14ac:dyDescent="0.2">
      <c r="B60" s="5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3"/>
      <c r="R60" s="53"/>
      <c r="S60" s="3"/>
    </row>
    <row r="61" spans="1:19" ht="14.1" customHeight="1" x14ac:dyDescent="0.2">
      <c r="B61" s="53"/>
      <c r="C61" s="3"/>
      <c r="D61" s="3"/>
      <c r="E61" s="3"/>
      <c r="F61" s="3"/>
      <c r="G61" s="3"/>
      <c r="H61" s="4"/>
      <c r="I61" s="4"/>
      <c r="J61" s="3"/>
      <c r="K61" s="3"/>
      <c r="L61" s="4"/>
      <c r="M61" s="3"/>
      <c r="N61" s="3"/>
      <c r="O61" s="3"/>
      <c r="P61" s="3"/>
      <c r="Q61" s="53"/>
      <c r="R61" s="53"/>
      <c r="S61" s="3"/>
    </row>
    <row r="62" spans="1:19" ht="14.1" customHeight="1" x14ac:dyDescent="0.2">
      <c r="B62" s="53"/>
      <c r="C62" s="4"/>
      <c r="D62" s="4"/>
      <c r="E62" s="4"/>
      <c r="F62" s="4"/>
      <c r="G62" s="4"/>
      <c r="H62" s="4"/>
      <c r="I62" s="4"/>
      <c r="J62" s="53"/>
      <c r="K62" s="4"/>
      <c r="L62" s="4"/>
      <c r="M62" s="53"/>
      <c r="N62" s="53"/>
      <c r="O62" s="53"/>
      <c r="P62" s="4"/>
      <c r="Q62" s="53"/>
      <c r="R62" s="53"/>
      <c r="S62" s="4"/>
    </row>
    <row r="63" spans="1:19" ht="14.1" customHeight="1" x14ac:dyDescent="0.2">
      <c r="A63" s="1" t="s">
        <v>4</v>
      </c>
      <c r="B63" s="53"/>
      <c r="C63" s="4"/>
      <c r="D63" s="4"/>
      <c r="E63" s="4"/>
      <c r="F63" s="3"/>
      <c r="G63" s="25"/>
      <c r="H63" s="25"/>
      <c r="I63" s="25" t="s">
        <v>28</v>
      </c>
      <c r="J63" s="25"/>
      <c r="K63" s="24"/>
      <c r="L63" s="3"/>
      <c r="M63" s="3"/>
      <c r="N63" s="25"/>
      <c r="O63" s="25"/>
      <c r="P63" s="24" t="s">
        <v>29</v>
      </c>
      <c r="Q63" s="24"/>
      <c r="R63" s="24"/>
      <c r="S63" s="12"/>
    </row>
    <row r="64" spans="1:19" ht="14.1" customHeight="1" thickBot="1" x14ac:dyDescent="0.25">
      <c r="A64" s="2" t="s">
        <v>5</v>
      </c>
      <c r="B64" s="54"/>
      <c r="C64" s="5" t="s">
        <v>30</v>
      </c>
      <c r="D64" s="5"/>
      <c r="E64" s="5"/>
      <c r="F64" s="5"/>
      <c r="G64" s="22" t="s">
        <v>31</v>
      </c>
      <c r="H64" s="22"/>
      <c r="I64" s="22" t="s">
        <v>32</v>
      </c>
      <c r="J64" s="23"/>
      <c r="K64" s="22" t="s">
        <v>2</v>
      </c>
      <c r="L64" s="23"/>
      <c r="M64" s="23"/>
      <c r="N64" s="11" t="s">
        <v>31</v>
      </c>
      <c r="O64" s="11"/>
      <c r="P64" s="11" t="s">
        <v>32</v>
      </c>
      <c r="Q64" s="11"/>
      <c r="R64" s="11" t="s">
        <v>2</v>
      </c>
      <c r="S64" s="11"/>
    </row>
    <row r="65" spans="1:19" ht="14.1" customHeight="1" x14ac:dyDescent="0.2">
      <c r="A65" s="1">
        <v>1</v>
      </c>
      <c r="B65" s="20"/>
      <c r="C65" s="6"/>
      <c r="D65" s="6"/>
      <c r="E65" s="6"/>
      <c r="F65" s="19"/>
      <c r="G65" s="19"/>
      <c r="H65" s="19"/>
      <c r="I65" s="19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4.1" customHeight="1" x14ac:dyDescent="0.2">
      <c r="A66" s="1">
        <v>2</v>
      </c>
      <c r="B66" s="20"/>
      <c r="C66" s="6" t="s">
        <v>14</v>
      </c>
      <c r="F66" s="17"/>
      <c r="G66" s="17"/>
      <c r="H66" s="17"/>
      <c r="I66" s="17"/>
      <c r="J66" s="13"/>
      <c r="K66" s="17"/>
      <c r="L66" s="13"/>
      <c r="M66" s="17"/>
      <c r="N66" s="17"/>
      <c r="O66" s="19"/>
      <c r="P66" s="19"/>
      <c r="Q66" s="19"/>
      <c r="R66" s="19"/>
      <c r="S66" s="19"/>
    </row>
    <row r="67" spans="1:19" ht="14.1" customHeight="1" x14ac:dyDescent="0.2">
      <c r="A67" s="1">
        <v>3</v>
      </c>
      <c r="B67" s="18"/>
      <c r="C67" s="6"/>
      <c r="D67" s="6" t="s">
        <v>49</v>
      </c>
      <c r="F67" s="17"/>
      <c r="G67" s="17">
        <f>+I67</f>
        <v>-10677</v>
      </c>
      <c r="H67" s="17"/>
      <c r="I67" s="17">
        <v>-10677</v>
      </c>
      <c r="J67" s="13"/>
      <c r="K67" s="17"/>
      <c r="L67" s="13"/>
      <c r="M67" s="17"/>
      <c r="N67" s="17"/>
      <c r="O67" s="17"/>
      <c r="P67" s="17"/>
      <c r="Q67" s="17"/>
      <c r="R67" s="17"/>
      <c r="S67" s="17"/>
    </row>
    <row r="68" spans="1:19" ht="14.1" customHeight="1" x14ac:dyDescent="0.2">
      <c r="A68" s="1">
        <v>4</v>
      </c>
      <c r="B68" s="18"/>
      <c r="C68" s="6"/>
      <c r="D68" s="6" t="s">
        <v>74</v>
      </c>
      <c r="F68" s="17"/>
      <c r="G68" s="17">
        <f t="shared" ref="G68:G71" si="6">+I68</f>
        <v>142</v>
      </c>
      <c r="H68" s="17"/>
      <c r="I68" s="17">
        <v>142</v>
      </c>
      <c r="J68" s="13"/>
      <c r="K68" s="17"/>
      <c r="L68" s="13"/>
      <c r="M68" s="17"/>
      <c r="N68" s="17"/>
      <c r="O68" s="17"/>
      <c r="P68" s="17"/>
      <c r="Q68" s="17"/>
      <c r="R68" s="17"/>
      <c r="S68" s="17"/>
    </row>
    <row r="69" spans="1:19" ht="14.1" customHeight="1" x14ac:dyDescent="0.2">
      <c r="A69" s="1">
        <v>5</v>
      </c>
      <c r="B69" s="18"/>
      <c r="C69" s="6"/>
      <c r="D69" s="6" t="s">
        <v>47</v>
      </c>
      <c r="F69" s="17"/>
      <c r="G69" s="17">
        <f t="shared" si="6"/>
        <v>5633</v>
      </c>
      <c r="H69" s="17"/>
      <c r="I69" s="17">
        <v>5633</v>
      </c>
      <c r="J69" s="13"/>
      <c r="K69" s="17"/>
      <c r="L69" s="13"/>
      <c r="M69" s="17"/>
      <c r="N69" s="17"/>
      <c r="O69" s="17"/>
      <c r="P69" s="17"/>
      <c r="Q69" s="17"/>
      <c r="R69" s="17"/>
      <c r="S69" s="17"/>
    </row>
    <row r="70" spans="1:19" ht="14.1" customHeight="1" x14ac:dyDescent="0.2">
      <c r="A70" s="1">
        <v>6</v>
      </c>
      <c r="B70" s="18"/>
      <c r="C70" s="6"/>
      <c r="D70" s="6" t="s">
        <v>48</v>
      </c>
      <c r="F70" s="17"/>
      <c r="G70" s="17">
        <f t="shared" si="6"/>
        <v>150</v>
      </c>
      <c r="H70" s="17"/>
      <c r="I70" s="17">
        <v>150</v>
      </c>
      <c r="J70" s="13"/>
      <c r="K70" s="17"/>
      <c r="L70" s="13"/>
      <c r="M70" s="17"/>
      <c r="N70" s="17"/>
      <c r="O70" s="17"/>
      <c r="P70" s="17"/>
      <c r="Q70" s="17"/>
      <c r="R70" s="17"/>
      <c r="S70" s="17"/>
    </row>
    <row r="71" spans="1:19" ht="14.1" customHeight="1" x14ac:dyDescent="0.2">
      <c r="A71" s="1">
        <v>7</v>
      </c>
      <c r="B71" s="18"/>
      <c r="C71" s="6"/>
      <c r="D71" s="6" t="s">
        <v>54</v>
      </c>
      <c r="F71" s="17"/>
      <c r="G71" s="17">
        <f t="shared" si="6"/>
        <v>-5549</v>
      </c>
      <c r="H71" s="17"/>
      <c r="I71" s="17">
        <v>-5549</v>
      </c>
      <c r="J71" s="13"/>
      <c r="K71" s="17"/>
      <c r="L71" s="13"/>
      <c r="M71" s="17"/>
      <c r="N71" s="17"/>
      <c r="O71" s="17"/>
      <c r="P71" s="17"/>
      <c r="Q71" s="17"/>
      <c r="R71" s="17"/>
      <c r="S71" s="17"/>
    </row>
    <row r="72" spans="1:19" ht="14.1" customHeight="1" x14ac:dyDescent="0.2">
      <c r="A72" s="1">
        <v>8</v>
      </c>
      <c r="B72" s="18"/>
      <c r="D72" s="1" t="s">
        <v>67</v>
      </c>
      <c r="G72" s="1">
        <f>+I72</f>
        <v>100</v>
      </c>
      <c r="I72" s="1">
        <v>100</v>
      </c>
      <c r="O72" s="17"/>
      <c r="P72" s="17"/>
      <c r="Q72" s="17"/>
      <c r="R72" s="17"/>
      <c r="S72" s="17"/>
    </row>
    <row r="73" spans="1:19" ht="14.1" customHeight="1" x14ac:dyDescent="0.2">
      <c r="A73" s="1">
        <v>9</v>
      </c>
      <c r="B73" s="18"/>
      <c r="D73" s="1" t="s">
        <v>83</v>
      </c>
      <c r="G73" s="34">
        <f>+I73</f>
        <v>100</v>
      </c>
      <c r="I73" s="34">
        <v>100</v>
      </c>
      <c r="O73" s="17"/>
      <c r="P73" s="17"/>
      <c r="Q73" s="17"/>
      <c r="R73" s="17"/>
      <c r="S73" s="17"/>
    </row>
    <row r="74" spans="1:19" ht="14.1" customHeight="1" x14ac:dyDescent="0.2">
      <c r="A74" s="1">
        <v>10</v>
      </c>
      <c r="B74" s="18"/>
      <c r="C74" s="6" t="s">
        <v>15</v>
      </c>
      <c r="F74" s="17"/>
      <c r="G74" s="17">
        <f>SUM(G67:G73)</f>
        <v>-10101</v>
      </c>
      <c r="H74" s="17"/>
      <c r="I74" s="17">
        <f>SUM(I67:I73)</f>
        <v>-10101</v>
      </c>
      <c r="J74" s="13"/>
      <c r="K74" s="17"/>
      <c r="L74" s="13"/>
      <c r="M74" s="17"/>
      <c r="N74" s="17"/>
      <c r="O74" s="17"/>
      <c r="P74" s="17"/>
      <c r="Q74" s="17"/>
      <c r="R74" s="17"/>
      <c r="S74" s="17"/>
    </row>
    <row r="75" spans="1:19" ht="14.1" customHeight="1" x14ac:dyDescent="0.2">
      <c r="A75" s="1">
        <v>11</v>
      </c>
      <c r="B75" s="18"/>
      <c r="C75" s="6"/>
      <c r="F75" s="17"/>
      <c r="G75" s="17"/>
      <c r="H75" s="17"/>
      <c r="I75" s="17"/>
      <c r="J75" s="13"/>
      <c r="K75" s="17"/>
      <c r="L75" s="13"/>
      <c r="M75" s="17"/>
      <c r="N75" s="17"/>
      <c r="O75" s="17"/>
      <c r="P75" s="17"/>
      <c r="Q75" s="17"/>
      <c r="R75" s="17"/>
      <c r="S75" s="17"/>
    </row>
    <row r="76" spans="1:19" ht="14.1" customHeight="1" x14ac:dyDescent="0.2">
      <c r="A76" s="1">
        <v>12</v>
      </c>
      <c r="B76" s="18"/>
      <c r="C76" s="6" t="s">
        <v>90</v>
      </c>
      <c r="F76" s="17"/>
      <c r="G76" s="17">
        <f>+G19+G45+G74</f>
        <v>59165</v>
      </c>
      <c r="I76" s="17"/>
      <c r="J76" s="13"/>
      <c r="K76" s="17"/>
      <c r="L76" s="13"/>
      <c r="M76" s="17"/>
      <c r="O76" s="17"/>
      <c r="P76" s="17"/>
      <c r="Q76" s="17"/>
      <c r="R76" s="17"/>
      <c r="S76" s="17"/>
    </row>
    <row r="77" spans="1:19" ht="14.1" customHeight="1" x14ac:dyDescent="0.2">
      <c r="A77" s="1">
        <v>13</v>
      </c>
      <c r="B77" s="18"/>
      <c r="C77" s="6" t="s">
        <v>51</v>
      </c>
      <c r="F77" s="17"/>
      <c r="G77" s="30">
        <f>+G76*0.055</f>
        <v>3254.0749999999998</v>
      </c>
      <c r="H77" s="17"/>
      <c r="I77" s="17"/>
      <c r="J77" s="13"/>
      <c r="K77" s="17"/>
      <c r="L77" s="13"/>
      <c r="M77" s="17"/>
      <c r="N77" s="17"/>
      <c r="O77" s="17"/>
      <c r="P77" s="17"/>
      <c r="Q77" s="17"/>
      <c r="R77" s="17"/>
      <c r="S77" s="17"/>
    </row>
    <row r="78" spans="1:19" ht="14.1" customHeight="1" x14ac:dyDescent="0.2">
      <c r="A78" s="1">
        <v>14</v>
      </c>
      <c r="B78" s="18"/>
      <c r="C78" s="6" t="s">
        <v>16</v>
      </c>
      <c r="F78" s="17"/>
      <c r="G78" s="17"/>
      <c r="H78" s="17"/>
      <c r="I78" s="17"/>
      <c r="J78" s="13"/>
      <c r="K78" s="17"/>
      <c r="L78" s="13"/>
      <c r="M78" s="17"/>
      <c r="N78" s="17"/>
      <c r="O78" s="17"/>
      <c r="P78" s="17"/>
      <c r="Q78" s="17"/>
      <c r="R78" s="17"/>
      <c r="S78" s="17"/>
    </row>
    <row r="79" spans="1:19" ht="14.1" customHeight="1" x14ac:dyDescent="0.2">
      <c r="A79" s="1">
        <v>15</v>
      </c>
      <c r="B79" s="18"/>
      <c r="C79" s="6"/>
      <c r="D79" s="1" t="s">
        <v>53</v>
      </c>
      <c r="F79" s="17"/>
      <c r="G79" s="16"/>
      <c r="I79" s="17"/>
      <c r="J79" s="13"/>
      <c r="K79" s="17"/>
      <c r="L79" s="13"/>
      <c r="M79" s="17"/>
      <c r="N79" s="16"/>
      <c r="O79" s="17"/>
      <c r="P79" s="17"/>
      <c r="Q79" s="17"/>
      <c r="R79" s="17"/>
      <c r="S79" s="17"/>
    </row>
    <row r="80" spans="1:19" ht="14.1" customHeight="1" x14ac:dyDescent="0.2">
      <c r="A80" s="1">
        <v>16</v>
      </c>
      <c r="B80" s="18"/>
      <c r="C80" s="6" t="s">
        <v>17</v>
      </c>
      <c r="F80" s="17"/>
      <c r="G80" s="17">
        <f>+G79</f>
        <v>0</v>
      </c>
      <c r="H80" s="17"/>
      <c r="I80" s="17"/>
      <c r="J80" s="13"/>
      <c r="K80" s="17"/>
      <c r="L80" s="13"/>
      <c r="M80" s="17"/>
      <c r="N80" s="17"/>
      <c r="O80" s="17"/>
      <c r="P80" s="17"/>
      <c r="Q80" s="17"/>
      <c r="R80" s="17"/>
      <c r="S80" s="17"/>
    </row>
    <row r="81" spans="1:19" ht="14.1" customHeight="1" x14ac:dyDescent="0.2">
      <c r="A81" s="1">
        <v>17</v>
      </c>
      <c r="B81" s="18"/>
      <c r="C81" s="6"/>
      <c r="F81" s="17"/>
      <c r="G81" s="17"/>
      <c r="H81" s="17"/>
      <c r="I81" s="17"/>
      <c r="J81" s="13"/>
      <c r="K81" s="17"/>
      <c r="L81" s="13"/>
      <c r="M81" s="17"/>
      <c r="N81" s="17"/>
      <c r="O81" s="17"/>
      <c r="P81" s="17"/>
      <c r="Q81" s="17"/>
      <c r="R81" s="17"/>
      <c r="S81" s="17"/>
    </row>
    <row r="82" spans="1:19" ht="14.1" customHeight="1" x14ac:dyDescent="0.2">
      <c r="A82" s="1">
        <v>18</v>
      </c>
      <c r="B82" s="18"/>
      <c r="C82" s="6" t="s">
        <v>78</v>
      </c>
      <c r="N82" s="1">
        <v>43</v>
      </c>
      <c r="O82" s="17"/>
      <c r="P82" s="17"/>
      <c r="Q82" s="17"/>
      <c r="R82" s="17"/>
      <c r="S82" s="17"/>
    </row>
    <row r="83" spans="1:19" ht="14.1" customHeight="1" x14ac:dyDescent="0.2">
      <c r="A83" s="1">
        <v>19</v>
      </c>
      <c r="B83" s="18"/>
      <c r="O83" s="17"/>
      <c r="P83" s="17"/>
      <c r="Q83" s="17"/>
      <c r="R83" s="17"/>
      <c r="S83" s="17"/>
    </row>
    <row r="84" spans="1:19" ht="14.1" customHeight="1" thickBot="1" x14ac:dyDescent="0.25">
      <c r="A84" s="1">
        <v>20</v>
      </c>
      <c r="B84" s="18"/>
      <c r="C84" s="6" t="s">
        <v>18</v>
      </c>
      <c r="F84" s="17"/>
      <c r="G84" s="46">
        <f>+G77+G80+G82</f>
        <v>3254.0749999999998</v>
      </c>
      <c r="H84" s="17"/>
      <c r="I84" s="17"/>
      <c r="J84" s="17"/>
      <c r="K84" s="17"/>
      <c r="L84" s="17"/>
      <c r="M84" s="17"/>
      <c r="N84" s="46">
        <f>N45+N82</f>
        <v>10602.66</v>
      </c>
      <c r="O84" s="17"/>
      <c r="P84" s="17"/>
      <c r="Q84" s="17"/>
      <c r="R84" s="17"/>
      <c r="S84" s="17"/>
    </row>
    <row r="85" spans="1:19" ht="14.1" customHeight="1" thickTop="1" x14ac:dyDescent="0.2">
      <c r="A85" s="1">
        <v>21</v>
      </c>
      <c r="B85" s="18"/>
      <c r="O85" s="17"/>
      <c r="P85" s="17"/>
      <c r="Q85" s="17"/>
      <c r="R85" s="17"/>
      <c r="S85" s="17"/>
    </row>
    <row r="86" spans="1:19" ht="14.1" customHeight="1" x14ac:dyDescent="0.2">
      <c r="A86" s="1">
        <v>22</v>
      </c>
      <c r="B86" s="18"/>
      <c r="C86" s="6"/>
      <c r="F86" s="17"/>
      <c r="G86" s="17"/>
      <c r="H86" s="17"/>
      <c r="I86" s="17"/>
      <c r="J86" s="13"/>
      <c r="K86" s="17"/>
      <c r="L86" s="13"/>
      <c r="M86" s="17"/>
      <c r="N86" s="17"/>
      <c r="O86" s="17"/>
      <c r="P86" s="17"/>
      <c r="Q86" s="17"/>
      <c r="R86" s="17"/>
      <c r="S86" s="17"/>
    </row>
    <row r="87" spans="1:19" ht="14.1" customHeight="1" x14ac:dyDescent="0.2">
      <c r="A87" s="1">
        <v>23</v>
      </c>
      <c r="B87" s="18"/>
      <c r="C87" s="6"/>
      <c r="F87" s="17"/>
      <c r="G87" s="17"/>
      <c r="H87" s="17"/>
      <c r="I87" s="17"/>
      <c r="J87" s="13"/>
      <c r="K87" s="17"/>
      <c r="L87" s="13"/>
      <c r="M87" s="17"/>
      <c r="N87" s="17"/>
      <c r="O87" s="17"/>
      <c r="P87" s="17"/>
      <c r="Q87" s="17"/>
      <c r="R87" s="17"/>
      <c r="S87" s="17"/>
    </row>
    <row r="88" spans="1:19" ht="14.1" customHeight="1" x14ac:dyDescent="0.2">
      <c r="A88" s="1">
        <v>24</v>
      </c>
      <c r="B88" s="18"/>
      <c r="C88" s="6"/>
      <c r="F88" s="17"/>
      <c r="G88" s="17"/>
      <c r="H88" s="17"/>
      <c r="I88" s="17"/>
      <c r="J88" s="13"/>
      <c r="K88" s="17"/>
      <c r="L88" s="13"/>
      <c r="M88" s="17"/>
      <c r="N88" s="17"/>
      <c r="O88" s="17"/>
      <c r="P88" s="17"/>
      <c r="Q88" s="17"/>
      <c r="R88" s="17"/>
      <c r="S88" s="17"/>
    </row>
    <row r="89" spans="1:19" ht="14.1" customHeight="1" x14ac:dyDescent="0.2">
      <c r="A89" s="1">
        <v>25</v>
      </c>
      <c r="B89" s="18"/>
      <c r="C89" s="6"/>
      <c r="F89" s="17"/>
      <c r="G89" s="17"/>
      <c r="H89" s="17"/>
      <c r="I89" s="17"/>
      <c r="J89" s="13"/>
      <c r="K89" s="17"/>
      <c r="L89" s="13"/>
      <c r="M89" s="17"/>
      <c r="N89" s="17"/>
      <c r="O89" s="17"/>
      <c r="P89" s="17"/>
      <c r="Q89" s="17"/>
      <c r="R89" s="17"/>
      <c r="S89" s="17"/>
    </row>
    <row r="90" spans="1:19" ht="14.1" customHeight="1" x14ac:dyDescent="0.2">
      <c r="A90" s="1">
        <v>26</v>
      </c>
      <c r="B90" s="18"/>
      <c r="C90" s="6"/>
      <c r="F90" s="17"/>
      <c r="G90" s="17"/>
      <c r="H90" s="17"/>
      <c r="I90" s="17"/>
      <c r="J90" s="13"/>
      <c r="K90" s="17"/>
      <c r="L90" s="13"/>
      <c r="M90" s="17"/>
      <c r="N90" s="17"/>
      <c r="O90" s="17"/>
      <c r="P90" s="17"/>
      <c r="Q90" s="17"/>
      <c r="R90" s="17"/>
      <c r="S90" s="17"/>
    </row>
    <row r="91" spans="1:19" ht="14.1" customHeight="1" x14ac:dyDescent="0.2">
      <c r="A91" s="1">
        <v>27</v>
      </c>
      <c r="B91" s="18"/>
      <c r="C91" s="6"/>
      <c r="F91" s="17"/>
      <c r="G91" s="17"/>
      <c r="H91" s="17"/>
      <c r="I91" s="17"/>
      <c r="J91" s="13"/>
      <c r="K91" s="17"/>
      <c r="L91" s="13"/>
      <c r="M91" s="17"/>
      <c r="N91" s="17"/>
      <c r="O91" s="17"/>
      <c r="P91" s="17"/>
      <c r="Q91" s="17"/>
      <c r="R91" s="17"/>
      <c r="S91" s="17"/>
    </row>
    <row r="92" spans="1:19" ht="14.1" customHeight="1" x14ac:dyDescent="0.2">
      <c r="A92" s="1">
        <v>28</v>
      </c>
      <c r="B92" s="18"/>
      <c r="C92" s="6"/>
      <c r="F92" s="17"/>
      <c r="G92" s="17"/>
      <c r="H92" s="17"/>
      <c r="I92" s="17"/>
      <c r="J92" s="13"/>
      <c r="K92" s="17"/>
      <c r="L92" s="13"/>
      <c r="M92" s="17"/>
      <c r="N92" s="17"/>
      <c r="O92" s="17"/>
      <c r="P92" s="17"/>
      <c r="Q92" s="17"/>
      <c r="R92" s="17"/>
      <c r="S92" s="17"/>
    </row>
    <row r="93" spans="1:19" ht="14.1" customHeight="1" x14ac:dyDescent="0.2">
      <c r="A93" s="1">
        <v>29</v>
      </c>
      <c r="B93" s="18"/>
      <c r="C93" s="6"/>
      <c r="F93" s="17"/>
      <c r="G93" s="17"/>
      <c r="H93" s="17"/>
      <c r="I93" s="17"/>
      <c r="J93" s="13"/>
      <c r="K93" s="17"/>
      <c r="L93" s="13"/>
      <c r="M93" s="17"/>
      <c r="N93" s="17"/>
      <c r="O93" s="17"/>
      <c r="P93" s="17"/>
      <c r="Q93" s="17"/>
      <c r="R93" s="17"/>
      <c r="S93" s="17"/>
    </row>
    <row r="94" spans="1:19" ht="14.1" customHeight="1" x14ac:dyDescent="0.2">
      <c r="A94" s="1">
        <v>30</v>
      </c>
      <c r="B94" s="18"/>
      <c r="C94" s="6"/>
      <c r="F94" s="17"/>
      <c r="G94" s="17"/>
      <c r="H94" s="17"/>
      <c r="I94" s="17"/>
      <c r="J94" s="13"/>
      <c r="K94" s="17"/>
      <c r="L94" s="13"/>
      <c r="M94" s="17"/>
      <c r="N94" s="17"/>
      <c r="O94" s="17"/>
      <c r="P94" s="17"/>
      <c r="Q94" s="17"/>
      <c r="R94" s="17"/>
      <c r="S94" s="17"/>
    </row>
    <row r="95" spans="1:19" ht="14.1" customHeight="1" x14ac:dyDescent="0.2">
      <c r="A95" s="1">
        <v>31</v>
      </c>
      <c r="B95" s="21"/>
      <c r="C95" s="6"/>
      <c r="F95" s="17"/>
      <c r="G95" s="17"/>
      <c r="H95" s="17"/>
      <c r="I95" s="17"/>
      <c r="J95" s="13"/>
      <c r="K95" s="17"/>
      <c r="L95" s="13"/>
      <c r="M95" s="17"/>
      <c r="N95" s="17"/>
      <c r="O95" s="17"/>
      <c r="P95" s="17"/>
      <c r="Q95" s="17"/>
      <c r="R95" s="17"/>
      <c r="S95" s="17"/>
    </row>
    <row r="96" spans="1:19" ht="14.1" customHeight="1" x14ac:dyDescent="0.2">
      <c r="A96" s="1">
        <v>32</v>
      </c>
      <c r="B96" s="18"/>
      <c r="C96" s="6"/>
      <c r="F96" s="17"/>
      <c r="G96" s="17"/>
      <c r="H96" s="17"/>
      <c r="I96" s="17"/>
      <c r="J96" s="13"/>
      <c r="K96" s="17"/>
      <c r="L96" s="13"/>
      <c r="M96" s="17"/>
      <c r="N96" s="17"/>
      <c r="O96" s="17"/>
      <c r="P96" s="17"/>
      <c r="Q96" s="17"/>
      <c r="R96" s="17"/>
      <c r="S96" s="17"/>
    </row>
    <row r="97" spans="1:19" ht="14.1" customHeight="1" x14ac:dyDescent="0.2">
      <c r="A97" s="1">
        <v>33</v>
      </c>
      <c r="B97" s="18"/>
      <c r="C97" s="6"/>
      <c r="F97" s="17"/>
      <c r="G97" s="17"/>
      <c r="H97" s="17"/>
      <c r="I97" s="17"/>
      <c r="J97" s="13"/>
      <c r="K97" s="17"/>
      <c r="L97" s="13"/>
      <c r="M97" s="17"/>
      <c r="N97" s="17"/>
      <c r="O97" s="17"/>
      <c r="P97" s="17"/>
      <c r="Q97" s="17"/>
      <c r="R97" s="17"/>
      <c r="S97" s="17"/>
    </row>
    <row r="98" spans="1:19" ht="14.1" customHeight="1" x14ac:dyDescent="0.2">
      <c r="A98" s="1">
        <v>34</v>
      </c>
      <c r="B98" s="18"/>
      <c r="C98" s="6"/>
      <c r="F98" s="17"/>
      <c r="G98" s="17"/>
      <c r="H98" s="17"/>
      <c r="I98" s="17"/>
      <c r="J98" s="13"/>
      <c r="K98" s="17"/>
      <c r="L98" s="13"/>
      <c r="M98" s="17"/>
      <c r="N98" s="17"/>
      <c r="O98" s="17"/>
      <c r="P98" s="17"/>
      <c r="Q98" s="17"/>
      <c r="R98" s="17"/>
      <c r="S98" s="17"/>
    </row>
    <row r="99" spans="1:19" ht="14.1" customHeight="1" x14ac:dyDescent="0.2">
      <c r="A99" s="1">
        <v>35</v>
      </c>
      <c r="B99" s="18"/>
      <c r="C99" s="6"/>
      <c r="F99" s="17"/>
      <c r="G99" s="17"/>
      <c r="H99" s="17"/>
      <c r="I99" s="17"/>
      <c r="J99" s="13"/>
      <c r="K99" s="17"/>
      <c r="L99" s="13"/>
      <c r="M99" s="17"/>
      <c r="N99" s="17"/>
      <c r="O99" s="17"/>
      <c r="P99" s="17"/>
      <c r="Q99" s="17"/>
      <c r="R99" s="17"/>
      <c r="S99" s="17"/>
    </row>
    <row r="100" spans="1:19" ht="14.1" customHeight="1" x14ac:dyDescent="0.2">
      <c r="A100" s="1">
        <v>36</v>
      </c>
      <c r="B100" s="18"/>
      <c r="C100" s="6"/>
      <c r="F100" s="17"/>
      <c r="G100" s="17"/>
      <c r="H100" s="17"/>
      <c r="I100" s="17"/>
      <c r="J100" s="13"/>
      <c r="K100" s="17"/>
      <c r="L100" s="13"/>
      <c r="M100" s="17"/>
      <c r="N100" s="17"/>
      <c r="O100" s="17"/>
      <c r="P100" s="17"/>
      <c r="Q100" s="17"/>
      <c r="R100" s="17"/>
      <c r="S100" s="17"/>
    </row>
    <row r="101" spans="1:19" ht="14.1" customHeight="1" x14ac:dyDescent="0.2">
      <c r="A101" s="1">
        <v>37</v>
      </c>
      <c r="B101" s="18"/>
      <c r="C101" s="6"/>
      <c r="F101" s="17"/>
      <c r="G101" s="17"/>
      <c r="H101" s="17"/>
      <c r="I101" s="17"/>
      <c r="J101" s="13"/>
      <c r="K101" s="17"/>
      <c r="L101" s="13"/>
      <c r="M101" s="17"/>
      <c r="N101" s="17"/>
      <c r="O101" s="17"/>
      <c r="P101" s="17"/>
      <c r="Q101" s="17"/>
      <c r="R101" s="17"/>
      <c r="S101" s="17"/>
    </row>
    <row r="102" spans="1:19" ht="14.1" customHeight="1" x14ac:dyDescent="0.2">
      <c r="A102" s="1">
        <v>38</v>
      </c>
      <c r="B102" s="18"/>
      <c r="C102" s="6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ht="14.1" customHeight="1" thickBot="1" x14ac:dyDescent="0.25">
      <c r="A103" s="2">
        <v>39</v>
      </c>
      <c r="B103" s="58" t="s">
        <v>66</v>
      </c>
      <c r="C103" s="58"/>
      <c r="D103" s="5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4.1" customHeight="1" x14ac:dyDescent="0.2">
      <c r="A104" s="1" t="str">
        <f>A53</f>
        <v>Supporting Schedules:  C-23</v>
      </c>
      <c r="Q104" s="1" t="str">
        <f>Q53</f>
        <v>Recap Schedules:  C-4</v>
      </c>
    </row>
    <row r="105" spans="1:19" ht="14.1" customHeight="1" thickBot="1" x14ac:dyDescent="0.25">
      <c r="A105" s="2" t="str">
        <f>+$A$3</f>
        <v>SCHEDULE C-22</v>
      </c>
      <c r="B105" s="2"/>
      <c r="C105" s="2"/>
      <c r="D105" s="2"/>
      <c r="E105" s="2"/>
      <c r="F105" s="2"/>
      <c r="G105" s="2"/>
      <c r="H105" s="59" t="str">
        <f>+$H$3</f>
        <v>STATE AND FEDERAL INCOME TAX CALCULATION</v>
      </c>
      <c r="I105" s="59"/>
      <c r="J105" s="59"/>
      <c r="K105" s="59"/>
      <c r="L105" s="59"/>
      <c r="M105" s="2"/>
      <c r="N105" s="2"/>
      <c r="O105" s="2"/>
      <c r="P105" s="2"/>
      <c r="Q105" s="2"/>
      <c r="R105" s="2"/>
      <c r="S105" s="2" t="s">
        <v>60</v>
      </c>
    </row>
    <row r="106" spans="1:19" ht="14.1" customHeight="1" x14ac:dyDescent="0.2">
      <c r="A106" s="1" t="s">
        <v>3</v>
      </c>
      <c r="F106" s="1" t="s">
        <v>88</v>
      </c>
      <c r="G106" s="1" t="s">
        <v>85</v>
      </c>
      <c r="K106" s="9"/>
      <c r="L106" s="9"/>
      <c r="N106" s="9"/>
      <c r="O106" s="9"/>
      <c r="P106" s="9" t="s">
        <v>7</v>
      </c>
      <c r="S106" s="14"/>
    </row>
    <row r="107" spans="1:19" ht="14.1" customHeight="1" x14ac:dyDescent="0.2">
      <c r="G107" s="1" t="s">
        <v>86</v>
      </c>
      <c r="K107" s="8"/>
      <c r="L107" s="10"/>
      <c r="O107" s="8"/>
      <c r="P107" s="8" t="s">
        <v>8</v>
      </c>
      <c r="Q107" s="10" t="s">
        <v>92</v>
      </c>
      <c r="S107" s="15"/>
    </row>
    <row r="108" spans="1:19" ht="14.1" customHeight="1" x14ac:dyDescent="0.2">
      <c r="A108" s="1" t="s">
        <v>6</v>
      </c>
      <c r="K108" s="8"/>
      <c r="L108" s="10"/>
      <c r="M108" s="8"/>
      <c r="P108" s="8"/>
      <c r="Q108" s="10" t="s">
        <v>93</v>
      </c>
      <c r="S108" s="15"/>
    </row>
    <row r="109" spans="1:19" ht="14.1" customHeight="1" x14ac:dyDescent="0.2">
      <c r="K109" s="8"/>
      <c r="L109" s="10"/>
      <c r="M109" s="8"/>
      <c r="Q109" s="10" t="s">
        <v>94</v>
      </c>
      <c r="S109" s="15"/>
    </row>
    <row r="110" spans="1:19" ht="14.1" customHeight="1" thickBot="1" x14ac:dyDescent="0.25">
      <c r="A110" s="2" t="str">
        <f>A8</f>
        <v>DOCKET No. 130040-EI</v>
      </c>
      <c r="B110" s="2"/>
      <c r="C110" s="2"/>
      <c r="D110" s="2"/>
      <c r="E110" s="2"/>
      <c r="F110" s="2"/>
      <c r="G110" s="2"/>
      <c r="H110" s="2"/>
      <c r="I110" s="2"/>
      <c r="J110" s="59" t="s">
        <v>64</v>
      </c>
      <c r="K110" s="59"/>
      <c r="L110" s="2"/>
      <c r="M110" s="2"/>
      <c r="N110" s="2"/>
      <c r="O110" s="2"/>
      <c r="P110" s="2"/>
      <c r="Q110" s="2" t="s">
        <v>72</v>
      </c>
      <c r="R110" s="2"/>
      <c r="S110" s="2"/>
    </row>
    <row r="111" spans="1:19" ht="14.1" customHeight="1" x14ac:dyDescent="0.2">
      <c r="B111" s="5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3"/>
      <c r="R111" s="53"/>
      <c r="S111" s="3"/>
    </row>
    <row r="112" spans="1:19" ht="14.1" customHeight="1" x14ac:dyDescent="0.2">
      <c r="B112" s="53"/>
      <c r="C112" s="3"/>
      <c r="D112" s="3"/>
      <c r="E112" s="3"/>
      <c r="F112" s="3"/>
      <c r="G112" s="3"/>
      <c r="H112" s="4"/>
      <c r="I112" s="4"/>
      <c r="J112" s="3"/>
      <c r="K112" s="3"/>
      <c r="L112" s="4"/>
      <c r="M112" s="3"/>
      <c r="N112" s="3"/>
      <c r="O112" s="3"/>
      <c r="P112" s="3"/>
      <c r="Q112" s="53"/>
      <c r="R112" s="53"/>
      <c r="S112" s="3"/>
    </row>
    <row r="113" spans="1:19" ht="14.1" customHeight="1" x14ac:dyDescent="0.2">
      <c r="B113" s="53"/>
      <c r="C113" s="4"/>
      <c r="D113" s="4"/>
      <c r="E113" s="4"/>
      <c r="F113" s="4"/>
      <c r="G113" s="4"/>
      <c r="H113" s="4"/>
      <c r="I113" s="4"/>
      <c r="J113" s="53"/>
      <c r="K113" s="4"/>
      <c r="L113" s="4"/>
      <c r="M113" s="53"/>
      <c r="N113" s="53"/>
      <c r="O113" s="53"/>
      <c r="P113" s="4"/>
      <c r="Q113" s="53"/>
      <c r="R113" s="53"/>
      <c r="S113" s="4"/>
    </row>
    <row r="114" spans="1:19" ht="14.1" customHeight="1" x14ac:dyDescent="0.2">
      <c r="A114" s="1" t="s">
        <v>4</v>
      </c>
      <c r="B114" s="53"/>
      <c r="C114" s="4"/>
      <c r="D114" s="4"/>
      <c r="E114" s="4"/>
      <c r="F114" s="3"/>
      <c r="G114" s="25"/>
      <c r="H114" s="25"/>
      <c r="I114" s="25" t="s">
        <v>28</v>
      </c>
      <c r="J114" s="25"/>
      <c r="K114" s="24"/>
      <c r="L114" s="3"/>
      <c r="M114" s="3"/>
      <c r="N114" s="25"/>
      <c r="O114" s="25"/>
      <c r="P114" s="24" t="s">
        <v>29</v>
      </c>
      <c r="Q114" s="24"/>
      <c r="R114" s="24"/>
      <c r="S114" s="12"/>
    </row>
    <row r="115" spans="1:19" ht="14.1" customHeight="1" thickBot="1" x14ac:dyDescent="0.25">
      <c r="A115" s="2" t="s">
        <v>5</v>
      </c>
      <c r="B115" s="54"/>
      <c r="C115" s="5" t="s">
        <v>30</v>
      </c>
      <c r="D115" s="5"/>
      <c r="E115" s="5"/>
      <c r="F115" s="5"/>
      <c r="G115" s="22" t="s">
        <v>31</v>
      </c>
      <c r="H115" s="22"/>
      <c r="I115" s="22" t="s">
        <v>32</v>
      </c>
      <c r="J115" s="23"/>
      <c r="K115" s="22" t="s">
        <v>2</v>
      </c>
      <c r="L115" s="23"/>
      <c r="M115" s="23"/>
      <c r="N115" s="11" t="s">
        <v>31</v>
      </c>
      <c r="O115" s="11"/>
      <c r="P115" s="11" t="s">
        <v>32</v>
      </c>
      <c r="Q115" s="11"/>
      <c r="R115" s="11" t="s">
        <v>2</v>
      </c>
      <c r="S115" s="11"/>
    </row>
    <row r="116" spans="1:19" ht="14.1" customHeight="1" x14ac:dyDescent="0.2">
      <c r="A116" s="1">
        <v>1</v>
      </c>
      <c r="B116" s="20"/>
      <c r="C116" s="6"/>
      <c r="D116" s="6"/>
      <c r="E116" s="6"/>
      <c r="F116" s="19"/>
      <c r="G116" s="19"/>
      <c r="H116" s="19"/>
      <c r="I116" s="19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1:19" ht="14.1" customHeight="1" x14ac:dyDescent="0.2">
      <c r="A117" s="1">
        <v>2</v>
      </c>
      <c r="B117" s="20"/>
      <c r="C117" s="6" t="s">
        <v>68</v>
      </c>
      <c r="F117" s="19"/>
      <c r="G117" s="19"/>
      <c r="H117" s="19"/>
      <c r="I117" s="57">
        <f>+I19+I45+I74-G77</f>
        <v>147930.92499999999</v>
      </c>
      <c r="K117" s="6"/>
      <c r="L117" s="6"/>
      <c r="M117" s="19"/>
      <c r="N117" s="19"/>
      <c r="O117" s="19"/>
      <c r="P117" s="17"/>
      <c r="Q117" s="19"/>
      <c r="R117" s="19"/>
      <c r="S117" s="19"/>
    </row>
    <row r="118" spans="1:19" ht="14.1" customHeight="1" x14ac:dyDescent="0.2">
      <c r="A118" s="1">
        <v>3</v>
      </c>
      <c r="B118" s="18"/>
      <c r="C118" s="6" t="s">
        <v>57</v>
      </c>
      <c r="F118" s="17"/>
      <c r="G118" s="17"/>
      <c r="H118" s="17"/>
      <c r="I118" s="30">
        <f>+I117*0.35-1</f>
        <v>51774.823749999996</v>
      </c>
      <c r="J118" s="13"/>
      <c r="K118" s="13"/>
      <c r="L118" s="13"/>
      <c r="M118" s="17"/>
      <c r="N118" s="17"/>
      <c r="O118" s="17"/>
      <c r="P118" s="17"/>
      <c r="Q118" s="17"/>
      <c r="R118" s="17"/>
      <c r="S118" s="17"/>
    </row>
    <row r="119" spans="1:19" ht="14.1" customHeight="1" x14ac:dyDescent="0.2">
      <c r="A119" s="1">
        <v>4</v>
      </c>
      <c r="B119" s="18"/>
      <c r="C119" s="6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ht="14.1" customHeight="1" x14ac:dyDescent="0.2">
      <c r="A120" s="1">
        <v>5</v>
      </c>
      <c r="B120" s="18"/>
      <c r="C120" s="6" t="s">
        <v>19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ht="14.1" customHeight="1" x14ac:dyDescent="0.2">
      <c r="A121" s="1">
        <v>6</v>
      </c>
      <c r="B121" s="18"/>
      <c r="C121" s="6"/>
      <c r="D121" s="1" t="s">
        <v>53</v>
      </c>
      <c r="F121" s="17"/>
      <c r="G121" s="17"/>
      <c r="H121" s="17"/>
      <c r="I121" s="16"/>
      <c r="J121" s="17"/>
      <c r="K121" s="17"/>
      <c r="L121" s="17"/>
      <c r="M121" s="17"/>
      <c r="N121" s="17"/>
      <c r="O121" s="17"/>
      <c r="P121" s="16"/>
      <c r="Q121" s="17"/>
      <c r="R121" s="17"/>
      <c r="S121" s="17"/>
    </row>
    <row r="122" spans="1:19" ht="14.1" customHeight="1" x14ac:dyDescent="0.2">
      <c r="A122" s="1">
        <v>7</v>
      </c>
      <c r="B122" s="18"/>
      <c r="C122" s="6" t="s">
        <v>20</v>
      </c>
      <c r="F122" s="17"/>
      <c r="G122" s="17"/>
      <c r="H122" s="17"/>
      <c r="I122" s="17">
        <f>+I121</f>
        <v>0</v>
      </c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ht="14.1" customHeight="1" x14ac:dyDescent="0.2">
      <c r="A123" s="1">
        <v>8</v>
      </c>
      <c r="B123" s="18"/>
      <c r="C123" s="6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ht="14.1" customHeight="1" x14ac:dyDescent="0.2">
      <c r="A124" s="1">
        <v>9</v>
      </c>
      <c r="B124" s="18"/>
      <c r="C124" s="6" t="s">
        <v>78</v>
      </c>
      <c r="P124" s="1">
        <v>260</v>
      </c>
      <c r="S124" s="17"/>
    </row>
    <row r="125" spans="1:19" ht="14.1" customHeight="1" x14ac:dyDescent="0.2">
      <c r="A125" s="1">
        <v>10</v>
      </c>
      <c r="B125" s="18"/>
      <c r="S125" s="17"/>
    </row>
    <row r="126" spans="1:19" ht="14.1" customHeight="1" thickBot="1" x14ac:dyDescent="0.25">
      <c r="A126" s="1">
        <v>11</v>
      </c>
      <c r="B126" s="18"/>
      <c r="C126" s="6" t="s">
        <v>21</v>
      </c>
      <c r="F126" s="17"/>
      <c r="G126" s="17"/>
      <c r="H126" s="17"/>
      <c r="I126" s="46">
        <f>+I118+I122+I124</f>
        <v>51774.823749999996</v>
      </c>
      <c r="J126" s="17"/>
      <c r="K126" s="17"/>
      <c r="L126" s="17"/>
      <c r="M126" s="17"/>
      <c r="N126" s="17"/>
      <c r="O126" s="17"/>
      <c r="P126" s="46">
        <f>P45+P124</f>
        <v>31561.968999999997</v>
      </c>
      <c r="Q126" s="17"/>
      <c r="R126" s="17">
        <f>+I126+G84+N84+P126</f>
        <v>97193.527749999994</v>
      </c>
      <c r="S126" s="17"/>
    </row>
    <row r="127" spans="1:19" ht="14.1" customHeight="1" thickTop="1" x14ac:dyDescent="0.2">
      <c r="A127" s="1">
        <v>12</v>
      </c>
      <c r="B127" s="18"/>
      <c r="C127" s="6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ht="14.1" customHeight="1" x14ac:dyDescent="0.2">
      <c r="A128" s="1">
        <v>13</v>
      </c>
      <c r="B128" s="18"/>
      <c r="C128" s="6" t="s">
        <v>22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>
        <v>-343</v>
      </c>
      <c r="S128" s="17"/>
    </row>
    <row r="129" spans="1:19" ht="14.1" customHeight="1" x14ac:dyDescent="0.2">
      <c r="A129" s="1">
        <v>14</v>
      </c>
      <c r="B129" s="18"/>
      <c r="C129" s="6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4.1" customHeight="1" x14ac:dyDescent="0.2">
      <c r="A130" s="1">
        <v>15</v>
      </c>
      <c r="B130" s="18"/>
      <c r="C130" s="6" t="s">
        <v>77</v>
      </c>
      <c r="R130" s="13">
        <v>-633</v>
      </c>
      <c r="S130" s="17"/>
    </row>
    <row r="131" spans="1:19" ht="14.1" customHeight="1" x14ac:dyDescent="0.2">
      <c r="A131" s="1">
        <v>16</v>
      </c>
      <c r="B131" s="18"/>
      <c r="S131" s="17"/>
    </row>
    <row r="132" spans="1:19" ht="14.1" customHeight="1" thickBot="1" x14ac:dyDescent="0.25">
      <c r="A132" s="1">
        <v>17</v>
      </c>
      <c r="B132" s="18"/>
      <c r="C132" s="6" t="s">
        <v>52</v>
      </c>
      <c r="F132" s="17"/>
      <c r="G132" s="17"/>
      <c r="H132" s="17"/>
      <c r="I132" s="17"/>
      <c r="J132" s="13"/>
      <c r="K132" s="17"/>
      <c r="L132" s="13"/>
      <c r="M132" s="17"/>
      <c r="N132" s="17"/>
      <c r="O132" s="17"/>
      <c r="P132" s="17"/>
      <c r="Q132" s="17"/>
      <c r="R132" s="46">
        <f>+R126+R128+R130</f>
        <v>96217.527749999994</v>
      </c>
      <c r="S132" s="17"/>
    </row>
    <row r="133" spans="1:19" ht="14.1" customHeight="1" thickTop="1" x14ac:dyDescent="0.2">
      <c r="A133" s="1">
        <v>18</v>
      </c>
      <c r="B133" s="18"/>
      <c r="S133" s="17"/>
    </row>
    <row r="134" spans="1:19" ht="14.1" customHeight="1" x14ac:dyDescent="0.2">
      <c r="A134" s="1">
        <v>19</v>
      </c>
      <c r="B134" s="18"/>
      <c r="C134" s="6"/>
      <c r="F134" s="17"/>
      <c r="G134" s="17"/>
      <c r="H134" s="17"/>
      <c r="I134" s="17"/>
      <c r="J134" s="13"/>
      <c r="K134" s="17"/>
      <c r="L134" s="13"/>
      <c r="M134" s="17"/>
      <c r="N134" s="17"/>
      <c r="O134" s="17"/>
      <c r="P134" s="17"/>
      <c r="Q134" s="17"/>
      <c r="R134" s="17"/>
      <c r="S134" s="17"/>
    </row>
    <row r="135" spans="1:19" ht="14.1" customHeight="1" x14ac:dyDescent="0.2">
      <c r="A135" s="1">
        <v>20</v>
      </c>
      <c r="B135" s="18"/>
      <c r="C135" s="6"/>
      <c r="F135" s="17"/>
      <c r="G135" s="17"/>
      <c r="H135" s="17"/>
      <c r="I135" s="17"/>
      <c r="J135" s="13"/>
      <c r="K135" s="17"/>
      <c r="L135" s="13"/>
      <c r="M135" s="17"/>
      <c r="N135" s="17"/>
      <c r="O135" s="17"/>
      <c r="P135" s="17"/>
      <c r="Q135" s="17"/>
      <c r="R135" s="17"/>
      <c r="S135" s="17"/>
    </row>
    <row r="136" spans="1:19" ht="14.1" customHeight="1" x14ac:dyDescent="0.2">
      <c r="A136" s="1">
        <v>21</v>
      </c>
      <c r="B136" s="18"/>
      <c r="C136" s="6"/>
      <c r="F136" s="17"/>
      <c r="G136" s="17"/>
      <c r="H136" s="17"/>
      <c r="I136" s="17"/>
      <c r="J136" s="13"/>
      <c r="K136" s="17"/>
      <c r="L136" s="13"/>
      <c r="M136" s="17"/>
      <c r="N136" s="17"/>
      <c r="O136" s="17"/>
      <c r="P136" s="17"/>
      <c r="Q136" s="17"/>
      <c r="R136" s="17"/>
      <c r="S136" s="17"/>
    </row>
    <row r="137" spans="1:19" ht="14.1" customHeight="1" x14ac:dyDescent="0.2">
      <c r="A137" s="1">
        <v>22</v>
      </c>
      <c r="B137" s="18"/>
      <c r="C137" s="6"/>
      <c r="F137" s="17"/>
      <c r="G137" s="17"/>
      <c r="H137" s="17"/>
      <c r="I137" s="17"/>
      <c r="J137" s="13"/>
      <c r="K137" s="17"/>
      <c r="L137" s="13"/>
      <c r="M137" s="17"/>
      <c r="N137" s="17"/>
      <c r="O137" s="17"/>
      <c r="P137" s="17"/>
      <c r="Q137" s="17"/>
      <c r="R137" s="17"/>
      <c r="S137" s="17"/>
    </row>
    <row r="138" spans="1:19" ht="14.1" customHeight="1" x14ac:dyDescent="0.2">
      <c r="A138" s="1">
        <v>23</v>
      </c>
      <c r="B138" s="18"/>
      <c r="C138" s="6"/>
      <c r="F138" s="17"/>
      <c r="G138" s="17"/>
      <c r="H138" s="17"/>
      <c r="I138" s="17"/>
      <c r="J138" s="13"/>
      <c r="K138" s="17"/>
      <c r="L138" s="13"/>
      <c r="M138" s="17"/>
      <c r="N138" s="17"/>
      <c r="O138" s="17"/>
      <c r="P138" s="17"/>
      <c r="Q138" s="17"/>
      <c r="R138" s="17"/>
      <c r="S138" s="17"/>
    </row>
    <row r="139" spans="1:19" ht="14.1" customHeight="1" x14ac:dyDescent="0.2">
      <c r="A139" s="1">
        <v>24</v>
      </c>
      <c r="B139" s="18"/>
      <c r="C139" s="6"/>
      <c r="F139" s="17"/>
      <c r="G139" s="17"/>
      <c r="H139" s="17"/>
      <c r="I139" s="17"/>
      <c r="J139" s="13"/>
      <c r="K139" s="17"/>
      <c r="L139" s="13"/>
      <c r="M139" s="17"/>
      <c r="N139" s="17"/>
      <c r="O139" s="17"/>
      <c r="P139" s="17"/>
      <c r="Q139" s="17"/>
      <c r="R139" s="17"/>
      <c r="S139" s="17"/>
    </row>
    <row r="140" spans="1:19" ht="14.1" customHeight="1" x14ac:dyDescent="0.35">
      <c r="A140" s="1">
        <v>25</v>
      </c>
      <c r="B140" s="18"/>
      <c r="C140" s="6"/>
      <c r="F140" s="17"/>
      <c r="G140" s="31"/>
      <c r="H140" s="31"/>
      <c r="I140" s="31"/>
      <c r="J140" s="13"/>
      <c r="K140" s="17"/>
      <c r="L140" s="13"/>
      <c r="M140" s="17"/>
      <c r="N140" s="17"/>
      <c r="O140" s="17"/>
      <c r="P140" s="17"/>
      <c r="Q140" s="17"/>
      <c r="R140" s="17"/>
      <c r="S140" s="17"/>
    </row>
    <row r="141" spans="1:19" ht="14.1" customHeight="1" x14ac:dyDescent="0.2">
      <c r="A141" s="1">
        <v>26</v>
      </c>
      <c r="B141" s="18"/>
      <c r="C141" s="6" t="s">
        <v>23</v>
      </c>
      <c r="F141" s="17"/>
      <c r="G141" s="17"/>
      <c r="H141" s="17"/>
      <c r="I141" s="17"/>
      <c r="J141" s="13"/>
      <c r="K141" s="17"/>
      <c r="L141" s="13"/>
      <c r="M141" s="17"/>
      <c r="N141" s="17"/>
      <c r="O141" s="17"/>
      <c r="P141" s="17"/>
      <c r="Q141" s="17"/>
      <c r="R141" s="17"/>
      <c r="S141" s="17"/>
    </row>
    <row r="142" spans="1:19" ht="14.1" customHeight="1" x14ac:dyDescent="0.35">
      <c r="A142" s="1">
        <v>27</v>
      </c>
      <c r="B142" s="18"/>
      <c r="C142" s="6"/>
      <c r="F142" s="17"/>
      <c r="G142" s="31" t="s">
        <v>32</v>
      </c>
      <c r="H142" s="31" t="s">
        <v>31</v>
      </c>
      <c r="I142" s="31" t="s">
        <v>2</v>
      </c>
      <c r="J142" s="13"/>
      <c r="K142" s="17"/>
      <c r="L142" s="13"/>
      <c r="M142" s="17"/>
      <c r="N142" s="17"/>
      <c r="O142" s="17"/>
      <c r="P142" s="17"/>
      <c r="Q142" s="17"/>
      <c r="R142" s="17"/>
      <c r="S142" s="17"/>
    </row>
    <row r="143" spans="1:19" ht="14.1" customHeight="1" x14ac:dyDescent="0.2">
      <c r="A143" s="1">
        <v>28</v>
      </c>
      <c r="B143" s="18"/>
      <c r="C143" s="6" t="s">
        <v>24</v>
      </c>
      <c r="F143" s="17"/>
      <c r="G143" s="45">
        <f>I126</f>
        <v>51774.823749999996</v>
      </c>
      <c r="H143" s="45">
        <f>G84</f>
        <v>3254.0749999999998</v>
      </c>
      <c r="I143" s="45">
        <f>+G143+H143</f>
        <v>55028.898749999993</v>
      </c>
      <c r="J143" s="13"/>
      <c r="K143" s="17"/>
      <c r="L143" s="13"/>
      <c r="M143" s="17"/>
      <c r="N143" s="17"/>
      <c r="O143" s="17"/>
      <c r="P143" s="17"/>
      <c r="Q143" s="17"/>
      <c r="S143" s="17"/>
    </row>
    <row r="144" spans="1:19" ht="14.1" customHeight="1" x14ac:dyDescent="0.2">
      <c r="A144" s="1">
        <v>29</v>
      </c>
      <c r="B144" s="18"/>
      <c r="C144" s="6" t="s">
        <v>25</v>
      </c>
      <c r="F144" s="17"/>
      <c r="G144" s="17">
        <f>P126</f>
        <v>31561.968999999997</v>
      </c>
      <c r="H144" s="17">
        <f>N84</f>
        <v>10602.66</v>
      </c>
      <c r="I144" s="17">
        <f>+G144+H144</f>
        <v>42164.629000000001</v>
      </c>
      <c r="J144" s="13"/>
      <c r="K144" s="17"/>
      <c r="L144" s="13"/>
      <c r="M144" s="17"/>
      <c r="N144" s="17"/>
      <c r="O144" s="17"/>
      <c r="P144" s="17"/>
      <c r="Q144" s="17"/>
      <c r="R144" s="17"/>
      <c r="S144" s="17"/>
    </row>
    <row r="145" spans="1:19" ht="14.1" customHeight="1" x14ac:dyDescent="0.2">
      <c r="A145" s="1">
        <v>30</v>
      </c>
      <c r="B145" s="18"/>
      <c r="C145" s="6" t="s">
        <v>26</v>
      </c>
      <c r="F145" s="17"/>
      <c r="G145" s="17">
        <f>R128</f>
        <v>-343</v>
      </c>
      <c r="H145" s="17"/>
      <c r="I145" s="17">
        <f>+G145+H145</f>
        <v>-343</v>
      </c>
      <c r="S145" s="17"/>
    </row>
    <row r="146" spans="1:19" ht="14.1" customHeight="1" x14ac:dyDescent="0.2">
      <c r="A146" s="1">
        <v>31</v>
      </c>
      <c r="B146" s="21"/>
      <c r="C146" s="6" t="s">
        <v>77</v>
      </c>
      <c r="G146" s="56">
        <f>R130</f>
        <v>-633</v>
      </c>
      <c r="H146" s="34"/>
      <c r="I146" s="16">
        <f>+G146+H146</f>
        <v>-633</v>
      </c>
      <c r="J146" s="13"/>
      <c r="K146" s="17"/>
      <c r="L146" s="13"/>
      <c r="M146" s="17"/>
      <c r="N146" s="17"/>
      <c r="O146" s="17"/>
      <c r="P146" s="17"/>
      <c r="Q146" s="17"/>
      <c r="S146" s="17"/>
    </row>
    <row r="147" spans="1:19" ht="14.1" customHeight="1" x14ac:dyDescent="0.2">
      <c r="A147" s="1">
        <v>32</v>
      </c>
      <c r="B147" s="18"/>
      <c r="C147" s="6" t="s">
        <v>27</v>
      </c>
      <c r="F147" s="17"/>
      <c r="G147" s="45">
        <f>SUM(G143:G146)</f>
        <v>82360.792749999993</v>
      </c>
      <c r="H147" s="45">
        <f>SUM(H143:H146)</f>
        <v>13856.735000000001</v>
      </c>
      <c r="I147" s="45">
        <f>SUM(I143:I146)</f>
        <v>96217.527749999994</v>
      </c>
      <c r="J147" s="13"/>
      <c r="K147" s="17"/>
      <c r="L147" s="13"/>
      <c r="M147" s="17"/>
      <c r="N147" s="17"/>
      <c r="O147" s="17"/>
      <c r="P147" s="17"/>
      <c r="Q147" s="17"/>
      <c r="R147" s="17"/>
      <c r="S147" s="17"/>
    </row>
    <row r="148" spans="1:19" ht="14.1" customHeight="1" x14ac:dyDescent="0.2">
      <c r="A148" s="1">
        <v>33</v>
      </c>
      <c r="B148" s="18"/>
      <c r="C148" s="6"/>
      <c r="F148" s="17"/>
      <c r="G148" s="17"/>
      <c r="H148" s="17"/>
      <c r="I148" s="17"/>
      <c r="J148" s="13"/>
      <c r="K148" s="17"/>
      <c r="L148" s="13"/>
      <c r="M148" s="17"/>
      <c r="N148" s="17"/>
      <c r="O148" s="17"/>
      <c r="P148" s="17"/>
      <c r="Q148" s="17"/>
      <c r="R148" s="17"/>
      <c r="S148" s="17"/>
    </row>
    <row r="149" spans="1:19" ht="14.1" customHeight="1" x14ac:dyDescent="0.2">
      <c r="A149" s="1">
        <v>34</v>
      </c>
      <c r="B149" s="18"/>
      <c r="C149" s="6"/>
      <c r="F149" s="17"/>
      <c r="G149" s="17"/>
      <c r="H149" s="17"/>
      <c r="I149" s="17"/>
      <c r="J149" s="13"/>
      <c r="K149" s="17"/>
      <c r="L149" s="13"/>
      <c r="M149" s="17"/>
      <c r="N149" s="17"/>
      <c r="O149" s="17"/>
      <c r="P149" s="17"/>
      <c r="Q149" s="17"/>
      <c r="R149" s="17"/>
      <c r="S149" s="17"/>
    </row>
    <row r="150" spans="1:19" ht="14.1" customHeight="1" x14ac:dyDescent="0.2">
      <c r="A150" s="1">
        <v>35</v>
      </c>
      <c r="B150" s="18"/>
      <c r="C150" s="6"/>
      <c r="F150" s="17"/>
      <c r="G150" s="17"/>
      <c r="H150" s="17"/>
      <c r="I150" s="17"/>
      <c r="J150" s="13"/>
      <c r="K150" s="17"/>
      <c r="L150" s="13"/>
      <c r="M150" s="17"/>
      <c r="N150" s="17"/>
      <c r="O150" s="17"/>
      <c r="P150" s="17"/>
      <c r="Q150" s="17"/>
      <c r="R150" s="17"/>
      <c r="S150" s="17"/>
    </row>
    <row r="151" spans="1:19" ht="14.1" customHeight="1" x14ac:dyDescent="0.2">
      <c r="A151" s="1">
        <v>36</v>
      </c>
      <c r="B151" s="18"/>
      <c r="C151" s="6"/>
      <c r="F151" s="17"/>
      <c r="G151" s="17"/>
      <c r="H151" s="17"/>
      <c r="I151" s="17"/>
      <c r="J151" s="13"/>
      <c r="K151" s="17"/>
      <c r="L151" s="13"/>
      <c r="M151" s="17"/>
      <c r="N151" s="17"/>
      <c r="O151" s="17"/>
      <c r="P151" s="17"/>
      <c r="Q151" s="17"/>
      <c r="R151" s="17"/>
      <c r="S151" s="17"/>
    </row>
    <row r="152" spans="1:19" ht="14.1" customHeight="1" x14ac:dyDescent="0.2">
      <c r="A152" s="1">
        <v>37</v>
      </c>
      <c r="B152" s="18"/>
      <c r="C152" s="6"/>
      <c r="F152" s="17"/>
      <c r="G152" s="17"/>
      <c r="H152" s="17"/>
      <c r="I152" s="17"/>
      <c r="J152" s="13"/>
      <c r="K152" s="17"/>
      <c r="L152" s="13"/>
      <c r="M152" s="17"/>
      <c r="N152" s="17"/>
      <c r="O152" s="17"/>
      <c r="P152" s="17"/>
      <c r="Q152" s="17"/>
      <c r="R152" s="17"/>
      <c r="S152" s="17"/>
    </row>
    <row r="153" spans="1:19" ht="14.1" customHeight="1" x14ac:dyDescent="0.2">
      <c r="A153" s="1">
        <v>38</v>
      </c>
      <c r="B153" s="18"/>
      <c r="C153" s="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19" ht="14.1" customHeight="1" thickBot="1" x14ac:dyDescent="0.25">
      <c r="A154" s="2">
        <v>39</v>
      </c>
      <c r="B154" s="58" t="s">
        <v>66</v>
      </c>
      <c r="C154" s="58"/>
      <c r="D154" s="5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4.1" customHeight="1" x14ac:dyDescent="0.2">
      <c r="A155" s="1" t="str">
        <f>A104</f>
        <v>Supporting Schedules:  C-23</v>
      </c>
      <c r="Q155" s="1" t="str">
        <f>Q104</f>
        <v>Recap Schedules:  C-4</v>
      </c>
    </row>
    <row r="156" spans="1:19" ht="14.1" customHeight="1" thickBot="1" x14ac:dyDescent="0.25">
      <c r="A156" s="2" t="s">
        <v>87</v>
      </c>
      <c r="B156" s="2"/>
      <c r="C156" s="2"/>
      <c r="D156" s="2"/>
      <c r="E156" s="2"/>
      <c r="F156" s="2"/>
      <c r="G156" s="2"/>
      <c r="H156" s="2" t="str">
        <f>+$H$3</f>
        <v>STATE AND FEDERAL INCOME TAX CALCULATION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 t="s">
        <v>61</v>
      </c>
    </row>
    <row r="157" spans="1:19" ht="14.1" customHeight="1" x14ac:dyDescent="0.2">
      <c r="A157" s="1" t="s">
        <v>3</v>
      </c>
      <c r="F157" s="1" t="s">
        <v>88</v>
      </c>
      <c r="G157" s="1" t="s">
        <v>85</v>
      </c>
      <c r="K157" s="9"/>
      <c r="L157" s="9"/>
      <c r="N157" s="9"/>
      <c r="O157" s="9"/>
      <c r="P157" s="9" t="s">
        <v>7</v>
      </c>
      <c r="S157" s="14"/>
    </row>
    <row r="158" spans="1:19" ht="14.1" customHeight="1" x14ac:dyDescent="0.2">
      <c r="G158" s="1" t="s">
        <v>86</v>
      </c>
      <c r="K158" s="8"/>
      <c r="L158" s="10"/>
      <c r="O158" s="8"/>
      <c r="P158" s="8"/>
      <c r="Q158" s="10" t="s">
        <v>92</v>
      </c>
      <c r="S158" s="15"/>
    </row>
    <row r="159" spans="1:19" ht="14.1" customHeight="1" x14ac:dyDescent="0.2">
      <c r="A159" s="1" t="s">
        <v>6</v>
      </c>
      <c r="K159" s="8"/>
      <c r="L159" s="10"/>
      <c r="M159" s="8"/>
      <c r="P159" s="8"/>
      <c r="Q159" s="10" t="s">
        <v>93</v>
      </c>
      <c r="S159" s="15"/>
    </row>
    <row r="160" spans="1:19" ht="14.1" customHeight="1" x14ac:dyDescent="0.2">
      <c r="K160" s="8"/>
      <c r="L160" s="10"/>
      <c r="M160" s="8"/>
      <c r="P160" s="8" t="s">
        <v>8</v>
      </c>
      <c r="Q160" s="10" t="s">
        <v>94</v>
      </c>
      <c r="S160" s="15"/>
    </row>
    <row r="161" spans="1:19" ht="14.1" customHeight="1" thickBot="1" x14ac:dyDescent="0.25">
      <c r="A161" s="2" t="str">
        <f>A8</f>
        <v>DOCKET No. 130040-EI</v>
      </c>
      <c r="B161" s="2"/>
      <c r="C161" s="2"/>
      <c r="D161" s="2"/>
      <c r="E161" s="2"/>
      <c r="F161" s="2"/>
      <c r="G161" s="2"/>
      <c r="H161" s="2"/>
      <c r="I161" s="2"/>
      <c r="J161" s="59" t="s">
        <v>64</v>
      </c>
      <c r="K161" s="59"/>
      <c r="L161" s="2"/>
      <c r="M161" s="2"/>
      <c r="N161" s="2"/>
      <c r="O161" s="2"/>
      <c r="P161" s="2"/>
      <c r="Q161" s="2" t="s">
        <v>72</v>
      </c>
      <c r="R161" s="2"/>
      <c r="S161" s="2"/>
    </row>
    <row r="162" spans="1:19" ht="14.1" customHeight="1" x14ac:dyDescent="0.2">
      <c r="B162" s="5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3"/>
      <c r="R162" s="53"/>
      <c r="S162" s="3"/>
    </row>
    <row r="163" spans="1:19" ht="14.1" customHeight="1" x14ac:dyDescent="0.2">
      <c r="B163" s="53"/>
      <c r="C163" s="3"/>
      <c r="D163" s="3"/>
      <c r="E163" s="3"/>
      <c r="F163" s="3"/>
      <c r="G163" s="3"/>
      <c r="H163" s="4"/>
      <c r="I163" s="4"/>
      <c r="J163" s="3"/>
      <c r="K163" s="3"/>
      <c r="L163" s="4"/>
      <c r="M163" s="3"/>
      <c r="N163" s="3"/>
      <c r="O163" s="3"/>
      <c r="P163" s="3"/>
      <c r="Q163" s="53"/>
      <c r="R163" s="53"/>
      <c r="S163" s="3"/>
    </row>
    <row r="164" spans="1:19" ht="14.1" customHeight="1" x14ac:dyDescent="0.2">
      <c r="B164" s="53"/>
      <c r="C164" s="4"/>
      <c r="D164" s="4"/>
      <c r="E164" s="4"/>
      <c r="F164" s="4"/>
      <c r="G164" s="4"/>
      <c r="H164" s="4"/>
      <c r="I164" s="4"/>
      <c r="J164" s="53"/>
      <c r="K164" s="4"/>
      <c r="L164" s="4"/>
      <c r="M164" s="53"/>
      <c r="N164" s="53"/>
      <c r="O164" s="53"/>
      <c r="P164" s="4"/>
      <c r="Q164" s="53"/>
      <c r="R164" s="53"/>
      <c r="S164" s="4"/>
    </row>
    <row r="165" spans="1:19" ht="14.1" customHeight="1" x14ac:dyDescent="0.2">
      <c r="A165" s="1" t="s">
        <v>4</v>
      </c>
      <c r="B165" s="53"/>
      <c r="C165" s="4"/>
      <c r="D165" s="4"/>
      <c r="E165" s="4"/>
      <c r="F165" s="3"/>
      <c r="G165" s="25"/>
      <c r="H165" s="25"/>
      <c r="I165" s="25" t="s">
        <v>28</v>
      </c>
      <c r="J165" s="25"/>
      <c r="K165" s="24"/>
      <c r="L165" s="3"/>
      <c r="M165" s="3"/>
      <c r="N165" s="25"/>
      <c r="O165" s="25"/>
      <c r="P165" s="24" t="s">
        <v>29</v>
      </c>
      <c r="Q165" s="24"/>
      <c r="R165" s="24"/>
      <c r="S165" s="12"/>
    </row>
    <row r="166" spans="1:19" ht="14.1" customHeight="1" thickBot="1" x14ac:dyDescent="0.25">
      <c r="A166" s="2" t="s">
        <v>5</v>
      </c>
      <c r="B166" s="54"/>
      <c r="C166" s="5" t="s">
        <v>30</v>
      </c>
      <c r="D166" s="5"/>
      <c r="E166" s="5"/>
      <c r="F166" s="5"/>
      <c r="G166" s="32" t="s">
        <v>31</v>
      </c>
      <c r="H166" s="32"/>
      <c r="I166" s="32" t="s">
        <v>32</v>
      </c>
      <c r="J166" s="23"/>
      <c r="K166" s="22" t="s">
        <v>2</v>
      </c>
      <c r="L166" s="23"/>
      <c r="M166" s="23"/>
      <c r="N166" s="11" t="s">
        <v>31</v>
      </c>
      <c r="O166" s="11"/>
      <c r="P166" s="11" t="s">
        <v>32</v>
      </c>
      <c r="Q166" s="11"/>
      <c r="R166" s="11" t="s">
        <v>2</v>
      </c>
      <c r="S166" s="11"/>
    </row>
    <row r="167" spans="1:19" ht="14.1" customHeight="1" x14ac:dyDescent="0.2">
      <c r="A167" s="1">
        <v>1</v>
      </c>
      <c r="B167" s="20"/>
      <c r="C167" s="6"/>
      <c r="D167" s="6"/>
      <c r="E167" s="6"/>
      <c r="F167" s="19"/>
      <c r="G167" s="19"/>
      <c r="H167" s="19"/>
      <c r="I167" s="19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ht="14.1" customHeight="1" x14ac:dyDescent="0.2">
      <c r="A168" s="1">
        <v>2</v>
      </c>
      <c r="B168" s="20"/>
      <c r="C168" s="6" t="s">
        <v>33</v>
      </c>
      <c r="D168" s="26"/>
      <c r="E168" s="26"/>
      <c r="F168" s="26"/>
      <c r="G168" s="45">
        <f>+I168</f>
        <v>300324</v>
      </c>
      <c r="H168" s="43"/>
      <c r="I168" s="44">
        <f>+I172-I169+I170</f>
        <v>300324</v>
      </c>
      <c r="J168" s="27"/>
      <c r="K168" s="27"/>
      <c r="L168" s="28"/>
      <c r="M168" s="28"/>
      <c r="N168" s="29"/>
      <c r="O168" s="29"/>
      <c r="P168" s="29"/>
      <c r="Q168" s="19"/>
      <c r="R168" s="19"/>
      <c r="S168" s="19"/>
    </row>
    <row r="169" spans="1:19" ht="14.1" customHeight="1" x14ac:dyDescent="0.2">
      <c r="A169" s="1">
        <v>3</v>
      </c>
      <c r="B169" s="18"/>
      <c r="C169" s="6" t="s">
        <v>9</v>
      </c>
      <c r="D169" s="6"/>
      <c r="E169" s="6"/>
      <c r="F169" s="19"/>
      <c r="G169" s="17">
        <f>+I169</f>
        <v>118439</v>
      </c>
      <c r="H169" s="17"/>
      <c r="I169" s="17">
        <v>118439</v>
      </c>
      <c r="J169" s="13"/>
      <c r="K169" s="13"/>
      <c r="L169" s="13"/>
      <c r="M169" s="13"/>
      <c r="N169" s="13"/>
      <c r="O169" s="13"/>
      <c r="P169" s="13"/>
      <c r="Q169" s="17"/>
      <c r="R169" s="17"/>
      <c r="S169" s="17"/>
    </row>
    <row r="170" spans="1:19" ht="14.1" customHeight="1" x14ac:dyDescent="0.2">
      <c r="A170" s="1">
        <v>4</v>
      </c>
      <c r="B170" s="18"/>
      <c r="C170" s="6" t="s">
        <v>0</v>
      </c>
      <c r="F170" s="19"/>
      <c r="G170" s="16">
        <f>+I170</f>
        <v>109706</v>
      </c>
      <c r="H170" s="17"/>
      <c r="I170" s="16">
        <v>109706</v>
      </c>
      <c r="J170" s="13"/>
      <c r="K170" s="13"/>
      <c r="L170" s="13"/>
      <c r="M170" s="17"/>
      <c r="N170" s="17"/>
      <c r="O170" s="17"/>
      <c r="P170" s="17"/>
      <c r="Q170" s="17"/>
      <c r="R170" s="17"/>
      <c r="S170" s="17"/>
    </row>
    <row r="171" spans="1:19" ht="14.1" customHeight="1" x14ac:dyDescent="0.2">
      <c r="A171" s="1">
        <v>5</v>
      </c>
      <c r="B171" s="18"/>
      <c r="C171" s="6"/>
      <c r="F171" s="17"/>
      <c r="G171" s="17"/>
      <c r="H171" s="17"/>
      <c r="I171" s="17"/>
      <c r="J171" s="13"/>
      <c r="K171" s="13"/>
      <c r="L171" s="13"/>
      <c r="M171" s="17"/>
      <c r="N171" s="17"/>
      <c r="O171" s="17"/>
      <c r="P171" s="17"/>
      <c r="Q171" s="17"/>
      <c r="R171" s="17"/>
      <c r="S171" s="17"/>
    </row>
    <row r="172" spans="1:19" ht="14.1" customHeight="1" x14ac:dyDescent="0.2">
      <c r="A172" s="1">
        <v>6</v>
      </c>
      <c r="B172" s="18"/>
      <c r="C172" s="6" t="s">
        <v>56</v>
      </c>
      <c r="F172" s="17"/>
      <c r="G172" s="16">
        <f>I172</f>
        <v>309057</v>
      </c>
      <c r="H172" s="17"/>
      <c r="I172" s="16">
        <v>309057</v>
      </c>
      <c r="J172" s="17"/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:19" ht="14.1" customHeight="1" x14ac:dyDescent="0.2">
      <c r="A173" s="1">
        <v>7</v>
      </c>
      <c r="B173" s="18"/>
      <c r="C173" s="6"/>
      <c r="F173" s="17"/>
      <c r="G173" s="17"/>
      <c r="H173" s="17"/>
      <c r="I173" s="17"/>
      <c r="J173" s="17"/>
      <c r="K173" s="17"/>
      <c r="L173" s="17"/>
      <c r="M173" s="33"/>
      <c r="N173" s="33"/>
      <c r="O173" s="33"/>
      <c r="P173" s="33"/>
      <c r="Q173" s="33"/>
      <c r="R173" s="33"/>
      <c r="S173" s="17"/>
    </row>
    <row r="174" spans="1:19" ht="14.1" customHeight="1" x14ac:dyDescent="0.2">
      <c r="A174" s="1">
        <v>8</v>
      </c>
      <c r="B174" s="18"/>
      <c r="C174" s="6" t="s">
        <v>10</v>
      </c>
      <c r="F174" s="17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17"/>
    </row>
    <row r="175" spans="1:19" ht="14.1" customHeight="1" x14ac:dyDescent="0.2">
      <c r="A175" s="1">
        <v>9</v>
      </c>
      <c r="B175" s="18"/>
      <c r="C175" s="6" t="s">
        <v>11</v>
      </c>
      <c r="F175" s="17"/>
      <c r="G175" s="33">
        <v>236060</v>
      </c>
      <c r="H175" s="33"/>
      <c r="I175" s="33">
        <f>+G175</f>
        <v>236060</v>
      </c>
      <c r="J175" s="33"/>
      <c r="K175" s="33"/>
      <c r="L175" s="33"/>
      <c r="M175" s="33"/>
      <c r="N175" s="33"/>
      <c r="O175" s="33"/>
      <c r="P175" s="33"/>
      <c r="Q175" s="33"/>
      <c r="R175" s="33"/>
      <c r="S175" s="17"/>
    </row>
    <row r="176" spans="1:19" ht="14.1" customHeight="1" x14ac:dyDescent="0.2">
      <c r="A176" s="1">
        <v>10</v>
      </c>
      <c r="B176" s="18"/>
      <c r="C176" s="6" t="s">
        <v>12</v>
      </c>
      <c r="F176" s="17"/>
      <c r="G176" s="36">
        <f>+I176+93974</f>
        <v>-348995</v>
      </c>
      <c r="H176" s="55"/>
      <c r="I176" s="36">
        <f>-206909-I175</f>
        <v>-442969</v>
      </c>
      <c r="J176" s="48"/>
      <c r="K176" s="33"/>
      <c r="L176" s="33"/>
      <c r="M176" s="51"/>
      <c r="N176" s="33"/>
      <c r="O176" s="39"/>
      <c r="P176" s="33"/>
      <c r="Q176" s="33"/>
      <c r="R176" s="33"/>
      <c r="S176" s="17"/>
    </row>
    <row r="177" spans="1:19" ht="14.1" customHeight="1" x14ac:dyDescent="0.2">
      <c r="A177" s="1">
        <v>11</v>
      </c>
      <c r="B177" s="18"/>
      <c r="C177" s="6"/>
      <c r="D177" s="1" t="s">
        <v>65</v>
      </c>
      <c r="F177" s="17"/>
      <c r="G177" s="33">
        <f>+G175+G176</f>
        <v>-112935</v>
      </c>
      <c r="H177" s="55"/>
      <c r="I177" s="33">
        <f>+I175+I176</f>
        <v>-206909</v>
      </c>
      <c r="J177" s="48"/>
      <c r="K177" s="33"/>
      <c r="M177" s="33"/>
      <c r="N177" s="33">
        <f>-G177*0.055</f>
        <v>6211.4250000000002</v>
      </c>
      <c r="O177" s="33"/>
      <c r="P177" s="42">
        <f>(-I177-N177)*0.35</f>
        <v>70244.151249999995</v>
      </c>
      <c r="Q177" s="33"/>
      <c r="R177" s="33"/>
      <c r="S177" s="17"/>
    </row>
    <row r="178" spans="1:19" s="37" customFormat="1" ht="14.1" customHeight="1" x14ac:dyDescent="0.2">
      <c r="A178" s="37">
        <v>12</v>
      </c>
      <c r="B178" s="18"/>
      <c r="C178" s="40"/>
      <c r="D178" s="40" t="s">
        <v>34</v>
      </c>
      <c r="E178" s="40"/>
      <c r="F178" s="40"/>
      <c r="G178" s="42">
        <f>I178</f>
        <v>11670</v>
      </c>
      <c r="H178" s="40"/>
      <c r="I178" s="42">
        <v>11670</v>
      </c>
      <c r="J178" s="33"/>
      <c r="K178" s="33"/>
      <c r="L178" s="33"/>
      <c r="M178" s="33"/>
      <c r="N178" s="33">
        <f t="shared" ref="N178:N199" si="7">-G178*0.055</f>
        <v>-641.85</v>
      </c>
      <c r="O178" s="50"/>
      <c r="P178" s="33">
        <f t="shared" ref="P178:P199" si="8">-I178*0.33075</f>
        <v>-3859.8525</v>
      </c>
      <c r="Q178" s="33"/>
      <c r="R178" s="33"/>
      <c r="S178" s="33"/>
    </row>
    <row r="179" spans="1:19" ht="14.1" customHeight="1" x14ac:dyDescent="0.2">
      <c r="A179" s="1">
        <v>13</v>
      </c>
      <c r="B179" s="18"/>
      <c r="C179" s="6"/>
      <c r="D179" s="6" t="s">
        <v>50</v>
      </c>
      <c r="E179" s="6"/>
      <c r="F179" s="6"/>
      <c r="G179" s="42">
        <f t="shared" ref="G179:G190" si="9">I179</f>
        <v>8195</v>
      </c>
      <c r="H179" s="40"/>
      <c r="I179" s="42">
        <v>8195</v>
      </c>
      <c r="J179" s="33"/>
      <c r="K179" s="33"/>
      <c r="L179" s="33"/>
      <c r="M179" s="33"/>
      <c r="N179" s="33">
        <f t="shared" si="7"/>
        <v>-450.72500000000002</v>
      </c>
      <c r="O179" s="50"/>
      <c r="P179" s="33">
        <f t="shared" si="8"/>
        <v>-2710.4962499999997</v>
      </c>
      <c r="Q179" s="33"/>
      <c r="R179" s="33"/>
      <c r="S179" s="17"/>
    </row>
    <row r="180" spans="1:19" ht="14.1" customHeight="1" x14ac:dyDescent="0.2">
      <c r="A180" s="1">
        <v>14</v>
      </c>
      <c r="B180" s="18"/>
      <c r="C180" s="6"/>
      <c r="D180" s="6" t="s">
        <v>38</v>
      </c>
      <c r="E180" s="6"/>
      <c r="F180" s="6"/>
      <c r="G180" s="42">
        <f t="shared" si="9"/>
        <v>-30067</v>
      </c>
      <c r="H180" s="40"/>
      <c r="I180" s="42">
        <v>-30067</v>
      </c>
      <c r="J180" s="33"/>
      <c r="K180" s="33"/>
      <c r="L180" s="33"/>
      <c r="M180" s="33"/>
      <c r="N180" s="33">
        <f t="shared" si="7"/>
        <v>1653.6849999999999</v>
      </c>
      <c r="O180" s="50"/>
      <c r="P180" s="33">
        <f t="shared" si="8"/>
        <v>9944.660249999999</v>
      </c>
      <c r="Q180" s="33"/>
      <c r="R180" s="33"/>
      <c r="S180" s="17"/>
    </row>
    <row r="181" spans="1:19" ht="14.1" customHeight="1" x14ac:dyDescent="0.2">
      <c r="A181" s="1">
        <v>15</v>
      </c>
      <c r="B181" s="18"/>
      <c r="C181" s="6"/>
      <c r="D181" s="6" t="s">
        <v>36</v>
      </c>
      <c r="E181" s="6"/>
      <c r="F181" s="6"/>
      <c r="G181" s="42">
        <f t="shared" si="9"/>
        <v>-1325</v>
      </c>
      <c r="H181" s="40"/>
      <c r="I181" s="42">
        <v>-1325</v>
      </c>
      <c r="J181" s="33"/>
      <c r="K181" s="33"/>
      <c r="L181" s="33"/>
      <c r="M181" s="33"/>
      <c r="N181" s="33">
        <f t="shared" si="7"/>
        <v>72.875</v>
      </c>
      <c r="O181" s="50"/>
      <c r="P181" s="33">
        <f t="shared" si="8"/>
        <v>438.24374999999998</v>
      </c>
      <c r="Q181" s="33"/>
      <c r="R181" s="33"/>
      <c r="S181" s="17"/>
    </row>
    <row r="182" spans="1:19" ht="14.1" customHeight="1" x14ac:dyDescent="0.2">
      <c r="A182" s="1">
        <v>16</v>
      </c>
      <c r="B182" s="18"/>
      <c r="C182" s="6"/>
      <c r="D182" s="6" t="s">
        <v>35</v>
      </c>
      <c r="E182" s="6"/>
      <c r="F182" s="6"/>
      <c r="G182" s="42">
        <f t="shared" si="9"/>
        <v>3165</v>
      </c>
      <c r="H182" s="40"/>
      <c r="I182" s="42">
        <v>3165</v>
      </c>
      <c r="J182" s="33"/>
      <c r="K182" s="33"/>
      <c r="L182" s="33"/>
      <c r="M182" s="33"/>
      <c r="N182" s="33">
        <f t="shared" si="7"/>
        <v>-174.07499999999999</v>
      </c>
      <c r="O182" s="50"/>
      <c r="P182" s="33">
        <f t="shared" si="8"/>
        <v>-1046.82375</v>
      </c>
      <c r="Q182" s="33"/>
      <c r="R182" s="33"/>
      <c r="S182" s="17"/>
    </row>
    <row r="183" spans="1:19" ht="14.1" customHeight="1" x14ac:dyDescent="0.2">
      <c r="A183" s="1">
        <v>17</v>
      </c>
      <c r="B183" s="18"/>
      <c r="C183" s="6"/>
      <c r="D183" s="6" t="s">
        <v>41</v>
      </c>
      <c r="E183" s="6"/>
      <c r="F183" s="6"/>
      <c r="G183" s="42">
        <f t="shared" si="9"/>
        <v>-500</v>
      </c>
      <c r="H183" s="40"/>
      <c r="I183" s="42">
        <v>-500</v>
      </c>
      <c r="J183" s="33"/>
      <c r="K183" s="33"/>
      <c r="L183" s="33"/>
      <c r="M183" s="33"/>
      <c r="N183" s="33">
        <f t="shared" si="7"/>
        <v>27.5</v>
      </c>
      <c r="O183" s="50"/>
      <c r="P183" s="33">
        <f t="shared" si="8"/>
        <v>165.375</v>
      </c>
      <c r="Q183" s="33"/>
      <c r="R183" s="33"/>
      <c r="S183" s="17"/>
    </row>
    <row r="184" spans="1:19" ht="14.1" customHeight="1" x14ac:dyDescent="0.2">
      <c r="A184" s="1">
        <v>18</v>
      </c>
      <c r="B184" s="18"/>
      <c r="C184" s="6"/>
      <c r="D184" s="6" t="s">
        <v>43</v>
      </c>
      <c r="E184" s="6"/>
      <c r="F184" s="6"/>
      <c r="G184" s="42">
        <f t="shared" si="9"/>
        <v>-11263</v>
      </c>
      <c r="H184" s="40"/>
      <c r="I184" s="42">
        <v>-11263</v>
      </c>
      <c r="J184" s="33"/>
      <c r="K184" s="33"/>
      <c r="L184" s="33"/>
      <c r="M184" s="33"/>
      <c r="N184" s="33">
        <f t="shared" si="7"/>
        <v>619.46500000000003</v>
      </c>
      <c r="O184" s="50"/>
      <c r="P184" s="33">
        <f t="shared" si="8"/>
        <v>3725.2372499999997</v>
      </c>
      <c r="Q184" s="33"/>
      <c r="R184" s="33"/>
      <c r="S184" s="17"/>
    </row>
    <row r="185" spans="1:19" ht="14.1" customHeight="1" x14ac:dyDescent="0.2">
      <c r="A185" s="1">
        <v>19</v>
      </c>
      <c r="B185" s="18"/>
      <c r="C185" s="6"/>
      <c r="D185" s="6" t="s">
        <v>42</v>
      </c>
      <c r="E185" s="6"/>
      <c r="F185" s="6"/>
      <c r="G185" s="42">
        <f t="shared" si="9"/>
        <v>470</v>
      </c>
      <c r="H185" s="40"/>
      <c r="I185" s="42">
        <v>470</v>
      </c>
      <c r="J185" s="33"/>
      <c r="K185" s="33"/>
      <c r="L185" s="33"/>
      <c r="M185" s="33"/>
      <c r="N185" s="33">
        <f t="shared" si="7"/>
        <v>-25.85</v>
      </c>
      <c r="O185" s="50"/>
      <c r="P185" s="33">
        <f t="shared" si="8"/>
        <v>-155.45249999999999</v>
      </c>
      <c r="Q185" s="33"/>
      <c r="R185" s="33"/>
      <c r="S185" s="17"/>
    </row>
    <row r="186" spans="1:19" ht="14.1" customHeight="1" x14ac:dyDescent="0.2">
      <c r="A186" s="1">
        <v>20</v>
      </c>
      <c r="B186" s="18"/>
      <c r="C186" s="6"/>
      <c r="D186" s="6" t="s">
        <v>37</v>
      </c>
      <c r="E186" s="6"/>
      <c r="F186" s="6"/>
      <c r="G186" s="42">
        <f t="shared" si="9"/>
        <v>-17327</v>
      </c>
      <c r="H186" s="40"/>
      <c r="I186" s="42">
        <v>-17327</v>
      </c>
      <c r="J186" s="33"/>
      <c r="K186" s="33"/>
      <c r="L186" s="33"/>
      <c r="M186" s="33"/>
      <c r="N186" s="33">
        <f t="shared" si="7"/>
        <v>952.98500000000001</v>
      </c>
      <c r="O186" s="50"/>
      <c r="P186" s="33">
        <f t="shared" si="8"/>
        <v>5730.9052499999998</v>
      </c>
      <c r="Q186" s="33"/>
      <c r="R186" s="33"/>
      <c r="S186" s="17"/>
    </row>
    <row r="187" spans="1:19" ht="14.1" customHeight="1" x14ac:dyDescent="0.2">
      <c r="A187" s="1">
        <v>21</v>
      </c>
      <c r="B187" s="18"/>
      <c r="C187" s="6"/>
      <c r="D187" s="6" t="s">
        <v>44</v>
      </c>
      <c r="E187" s="6"/>
      <c r="F187" s="6"/>
      <c r="G187" s="42">
        <f t="shared" si="9"/>
        <v>-660</v>
      </c>
      <c r="H187" s="40"/>
      <c r="I187" s="42">
        <v>-660</v>
      </c>
      <c r="J187" s="33"/>
      <c r="K187" s="33"/>
      <c r="L187" s="33"/>
      <c r="M187" s="33"/>
      <c r="N187" s="33">
        <f t="shared" si="7"/>
        <v>36.299999999999997</v>
      </c>
      <c r="O187" s="50"/>
      <c r="P187" s="33">
        <f t="shared" si="8"/>
        <v>218.29499999999999</v>
      </c>
      <c r="Q187" s="33"/>
      <c r="R187" s="33"/>
      <c r="S187" s="17"/>
    </row>
    <row r="188" spans="1:19" ht="14.1" customHeight="1" x14ac:dyDescent="0.2">
      <c r="A188" s="1">
        <v>22</v>
      </c>
      <c r="B188" s="18"/>
      <c r="C188" s="6"/>
      <c r="D188" s="6" t="s">
        <v>71</v>
      </c>
      <c r="E188" s="6"/>
      <c r="F188" s="6"/>
      <c r="G188" s="42">
        <f t="shared" si="9"/>
        <v>763</v>
      </c>
      <c r="H188" s="40"/>
      <c r="I188" s="42">
        <v>763</v>
      </c>
      <c r="J188" s="33"/>
      <c r="K188" s="33"/>
      <c r="L188" s="33"/>
      <c r="M188" s="33"/>
      <c r="N188" s="33">
        <f t="shared" si="7"/>
        <v>-41.965000000000003</v>
      </c>
      <c r="O188" s="50"/>
      <c r="P188" s="33">
        <f t="shared" si="8"/>
        <v>-252.36224999999999</v>
      </c>
      <c r="Q188" s="33"/>
      <c r="R188" s="33"/>
      <c r="S188" s="17"/>
    </row>
    <row r="189" spans="1:19" ht="14.1" customHeight="1" x14ac:dyDescent="0.2">
      <c r="A189" s="1">
        <v>23</v>
      </c>
      <c r="B189" s="18"/>
      <c r="C189" s="6"/>
      <c r="D189" s="6" t="s">
        <v>45</v>
      </c>
      <c r="E189" s="6"/>
      <c r="F189" s="6"/>
      <c r="G189" s="42">
        <f t="shared" si="9"/>
        <v>1186</v>
      </c>
      <c r="H189" s="40"/>
      <c r="I189" s="42">
        <v>1186</v>
      </c>
      <c r="J189" s="33"/>
      <c r="K189" s="33"/>
      <c r="L189" s="33"/>
      <c r="M189" s="33"/>
      <c r="N189" s="33">
        <f t="shared" si="7"/>
        <v>-65.23</v>
      </c>
      <c r="O189" s="50"/>
      <c r="P189" s="33">
        <f t="shared" si="8"/>
        <v>-392.26949999999999</v>
      </c>
      <c r="Q189" s="33"/>
      <c r="R189" s="33"/>
      <c r="S189" s="17"/>
    </row>
    <row r="190" spans="1:19" ht="14.1" customHeight="1" x14ac:dyDescent="0.2">
      <c r="A190" s="1">
        <v>24</v>
      </c>
      <c r="B190" s="18"/>
      <c r="C190" s="6"/>
      <c r="D190" s="6" t="s">
        <v>40</v>
      </c>
      <c r="E190" s="6"/>
      <c r="F190" s="6"/>
      <c r="G190" s="42">
        <f t="shared" si="9"/>
        <v>31</v>
      </c>
      <c r="H190" s="40"/>
      <c r="I190" s="42">
        <v>31</v>
      </c>
      <c r="J190" s="33"/>
      <c r="K190" s="33"/>
      <c r="L190" s="33"/>
      <c r="M190" s="33"/>
      <c r="N190" s="33">
        <f t="shared" si="7"/>
        <v>-1.7050000000000001</v>
      </c>
      <c r="O190" s="50"/>
      <c r="P190" s="33">
        <f t="shared" si="8"/>
        <v>-10.25325</v>
      </c>
      <c r="Q190" s="33"/>
      <c r="R190" s="33"/>
      <c r="S190" s="17"/>
    </row>
    <row r="191" spans="1:19" s="37" customFormat="1" ht="14.1" customHeight="1" x14ac:dyDescent="0.2">
      <c r="A191" s="37">
        <v>25</v>
      </c>
      <c r="B191" s="18"/>
      <c r="C191" s="40"/>
      <c r="D191" s="40" t="s">
        <v>46</v>
      </c>
      <c r="E191" s="40"/>
      <c r="F191" s="40"/>
      <c r="G191" s="42">
        <f t="shared" ref="G191:G199" si="10">I191</f>
        <v>-223</v>
      </c>
      <c r="H191" s="40"/>
      <c r="I191" s="42">
        <v>-223</v>
      </c>
      <c r="J191" s="33"/>
      <c r="K191" s="33"/>
      <c r="L191" s="33"/>
      <c r="M191" s="33"/>
      <c r="N191" s="33">
        <f>-G191*0.055</f>
        <v>12.265000000000001</v>
      </c>
      <c r="O191" s="50"/>
      <c r="P191" s="33">
        <f t="shared" si="8"/>
        <v>73.757249999999999</v>
      </c>
      <c r="Q191" s="33"/>
      <c r="R191" s="33"/>
      <c r="S191" s="33"/>
    </row>
    <row r="192" spans="1:19" ht="14.1" customHeight="1" x14ac:dyDescent="0.2">
      <c r="A192" s="1">
        <v>26</v>
      </c>
      <c r="B192" s="18"/>
      <c r="C192" s="6"/>
      <c r="D192" s="6" t="s">
        <v>39</v>
      </c>
      <c r="E192" s="6"/>
      <c r="F192" s="6"/>
      <c r="G192" s="42">
        <f t="shared" si="10"/>
        <v>7803</v>
      </c>
      <c r="H192" s="40"/>
      <c r="I192" s="42">
        <v>7803</v>
      </c>
      <c r="J192" s="33"/>
      <c r="K192" s="33"/>
      <c r="L192" s="33"/>
      <c r="M192" s="33"/>
      <c r="N192" s="33">
        <f t="shared" si="7"/>
        <v>-429.16500000000002</v>
      </c>
      <c r="O192" s="50"/>
      <c r="P192" s="33">
        <f t="shared" si="8"/>
        <v>-2580.8422499999997</v>
      </c>
      <c r="Q192" s="33"/>
      <c r="R192" s="33"/>
      <c r="S192" s="17"/>
    </row>
    <row r="193" spans="1:19" ht="14.1" customHeight="1" x14ac:dyDescent="0.2">
      <c r="A193" s="1">
        <v>27</v>
      </c>
      <c r="B193" s="18"/>
      <c r="C193" s="6"/>
      <c r="D193" s="6" t="s">
        <v>75</v>
      </c>
      <c r="E193" s="6"/>
      <c r="F193" s="6"/>
      <c r="G193" s="42">
        <f t="shared" si="10"/>
        <v>-20014</v>
      </c>
      <c r="H193" s="40"/>
      <c r="I193" s="49">
        <v>-20014</v>
      </c>
      <c r="J193" s="52"/>
      <c r="K193" s="52"/>
      <c r="L193" s="52"/>
      <c r="M193" s="33"/>
      <c r="N193" s="33">
        <f t="shared" si="7"/>
        <v>1100.77</v>
      </c>
      <c r="O193" s="33"/>
      <c r="P193" s="42">
        <f>(-I193-N193)*0.35-1</f>
        <v>6618.6304999999993</v>
      </c>
      <c r="Q193" s="33"/>
      <c r="R193" s="33"/>
      <c r="S193" s="17"/>
    </row>
    <row r="194" spans="1:19" ht="14.1" customHeight="1" x14ac:dyDescent="0.2">
      <c r="A194" s="1">
        <v>28</v>
      </c>
      <c r="B194" s="18"/>
      <c r="C194" s="6"/>
      <c r="D194" s="6" t="s">
        <v>76</v>
      </c>
      <c r="E194" s="6"/>
      <c r="F194" s="6"/>
      <c r="G194" s="42">
        <f t="shared" si="10"/>
        <v>-40710</v>
      </c>
      <c r="H194" s="40"/>
      <c r="I194" s="42">
        <v>-40710</v>
      </c>
      <c r="J194" s="33"/>
      <c r="K194" s="33"/>
      <c r="L194" s="33"/>
      <c r="M194" s="33"/>
      <c r="N194" s="33">
        <f t="shared" si="7"/>
        <v>2239.0500000000002</v>
      </c>
      <c r="O194" s="50"/>
      <c r="P194" s="33">
        <f t="shared" si="8"/>
        <v>13464.8325</v>
      </c>
      <c r="Q194" s="33"/>
      <c r="R194" s="33"/>
      <c r="S194" s="17"/>
    </row>
    <row r="195" spans="1:19" ht="14.1" customHeight="1" x14ac:dyDescent="0.2">
      <c r="A195" s="1">
        <v>29</v>
      </c>
      <c r="B195" s="18"/>
      <c r="C195" s="6"/>
      <c r="D195" s="6" t="s">
        <v>73</v>
      </c>
      <c r="E195" s="6"/>
      <c r="F195" s="6"/>
      <c r="G195" s="33">
        <f t="shared" si="10"/>
        <v>-135</v>
      </c>
      <c r="H195" s="40"/>
      <c r="I195" s="33">
        <v>-135</v>
      </c>
      <c r="J195" s="33"/>
      <c r="K195" s="33"/>
      <c r="L195" s="33"/>
      <c r="M195" s="33"/>
      <c r="N195" s="33">
        <f t="shared" si="7"/>
        <v>7.4249999999999998</v>
      </c>
      <c r="O195" s="50"/>
      <c r="P195" s="33">
        <f t="shared" si="8"/>
        <v>44.651249999999997</v>
      </c>
      <c r="Q195" s="33"/>
      <c r="R195" s="33"/>
      <c r="S195" s="17"/>
    </row>
    <row r="196" spans="1:19" ht="14.1" customHeight="1" x14ac:dyDescent="0.2">
      <c r="A196" s="1">
        <v>30</v>
      </c>
      <c r="B196" s="18"/>
      <c r="D196" s="6" t="s">
        <v>79</v>
      </c>
      <c r="G196" s="7">
        <f t="shared" si="10"/>
        <v>100</v>
      </c>
      <c r="H196" s="7"/>
      <c r="I196" s="7">
        <v>100</v>
      </c>
      <c r="J196" s="7"/>
      <c r="K196" s="7"/>
      <c r="L196" s="7"/>
      <c r="M196" s="7"/>
      <c r="N196" s="33">
        <f>-G196*0.055+1</f>
        <v>-4.5</v>
      </c>
      <c r="O196" s="39"/>
      <c r="P196" s="33">
        <f t="shared" si="8"/>
        <v>-33.074999999999996</v>
      </c>
      <c r="Q196" s="33"/>
      <c r="R196" s="33"/>
      <c r="S196" s="17"/>
    </row>
    <row r="197" spans="1:19" ht="14.1" customHeight="1" x14ac:dyDescent="0.2">
      <c r="A197" s="1">
        <v>31</v>
      </c>
      <c r="B197" s="21"/>
      <c r="C197" s="6"/>
      <c r="D197" s="6" t="s">
        <v>80</v>
      </c>
      <c r="E197" s="19"/>
      <c r="F197" s="19"/>
      <c r="G197" s="33">
        <f t="shared" si="10"/>
        <v>646</v>
      </c>
      <c r="H197" s="41"/>
      <c r="I197" s="33">
        <v>646</v>
      </c>
      <c r="J197" s="33"/>
      <c r="K197" s="33"/>
      <c r="L197" s="33"/>
      <c r="M197" s="33"/>
      <c r="N197" s="33">
        <f>-G197*0.055+1</f>
        <v>-34.53</v>
      </c>
      <c r="O197" s="50"/>
      <c r="P197" s="33">
        <f t="shared" si="8"/>
        <v>-213.6645</v>
      </c>
      <c r="Q197" s="33" t="s">
        <v>1</v>
      </c>
      <c r="R197" s="33"/>
      <c r="S197" s="17"/>
    </row>
    <row r="198" spans="1:19" ht="14.1" customHeight="1" x14ac:dyDescent="0.2">
      <c r="A198" s="1">
        <v>32</v>
      </c>
      <c r="B198" s="18"/>
      <c r="C198" s="6"/>
      <c r="D198" s="6" t="s">
        <v>81</v>
      </c>
      <c r="E198" s="19"/>
      <c r="F198" s="19"/>
      <c r="G198" s="33">
        <f t="shared" si="10"/>
        <v>496</v>
      </c>
      <c r="H198" s="41"/>
      <c r="I198" s="33">
        <v>496</v>
      </c>
      <c r="J198" s="33"/>
      <c r="K198" s="33"/>
      <c r="L198" s="33"/>
      <c r="M198" s="33"/>
      <c r="N198" s="33">
        <f t="shared" si="7"/>
        <v>-27.28</v>
      </c>
      <c r="O198" s="50"/>
      <c r="P198" s="33">
        <f t="shared" si="8"/>
        <v>-164.05199999999999</v>
      </c>
      <c r="Q198" s="33"/>
      <c r="R198" s="33"/>
      <c r="S198" s="17"/>
    </row>
    <row r="199" spans="1:19" ht="14.1" customHeight="1" x14ac:dyDescent="0.2">
      <c r="A199" s="1">
        <v>33</v>
      </c>
      <c r="B199" s="18"/>
      <c r="D199" s="6" t="s">
        <v>82</v>
      </c>
      <c r="E199" s="7"/>
      <c r="F199" s="7"/>
      <c r="G199" s="36">
        <f t="shared" si="10"/>
        <v>-3222</v>
      </c>
      <c r="H199" s="7"/>
      <c r="I199" s="36">
        <v>-3222</v>
      </c>
      <c r="J199" s="7"/>
      <c r="K199" s="7"/>
      <c r="L199" s="7"/>
      <c r="M199" s="7"/>
      <c r="N199" s="36">
        <f t="shared" si="7"/>
        <v>177.21</v>
      </c>
      <c r="O199" s="39"/>
      <c r="P199" s="36">
        <f t="shared" si="8"/>
        <v>1065.6765</v>
      </c>
      <c r="Q199" s="33"/>
      <c r="R199" s="17"/>
      <c r="S199" s="17"/>
    </row>
    <row r="200" spans="1:19" ht="14.1" customHeight="1" x14ac:dyDescent="0.2">
      <c r="A200" s="1">
        <v>34</v>
      </c>
      <c r="B200" s="18"/>
      <c r="C200" s="6" t="s">
        <v>13</v>
      </c>
      <c r="F200" s="17"/>
      <c r="G200" s="33">
        <f>SUM(G177:G199)</f>
        <v>-203856</v>
      </c>
      <c r="H200" s="33"/>
      <c r="I200" s="33">
        <f>SUM(I177:I199)</f>
        <v>-297830</v>
      </c>
      <c r="J200" s="42"/>
      <c r="K200" s="33"/>
      <c r="L200" s="42"/>
      <c r="M200" s="33"/>
      <c r="N200" s="33">
        <f>SUM(N177:N199)-2</f>
        <v>11212.079999999998</v>
      </c>
      <c r="O200" s="33"/>
      <c r="P200" s="33">
        <f>SUM(P177:P199)+2</f>
        <v>100317.27200000001</v>
      </c>
      <c r="Q200" s="17"/>
      <c r="R200" s="17"/>
      <c r="S200" s="17"/>
    </row>
    <row r="201" spans="1:19" ht="14.1" customHeight="1" x14ac:dyDescent="0.2">
      <c r="A201" s="1">
        <v>35</v>
      </c>
      <c r="B201" s="18"/>
      <c r="Q201" s="17"/>
      <c r="R201" s="17"/>
      <c r="S201" s="17"/>
    </row>
    <row r="202" spans="1:19" ht="14.1" customHeight="1" x14ac:dyDescent="0.2">
      <c r="A202" s="1">
        <v>36</v>
      </c>
      <c r="B202" s="18"/>
      <c r="C202" s="6"/>
      <c r="F202" s="17"/>
      <c r="G202" s="17"/>
      <c r="H202" s="17"/>
      <c r="I202" s="17"/>
      <c r="J202" s="13"/>
      <c r="K202" s="17"/>
      <c r="L202" s="13"/>
      <c r="M202" s="17"/>
      <c r="N202" s="17"/>
      <c r="O202" s="17"/>
      <c r="P202" s="17"/>
      <c r="Q202" s="17"/>
      <c r="R202" s="17"/>
      <c r="S202" s="17"/>
    </row>
    <row r="203" spans="1:19" ht="14.1" customHeight="1" x14ac:dyDescent="0.2">
      <c r="A203" s="1">
        <v>37</v>
      </c>
      <c r="B203" s="18"/>
      <c r="C203" s="6"/>
      <c r="F203" s="17"/>
      <c r="G203" s="17"/>
      <c r="H203" s="17"/>
      <c r="I203" s="17"/>
      <c r="J203" s="13"/>
      <c r="K203" s="17"/>
      <c r="L203" s="13"/>
      <c r="M203" s="17"/>
      <c r="N203" s="17"/>
      <c r="O203" s="17"/>
      <c r="P203" s="17"/>
      <c r="Q203" s="17"/>
      <c r="R203" s="17"/>
      <c r="S203" s="17"/>
    </row>
    <row r="204" spans="1:19" ht="14.1" customHeight="1" x14ac:dyDescent="0.2">
      <c r="A204" s="1">
        <v>38</v>
      </c>
      <c r="B204" s="18"/>
      <c r="C204" s="6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</row>
    <row r="205" spans="1:19" ht="14.1" customHeight="1" thickBot="1" x14ac:dyDescent="0.25">
      <c r="A205" s="2">
        <v>39</v>
      </c>
      <c r="B205" s="58" t="s">
        <v>66</v>
      </c>
      <c r="C205" s="58"/>
      <c r="D205" s="58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4.1" customHeight="1" x14ac:dyDescent="0.2">
      <c r="A206" s="1" t="str">
        <f>A155</f>
        <v>Supporting Schedules:  C-23</v>
      </c>
      <c r="Q206" s="1" t="str">
        <f>Q155</f>
        <v>Recap Schedules:  C-4</v>
      </c>
    </row>
    <row r="207" spans="1:19" ht="14.1" customHeight="1" thickBot="1" x14ac:dyDescent="0.25">
      <c r="A207" s="2" t="str">
        <f>+$A$3</f>
        <v>SCHEDULE C-22</v>
      </c>
      <c r="B207" s="2"/>
      <c r="C207" s="2"/>
      <c r="D207" s="2"/>
      <c r="E207" s="2"/>
      <c r="F207" s="2"/>
      <c r="G207" s="2"/>
      <c r="H207" s="2" t="str">
        <f>+$H$3</f>
        <v>STATE AND FEDERAL INCOME TAX CALCULATION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 t="s">
        <v>62</v>
      </c>
    </row>
    <row r="208" spans="1:19" ht="14.1" customHeight="1" x14ac:dyDescent="0.2">
      <c r="A208" s="1" t="s">
        <v>3</v>
      </c>
      <c r="F208" s="1" t="s">
        <v>88</v>
      </c>
      <c r="G208" s="1" t="s">
        <v>85</v>
      </c>
      <c r="K208" s="9"/>
      <c r="L208" s="9"/>
      <c r="N208" s="9"/>
      <c r="O208" s="9"/>
      <c r="P208" s="9" t="s">
        <v>7</v>
      </c>
      <c r="S208" s="14"/>
    </row>
    <row r="209" spans="1:19" ht="14.1" customHeight="1" x14ac:dyDescent="0.2">
      <c r="G209" s="1" t="s">
        <v>86</v>
      </c>
      <c r="K209" s="8"/>
      <c r="L209" s="10"/>
      <c r="O209" s="8"/>
      <c r="P209" s="8"/>
      <c r="Q209" s="10" t="s">
        <v>92</v>
      </c>
      <c r="S209" s="15"/>
    </row>
    <row r="210" spans="1:19" ht="14.1" customHeight="1" x14ac:dyDescent="0.2">
      <c r="A210" s="1" t="s">
        <v>6</v>
      </c>
      <c r="K210" s="8"/>
      <c r="L210" s="10"/>
      <c r="M210" s="8"/>
      <c r="P210" s="8"/>
      <c r="Q210" s="10" t="s">
        <v>93</v>
      </c>
      <c r="S210" s="15"/>
    </row>
    <row r="211" spans="1:19" ht="14.1" customHeight="1" x14ac:dyDescent="0.2">
      <c r="K211" s="8"/>
      <c r="L211" s="10"/>
      <c r="M211" s="8"/>
      <c r="P211" s="8" t="s">
        <v>8</v>
      </c>
      <c r="Q211" s="10" t="s">
        <v>94</v>
      </c>
      <c r="S211" s="15"/>
    </row>
    <row r="212" spans="1:19" ht="14.1" customHeight="1" thickBot="1" x14ac:dyDescent="0.25">
      <c r="A212" s="2" t="str">
        <f>A8</f>
        <v>DOCKET No. 130040-EI</v>
      </c>
      <c r="B212" s="2"/>
      <c r="C212" s="2"/>
      <c r="D212" s="2"/>
      <c r="E212" s="2"/>
      <c r="F212" s="2"/>
      <c r="G212" s="2"/>
      <c r="H212" s="2"/>
      <c r="I212" s="2"/>
      <c r="J212" s="59" t="s">
        <v>64</v>
      </c>
      <c r="K212" s="59"/>
      <c r="L212" s="2"/>
      <c r="M212" s="2"/>
      <c r="N212" s="2"/>
      <c r="O212" s="2"/>
      <c r="P212" s="2"/>
      <c r="Q212" s="2" t="s">
        <v>72</v>
      </c>
      <c r="R212" s="2"/>
      <c r="S212" s="2"/>
    </row>
    <row r="213" spans="1:19" ht="14.1" customHeight="1" x14ac:dyDescent="0.2">
      <c r="B213" s="5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3"/>
      <c r="R213" s="53"/>
      <c r="S213" s="3"/>
    </row>
    <row r="214" spans="1:19" ht="14.1" customHeight="1" x14ac:dyDescent="0.2">
      <c r="B214" s="53"/>
      <c r="C214" s="3"/>
      <c r="D214" s="3"/>
      <c r="E214" s="3"/>
      <c r="F214" s="3"/>
      <c r="G214" s="3"/>
      <c r="H214" s="4"/>
      <c r="I214" s="4"/>
      <c r="J214" s="3"/>
      <c r="K214" s="3"/>
      <c r="L214" s="4"/>
      <c r="M214" s="3"/>
      <c r="N214" s="3"/>
      <c r="O214" s="3"/>
      <c r="P214" s="3"/>
      <c r="Q214" s="53"/>
      <c r="R214" s="53"/>
      <c r="S214" s="3"/>
    </row>
    <row r="215" spans="1:19" ht="14.1" customHeight="1" x14ac:dyDescent="0.2">
      <c r="B215" s="53"/>
      <c r="C215" s="4"/>
      <c r="D215" s="4"/>
      <c r="E215" s="4"/>
      <c r="F215" s="4"/>
      <c r="G215" s="4"/>
      <c r="H215" s="4"/>
      <c r="I215" s="4"/>
      <c r="J215" s="53"/>
      <c r="K215" s="4"/>
      <c r="L215" s="4"/>
      <c r="M215" s="53"/>
      <c r="N215" s="53"/>
      <c r="O215" s="53"/>
      <c r="P215" s="4"/>
      <c r="Q215" s="53"/>
      <c r="R215" s="53"/>
      <c r="S215" s="4"/>
    </row>
    <row r="216" spans="1:19" ht="14.1" customHeight="1" x14ac:dyDescent="0.2">
      <c r="A216" s="1" t="s">
        <v>4</v>
      </c>
      <c r="B216" s="53"/>
      <c r="C216" s="4"/>
      <c r="D216" s="4"/>
      <c r="E216" s="4"/>
      <c r="F216" s="3"/>
      <c r="G216" s="25"/>
      <c r="H216" s="25"/>
      <c r="I216" s="25" t="s">
        <v>28</v>
      </c>
      <c r="J216" s="25"/>
      <c r="K216" s="24"/>
      <c r="L216" s="3"/>
      <c r="M216" s="3"/>
      <c r="N216" s="25"/>
      <c r="O216" s="25"/>
      <c r="P216" s="24" t="s">
        <v>29</v>
      </c>
      <c r="Q216" s="24"/>
      <c r="R216" s="24"/>
      <c r="S216" s="12"/>
    </row>
    <row r="217" spans="1:19" ht="14.1" customHeight="1" thickBot="1" x14ac:dyDescent="0.25">
      <c r="A217" s="2" t="s">
        <v>5</v>
      </c>
      <c r="B217" s="54"/>
      <c r="C217" s="5" t="s">
        <v>30</v>
      </c>
      <c r="D217" s="5"/>
      <c r="E217" s="5"/>
      <c r="F217" s="5"/>
      <c r="G217" s="22" t="s">
        <v>31</v>
      </c>
      <c r="H217" s="22"/>
      <c r="I217" s="22" t="s">
        <v>32</v>
      </c>
      <c r="J217" s="23"/>
      <c r="K217" s="22" t="s">
        <v>2</v>
      </c>
      <c r="L217" s="23"/>
      <c r="M217" s="23"/>
      <c r="N217" s="11" t="s">
        <v>31</v>
      </c>
      <c r="O217" s="11"/>
      <c r="P217" s="11" t="s">
        <v>32</v>
      </c>
      <c r="Q217" s="11"/>
      <c r="R217" s="11" t="s">
        <v>2</v>
      </c>
      <c r="S217" s="11"/>
    </row>
    <row r="218" spans="1:19" ht="14.1" customHeight="1" x14ac:dyDescent="0.2">
      <c r="A218" s="1">
        <v>1</v>
      </c>
      <c r="B218" s="20"/>
      <c r="C218" s="6"/>
      <c r="D218" s="6"/>
      <c r="E218" s="6"/>
      <c r="F218" s="19"/>
      <c r="G218" s="19"/>
      <c r="H218" s="19"/>
      <c r="I218" s="19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ht="14.1" customHeight="1" x14ac:dyDescent="0.2">
      <c r="A219" s="1">
        <v>2</v>
      </c>
      <c r="B219" s="20"/>
      <c r="C219" s="6" t="s">
        <v>14</v>
      </c>
      <c r="F219" s="17"/>
      <c r="G219" s="17"/>
      <c r="H219" s="17"/>
      <c r="I219" s="17"/>
      <c r="J219" s="13"/>
      <c r="K219" s="17"/>
      <c r="L219" s="13"/>
      <c r="M219" s="17"/>
      <c r="N219" s="17"/>
      <c r="O219" s="19"/>
      <c r="P219" s="19"/>
      <c r="Q219" s="19"/>
      <c r="R219" s="19"/>
      <c r="S219" s="19"/>
    </row>
    <row r="220" spans="1:19" ht="14.1" customHeight="1" x14ac:dyDescent="0.2">
      <c r="A220" s="1">
        <v>3</v>
      </c>
      <c r="B220" s="18"/>
      <c r="C220" s="6"/>
      <c r="D220" s="6" t="s">
        <v>49</v>
      </c>
      <c r="F220" s="17"/>
      <c r="G220" s="17">
        <f>+I220</f>
        <v>-2562</v>
      </c>
      <c r="H220" s="17"/>
      <c r="I220" s="17">
        <v>-2562</v>
      </c>
      <c r="J220" s="13"/>
      <c r="K220" s="17"/>
      <c r="L220" s="13"/>
      <c r="M220" s="17"/>
      <c r="N220" s="17"/>
      <c r="O220" s="17"/>
      <c r="P220" s="17"/>
      <c r="Q220" s="17"/>
      <c r="R220" s="17"/>
      <c r="S220" s="17"/>
    </row>
    <row r="221" spans="1:19" ht="14.1" customHeight="1" x14ac:dyDescent="0.2">
      <c r="A221" s="1">
        <v>4</v>
      </c>
      <c r="B221" s="18"/>
      <c r="C221" s="6"/>
      <c r="D221" s="6" t="s">
        <v>74</v>
      </c>
      <c r="F221" s="17"/>
      <c r="G221" s="17">
        <f t="shared" ref="G221:G227" si="11">+I221</f>
        <v>135</v>
      </c>
      <c r="H221" s="17"/>
      <c r="I221" s="17">
        <v>135</v>
      </c>
      <c r="J221" s="13"/>
      <c r="K221" s="17"/>
      <c r="L221" s="13"/>
      <c r="M221" s="17"/>
      <c r="N221" s="17"/>
      <c r="O221" s="17"/>
      <c r="P221" s="17"/>
      <c r="Q221" s="17"/>
      <c r="R221" s="17"/>
      <c r="S221" s="17"/>
    </row>
    <row r="222" spans="1:19" ht="14.1" customHeight="1" x14ac:dyDescent="0.2">
      <c r="A222" s="1">
        <v>5</v>
      </c>
      <c r="B222" s="18"/>
      <c r="C222" s="6"/>
      <c r="D222" s="6" t="s">
        <v>47</v>
      </c>
      <c r="F222" s="17"/>
      <c r="G222" s="17">
        <f t="shared" si="11"/>
        <v>5876</v>
      </c>
      <c r="H222" s="17"/>
      <c r="I222" s="17">
        <v>5876</v>
      </c>
      <c r="J222" s="13"/>
      <c r="K222" s="17"/>
      <c r="L222" s="13"/>
      <c r="M222" s="17"/>
      <c r="N222" s="17"/>
      <c r="O222" s="17"/>
      <c r="P222" s="17"/>
      <c r="Q222" s="17"/>
      <c r="R222" s="17"/>
      <c r="S222" s="17"/>
    </row>
    <row r="223" spans="1:19" ht="14.1" customHeight="1" x14ac:dyDescent="0.2">
      <c r="A223" s="1">
        <v>6</v>
      </c>
      <c r="B223" s="18"/>
      <c r="C223" s="6"/>
      <c r="D223" s="6" t="s">
        <v>48</v>
      </c>
      <c r="F223" s="17"/>
      <c r="G223" s="17">
        <f t="shared" si="11"/>
        <v>173</v>
      </c>
      <c r="H223" s="17"/>
      <c r="I223" s="17">
        <v>173</v>
      </c>
      <c r="J223" s="13"/>
      <c r="K223" s="17"/>
      <c r="L223" s="13"/>
      <c r="M223" s="17"/>
      <c r="N223" s="17"/>
      <c r="O223" s="17"/>
      <c r="P223" s="17"/>
      <c r="Q223" s="17"/>
      <c r="R223" s="17"/>
      <c r="S223" s="17"/>
    </row>
    <row r="224" spans="1:19" ht="14.1" customHeight="1" x14ac:dyDescent="0.2">
      <c r="A224" s="1">
        <v>7</v>
      </c>
      <c r="B224" s="18"/>
      <c r="C224" s="6"/>
      <c r="D224" s="6" t="s">
        <v>54</v>
      </c>
      <c r="F224" s="17"/>
      <c r="G224" s="17">
        <f t="shared" si="11"/>
        <v>-1082</v>
      </c>
      <c r="H224" s="17"/>
      <c r="I224" s="17">
        <v>-1082</v>
      </c>
      <c r="J224" s="13"/>
      <c r="K224" s="17"/>
      <c r="L224" s="13"/>
      <c r="M224" s="17"/>
      <c r="N224" s="17"/>
      <c r="O224" s="17"/>
      <c r="P224" s="17"/>
      <c r="Q224" s="17"/>
      <c r="R224" s="17"/>
      <c r="S224" s="17"/>
    </row>
    <row r="225" spans="1:19" ht="14.1" customHeight="1" x14ac:dyDescent="0.2">
      <c r="A225" s="1">
        <v>8</v>
      </c>
      <c r="B225" s="18"/>
      <c r="D225" s="1" t="s">
        <v>55</v>
      </c>
      <c r="G225" s="17">
        <f t="shared" si="11"/>
        <v>-1040</v>
      </c>
      <c r="H225" s="35"/>
      <c r="I225" s="35">
        <v>-1040</v>
      </c>
      <c r="O225" s="17"/>
      <c r="P225" s="17"/>
      <c r="Q225" s="17"/>
      <c r="R225" s="17"/>
      <c r="S225" s="17"/>
    </row>
    <row r="226" spans="1:19" ht="14.1" customHeight="1" x14ac:dyDescent="0.2">
      <c r="A226" s="1">
        <v>9</v>
      </c>
      <c r="B226" s="18"/>
      <c r="D226" s="1" t="s">
        <v>67</v>
      </c>
      <c r="G226" s="1">
        <f t="shared" si="11"/>
        <v>100</v>
      </c>
      <c r="I226" s="1">
        <v>100</v>
      </c>
      <c r="O226" s="17"/>
      <c r="P226" s="17"/>
      <c r="Q226" s="17"/>
      <c r="R226" s="17"/>
      <c r="S226" s="17"/>
    </row>
    <row r="227" spans="1:19" ht="14.1" customHeight="1" x14ac:dyDescent="0.2">
      <c r="A227" s="1">
        <v>10</v>
      </c>
      <c r="B227" s="18"/>
      <c r="D227" s="1" t="s">
        <v>83</v>
      </c>
      <c r="G227" s="34">
        <f t="shared" si="11"/>
        <v>90</v>
      </c>
      <c r="I227" s="34">
        <v>90</v>
      </c>
      <c r="O227" s="17"/>
      <c r="P227" s="17"/>
      <c r="Q227" s="17"/>
      <c r="R227" s="17"/>
      <c r="S227" s="17"/>
    </row>
    <row r="228" spans="1:19" ht="14.1" customHeight="1" x14ac:dyDescent="0.2">
      <c r="A228" s="1">
        <v>11</v>
      </c>
      <c r="B228" s="18"/>
      <c r="C228" s="6" t="s">
        <v>15</v>
      </c>
      <c r="F228" s="17"/>
      <c r="G228" s="17">
        <f>SUM(G220:G227)</f>
        <v>1690</v>
      </c>
      <c r="H228" s="17"/>
      <c r="I228" s="17">
        <f>SUM(I220:I227)</f>
        <v>1690</v>
      </c>
      <c r="J228" s="13"/>
      <c r="K228" s="17"/>
      <c r="L228" s="13"/>
      <c r="M228" s="17"/>
      <c r="N228" s="17"/>
      <c r="O228" s="17"/>
      <c r="P228" s="17"/>
      <c r="Q228" s="17"/>
      <c r="R228" s="17"/>
      <c r="S228" s="17"/>
    </row>
    <row r="229" spans="1:19" ht="14.1" customHeight="1" x14ac:dyDescent="0.2">
      <c r="A229" s="1">
        <v>12</v>
      </c>
      <c r="B229" s="18"/>
      <c r="C229" s="6"/>
      <c r="F229" s="17"/>
      <c r="G229" s="17"/>
      <c r="H229" s="17"/>
      <c r="I229" s="17"/>
      <c r="J229" s="13"/>
      <c r="K229" s="17"/>
      <c r="L229" s="13"/>
      <c r="M229" s="17"/>
      <c r="N229" s="17"/>
      <c r="O229" s="17"/>
      <c r="P229" s="17"/>
      <c r="Q229" s="17"/>
      <c r="R229" s="17"/>
      <c r="S229" s="17"/>
    </row>
    <row r="230" spans="1:19" ht="14.1" customHeight="1" x14ac:dyDescent="0.2">
      <c r="A230" s="1">
        <v>13</v>
      </c>
      <c r="B230" s="18"/>
      <c r="C230" s="6" t="s">
        <v>91</v>
      </c>
      <c r="F230" s="17"/>
      <c r="G230" s="17">
        <f>+G172+G200+G228</f>
        <v>106891</v>
      </c>
      <c r="H230" s="17"/>
      <c r="I230" s="17"/>
      <c r="J230" s="13"/>
      <c r="K230" s="17"/>
      <c r="L230" s="13"/>
      <c r="M230" s="17"/>
      <c r="O230" s="17"/>
      <c r="P230" s="17"/>
      <c r="Q230" s="17"/>
      <c r="R230" s="17"/>
      <c r="S230" s="17"/>
    </row>
    <row r="231" spans="1:19" ht="14.1" customHeight="1" x14ac:dyDescent="0.2">
      <c r="A231" s="1">
        <v>14</v>
      </c>
      <c r="B231" s="18"/>
      <c r="C231" s="6" t="s">
        <v>51</v>
      </c>
      <c r="F231" s="17"/>
      <c r="G231" s="30">
        <f>+G230*0.055</f>
        <v>5879.0050000000001</v>
      </c>
      <c r="H231" s="17"/>
      <c r="I231" s="17"/>
      <c r="J231" s="13"/>
      <c r="K231" s="17"/>
      <c r="L231" s="13"/>
      <c r="M231" s="17"/>
      <c r="N231" s="17"/>
      <c r="O231" s="17"/>
      <c r="P231" s="17"/>
      <c r="Q231" s="17"/>
      <c r="R231" s="17"/>
      <c r="S231" s="17"/>
    </row>
    <row r="232" spans="1:19" ht="14.1" customHeight="1" x14ac:dyDescent="0.2">
      <c r="A232" s="1">
        <v>15</v>
      </c>
      <c r="B232" s="18"/>
      <c r="C232" s="6" t="s">
        <v>16</v>
      </c>
      <c r="F232" s="17"/>
      <c r="G232" s="17"/>
      <c r="H232" s="17"/>
      <c r="I232" s="17"/>
      <c r="J232" s="13"/>
      <c r="K232" s="17"/>
      <c r="L232" s="13"/>
      <c r="M232" s="17"/>
      <c r="N232" s="17"/>
      <c r="O232" s="17"/>
      <c r="P232" s="17"/>
      <c r="Q232" s="17"/>
      <c r="R232" s="17"/>
      <c r="S232" s="17"/>
    </row>
    <row r="233" spans="1:19" ht="14.1" customHeight="1" x14ac:dyDescent="0.2">
      <c r="A233" s="1">
        <v>16</v>
      </c>
      <c r="B233" s="18"/>
      <c r="C233" s="6"/>
      <c r="D233" s="1" t="s">
        <v>53</v>
      </c>
      <c r="F233" s="17"/>
      <c r="G233" s="16">
        <v>-1786</v>
      </c>
      <c r="I233" s="17"/>
      <c r="J233" s="13"/>
      <c r="K233" s="17"/>
      <c r="L233" s="13"/>
      <c r="M233" s="17"/>
      <c r="N233" s="16">
        <v>1725</v>
      </c>
      <c r="O233" s="17"/>
      <c r="P233" s="17"/>
      <c r="Q233" s="17"/>
      <c r="R233" s="17"/>
      <c r="S233" s="17"/>
    </row>
    <row r="234" spans="1:19" ht="14.1" customHeight="1" x14ac:dyDescent="0.2">
      <c r="A234" s="1">
        <v>17</v>
      </c>
      <c r="B234" s="18"/>
      <c r="C234" s="6" t="s">
        <v>17</v>
      </c>
      <c r="F234" s="17"/>
      <c r="G234" s="17">
        <f>+G233</f>
        <v>-1786</v>
      </c>
      <c r="H234" s="17"/>
      <c r="I234" s="17"/>
      <c r="J234" s="13"/>
      <c r="K234" s="17"/>
      <c r="L234" s="13"/>
      <c r="M234" s="17"/>
      <c r="N234" s="17"/>
      <c r="O234" s="17"/>
      <c r="P234" s="17"/>
      <c r="Q234" s="17"/>
      <c r="R234" s="17"/>
      <c r="S234" s="17"/>
    </row>
    <row r="235" spans="1:19" ht="14.1" customHeight="1" x14ac:dyDescent="0.2">
      <c r="A235" s="1">
        <v>18</v>
      </c>
      <c r="B235" s="18"/>
      <c r="C235" s="6"/>
      <c r="F235" s="17"/>
      <c r="G235" s="17"/>
      <c r="H235" s="17"/>
      <c r="I235" s="17"/>
      <c r="J235" s="13"/>
      <c r="K235" s="17"/>
      <c r="L235" s="13"/>
      <c r="M235" s="17"/>
      <c r="N235" s="17"/>
      <c r="O235" s="17"/>
      <c r="P235" s="17"/>
      <c r="Q235" s="17"/>
      <c r="R235" s="17"/>
      <c r="S235" s="17"/>
    </row>
    <row r="236" spans="1:19" ht="14.1" customHeight="1" x14ac:dyDescent="0.2">
      <c r="A236" s="1">
        <v>19</v>
      </c>
      <c r="B236" s="18"/>
      <c r="C236" s="6" t="s">
        <v>78</v>
      </c>
      <c r="N236" s="1">
        <v>7</v>
      </c>
      <c r="O236" s="17"/>
      <c r="P236" s="17"/>
      <c r="Q236" s="17"/>
      <c r="R236" s="17"/>
      <c r="S236" s="17"/>
    </row>
    <row r="237" spans="1:19" ht="14.1" customHeight="1" x14ac:dyDescent="0.2">
      <c r="A237" s="1">
        <v>20</v>
      </c>
      <c r="B237" s="18"/>
      <c r="O237" s="17"/>
      <c r="P237" s="17"/>
      <c r="Q237" s="17"/>
      <c r="R237" s="17"/>
      <c r="S237" s="17"/>
    </row>
    <row r="238" spans="1:19" ht="14.1" customHeight="1" thickBot="1" x14ac:dyDescent="0.25">
      <c r="A238" s="1">
        <v>21</v>
      </c>
      <c r="B238" s="18"/>
      <c r="C238" s="6" t="s">
        <v>18</v>
      </c>
      <c r="F238" s="17"/>
      <c r="G238" s="46">
        <f>+G231+G234+G236</f>
        <v>4093.0050000000001</v>
      </c>
      <c r="H238" s="17"/>
      <c r="I238" s="17"/>
      <c r="J238" s="17"/>
      <c r="K238" s="17"/>
      <c r="L238" s="17"/>
      <c r="M238" s="17"/>
      <c r="N238" s="46">
        <f>+N200+N233+N236</f>
        <v>12944.079999999998</v>
      </c>
      <c r="O238" s="17"/>
      <c r="P238" s="17"/>
      <c r="Q238" s="17"/>
      <c r="R238" s="17"/>
      <c r="S238" s="17"/>
    </row>
    <row r="239" spans="1:19" ht="14.1" customHeight="1" thickTop="1" x14ac:dyDescent="0.2">
      <c r="A239" s="1">
        <v>22</v>
      </c>
      <c r="B239" s="18"/>
      <c r="C239" s="6"/>
      <c r="F239" s="17"/>
      <c r="G239" s="17"/>
      <c r="H239" s="17"/>
      <c r="I239" s="17"/>
      <c r="J239" s="13"/>
      <c r="K239" s="17"/>
      <c r="L239" s="13"/>
      <c r="M239" s="17"/>
      <c r="N239" s="17"/>
      <c r="O239" s="17"/>
      <c r="P239" s="17"/>
      <c r="Q239" s="17"/>
      <c r="R239" s="17"/>
      <c r="S239" s="17"/>
    </row>
    <row r="240" spans="1:19" ht="14.1" customHeight="1" x14ac:dyDescent="0.2">
      <c r="A240" s="1">
        <v>23</v>
      </c>
      <c r="B240" s="18"/>
      <c r="C240" s="6"/>
      <c r="F240" s="17"/>
      <c r="G240" s="17"/>
      <c r="H240" s="17"/>
      <c r="I240" s="17"/>
      <c r="J240" s="13"/>
      <c r="K240" s="17"/>
      <c r="L240" s="13"/>
      <c r="M240" s="17"/>
      <c r="N240" s="17"/>
      <c r="O240" s="17"/>
      <c r="P240" s="17"/>
      <c r="Q240" s="17"/>
      <c r="R240" s="17"/>
      <c r="S240" s="17"/>
    </row>
    <row r="241" spans="1:19" ht="14.1" customHeight="1" x14ac:dyDescent="0.2">
      <c r="A241" s="1">
        <v>24</v>
      </c>
      <c r="B241" s="18"/>
      <c r="C241" s="6"/>
      <c r="F241" s="17"/>
      <c r="G241" s="17"/>
      <c r="H241" s="17"/>
      <c r="I241" s="17"/>
      <c r="J241" s="13"/>
      <c r="K241" s="17"/>
      <c r="L241" s="13"/>
      <c r="M241" s="17"/>
      <c r="N241" s="17"/>
      <c r="O241" s="17"/>
      <c r="P241" s="17"/>
      <c r="Q241" s="17"/>
      <c r="R241" s="17"/>
      <c r="S241" s="17"/>
    </row>
    <row r="242" spans="1:19" ht="14.1" customHeight="1" x14ac:dyDescent="0.2">
      <c r="A242" s="1">
        <v>25</v>
      </c>
      <c r="B242" s="18"/>
      <c r="C242" s="6"/>
      <c r="F242" s="17"/>
      <c r="G242" s="17"/>
      <c r="H242" s="17"/>
      <c r="I242" s="17"/>
      <c r="J242" s="13"/>
      <c r="K242" s="17"/>
      <c r="L242" s="13"/>
      <c r="M242" s="17"/>
      <c r="N242" s="17"/>
      <c r="O242" s="17"/>
      <c r="P242" s="17"/>
      <c r="Q242" s="17"/>
      <c r="R242" s="17"/>
      <c r="S242" s="17"/>
    </row>
    <row r="243" spans="1:19" ht="14.1" customHeight="1" x14ac:dyDescent="0.2">
      <c r="A243" s="1">
        <v>26</v>
      </c>
      <c r="B243" s="18"/>
      <c r="C243" s="6"/>
      <c r="F243" s="17"/>
      <c r="G243" s="17"/>
      <c r="H243" s="17"/>
      <c r="I243" s="17"/>
      <c r="J243" s="13"/>
      <c r="K243" s="17"/>
      <c r="L243" s="13"/>
      <c r="M243" s="17"/>
      <c r="N243" s="17"/>
      <c r="O243" s="17"/>
      <c r="P243" s="17"/>
      <c r="Q243" s="17"/>
      <c r="R243" s="17"/>
      <c r="S243" s="17"/>
    </row>
    <row r="244" spans="1:19" ht="14.1" customHeight="1" x14ac:dyDescent="0.2">
      <c r="A244" s="1">
        <v>27</v>
      </c>
      <c r="B244" s="18"/>
      <c r="C244" s="6"/>
      <c r="F244" s="17"/>
      <c r="G244" s="17"/>
      <c r="H244" s="17"/>
      <c r="I244" s="17"/>
      <c r="J244" s="13"/>
      <c r="K244" s="17"/>
      <c r="L244" s="13"/>
      <c r="M244" s="17"/>
      <c r="N244" s="17"/>
      <c r="O244" s="17"/>
      <c r="P244" s="17"/>
      <c r="Q244" s="17"/>
      <c r="R244" s="17"/>
      <c r="S244" s="17"/>
    </row>
    <row r="245" spans="1:19" ht="14.1" customHeight="1" x14ac:dyDescent="0.2">
      <c r="A245" s="1">
        <v>28</v>
      </c>
      <c r="B245" s="18"/>
      <c r="C245" s="6"/>
      <c r="F245" s="17"/>
      <c r="G245" s="17"/>
      <c r="H245" s="17"/>
      <c r="I245" s="17"/>
      <c r="J245" s="13"/>
      <c r="K245" s="17"/>
      <c r="L245" s="13"/>
      <c r="M245" s="17"/>
      <c r="N245" s="17"/>
      <c r="O245" s="17"/>
      <c r="P245" s="17"/>
      <c r="Q245" s="17"/>
      <c r="R245" s="17"/>
      <c r="S245" s="17"/>
    </row>
    <row r="246" spans="1:19" ht="14.1" customHeight="1" x14ac:dyDescent="0.2">
      <c r="A246" s="1">
        <v>29</v>
      </c>
      <c r="B246" s="18"/>
      <c r="C246" s="6"/>
      <c r="F246" s="17"/>
      <c r="G246" s="17"/>
      <c r="H246" s="17"/>
      <c r="I246" s="17"/>
      <c r="J246" s="13"/>
      <c r="K246" s="17"/>
      <c r="L246" s="13"/>
      <c r="M246" s="17"/>
      <c r="N246" s="17"/>
      <c r="O246" s="17"/>
      <c r="P246" s="17"/>
      <c r="Q246" s="17"/>
      <c r="R246" s="17"/>
      <c r="S246" s="17"/>
    </row>
    <row r="247" spans="1:19" ht="14.1" customHeight="1" x14ac:dyDescent="0.2">
      <c r="A247" s="1">
        <v>30</v>
      </c>
      <c r="B247" s="18"/>
      <c r="C247" s="6"/>
      <c r="F247" s="17"/>
      <c r="G247" s="17"/>
      <c r="H247" s="17"/>
      <c r="I247" s="17"/>
      <c r="J247" s="13"/>
      <c r="K247" s="17"/>
      <c r="L247" s="13"/>
      <c r="M247" s="17"/>
      <c r="N247" s="17"/>
      <c r="O247" s="17"/>
      <c r="P247" s="17"/>
      <c r="Q247" s="17"/>
      <c r="R247" s="17"/>
      <c r="S247" s="17"/>
    </row>
    <row r="248" spans="1:19" ht="14.1" customHeight="1" x14ac:dyDescent="0.2">
      <c r="A248" s="1">
        <v>31</v>
      </c>
      <c r="B248" s="21"/>
      <c r="C248" s="6"/>
      <c r="F248" s="17"/>
      <c r="G248" s="17"/>
      <c r="H248" s="17"/>
      <c r="I248" s="17"/>
      <c r="J248" s="13"/>
      <c r="K248" s="17"/>
      <c r="L248" s="13"/>
      <c r="M248" s="17"/>
      <c r="N248" s="17"/>
      <c r="O248" s="17"/>
      <c r="P248" s="17"/>
      <c r="Q248" s="17"/>
      <c r="R248" s="17"/>
      <c r="S248" s="17"/>
    </row>
    <row r="249" spans="1:19" ht="14.1" customHeight="1" x14ac:dyDescent="0.2">
      <c r="A249" s="1">
        <v>32</v>
      </c>
      <c r="B249" s="18"/>
      <c r="C249" s="6"/>
      <c r="F249" s="17"/>
      <c r="G249" s="17"/>
      <c r="H249" s="17"/>
      <c r="I249" s="17"/>
      <c r="J249" s="13"/>
      <c r="K249" s="17"/>
      <c r="L249" s="13"/>
      <c r="M249" s="17"/>
      <c r="N249" s="17"/>
      <c r="O249" s="17"/>
      <c r="P249" s="17"/>
      <c r="Q249" s="17"/>
      <c r="R249" s="17"/>
      <c r="S249" s="17"/>
    </row>
    <row r="250" spans="1:19" ht="14.1" customHeight="1" x14ac:dyDescent="0.2">
      <c r="A250" s="1">
        <v>33</v>
      </c>
      <c r="B250" s="18"/>
      <c r="C250" s="6"/>
      <c r="F250" s="17"/>
      <c r="G250" s="17"/>
      <c r="H250" s="17"/>
      <c r="I250" s="17"/>
      <c r="J250" s="13"/>
      <c r="K250" s="17"/>
      <c r="L250" s="13"/>
      <c r="M250" s="17"/>
      <c r="N250" s="17"/>
      <c r="O250" s="17"/>
      <c r="P250" s="17"/>
      <c r="Q250" s="17"/>
      <c r="R250" s="17"/>
      <c r="S250" s="17"/>
    </row>
    <row r="251" spans="1:19" ht="14.1" customHeight="1" x14ac:dyDescent="0.2">
      <c r="A251" s="1">
        <v>34</v>
      </c>
      <c r="B251" s="18"/>
      <c r="C251" s="6"/>
      <c r="F251" s="17"/>
      <c r="G251" s="17"/>
      <c r="H251" s="17"/>
      <c r="I251" s="17"/>
      <c r="J251" s="13"/>
      <c r="K251" s="17"/>
      <c r="L251" s="13"/>
      <c r="M251" s="17"/>
      <c r="N251" s="17"/>
      <c r="O251" s="17"/>
      <c r="P251" s="17"/>
      <c r="Q251" s="17"/>
      <c r="R251" s="17"/>
      <c r="S251" s="17"/>
    </row>
    <row r="252" spans="1:19" ht="14.1" customHeight="1" x14ac:dyDescent="0.2">
      <c r="A252" s="1">
        <v>35</v>
      </c>
      <c r="B252" s="18"/>
      <c r="C252" s="6"/>
      <c r="F252" s="17"/>
      <c r="G252" s="17"/>
      <c r="H252" s="17"/>
      <c r="I252" s="17"/>
      <c r="J252" s="13"/>
      <c r="K252" s="17"/>
      <c r="L252" s="13"/>
      <c r="M252" s="17"/>
      <c r="N252" s="17"/>
      <c r="O252" s="17"/>
      <c r="P252" s="17"/>
      <c r="Q252" s="17"/>
      <c r="R252" s="17"/>
      <c r="S252" s="17"/>
    </row>
    <row r="253" spans="1:19" ht="14.1" customHeight="1" x14ac:dyDescent="0.2">
      <c r="A253" s="1">
        <v>36</v>
      </c>
      <c r="B253" s="18"/>
      <c r="C253" s="6"/>
      <c r="F253" s="17"/>
      <c r="G253" s="17"/>
      <c r="H253" s="17"/>
      <c r="I253" s="17"/>
      <c r="J253" s="13"/>
      <c r="K253" s="17"/>
      <c r="L253" s="13"/>
      <c r="M253" s="17"/>
      <c r="N253" s="17"/>
      <c r="O253" s="17"/>
      <c r="P253" s="17"/>
      <c r="Q253" s="17"/>
      <c r="R253" s="17"/>
      <c r="S253" s="17"/>
    </row>
    <row r="254" spans="1:19" ht="14.1" customHeight="1" x14ac:dyDescent="0.2">
      <c r="A254" s="1">
        <v>37</v>
      </c>
      <c r="B254" s="18"/>
      <c r="C254" s="6"/>
      <c r="F254" s="17"/>
      <c r="G254" s="17"/>
      <c r="H254" s="17"/>
      <c r="I254" s="17"/>
      <c r="J254" s="13"/>
      <c r="K254" s="17"/>
      <c r="L254" s="13"/>
      <c r="M254" s="17"/>
      <c r="N254" s="17"/>
      <c r="O254" s="17"/>
      <c r="P254" s="17"/>
      <c r="Q254" s="17"/>
      <c r="R254" s="17"/>
      <c r="S254" s="17"/>
    </row>
    <row r="255" spans="1:19" ht="14.1" customHeight="1" x14ac:dyDescent="0.2">
      <c r="A255" s="1">
        <v>38</v>
      </c>
      <c r="B255" s="18"/>
      <c r="C255" s="6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</row>
    <row r="256" spans="1:19" ht="14.1" customHeight="1" thickBot="1" x14ac:dyDescent="0.25">
      <c r="A256" s="2">
        <v>39</v>
      </c>
      <c r="B256" s="58" t="s">
        <v>66</v>
      </c>
      <c r="C256" s="58"/>
      <c r="D256" s="5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4.1" customHeight="1" x14ac:dyDescent="0.2">
      <c r="A257" s="1" t="str">
        <f>A206</f>
        <v>Supporting Schedules:  C-23</v>
      </c>
      <c r="Q257" s="1" t="str">
        <f>Q206</f>
        <v>Recap Schedules:  C-4</v>
      </c>
    </row>
    <row r="258" spans="1:19" ht="14.1" customHeight="1" thickBot="1" x14ac:dyDescent="0.25">
      <c r="A258" s="2" t="str">
        <f>+$A$3</f>
        <v>SCHEDULE C-22</v>
      </c>
      <c r="B258" s="2"/>
      <c r="C258" s="2"/>
      <c r="D258" s="2"/>
      <c r="E258" s="2"/>
      <c r="F258" s="2"/>
      <c r="G258" s="2"/>
      <c r="H258" s="2" t="str">
        <f>+$H$3</f>
        <v>STATE AND FEDERAL INCOME TAX CALCULATION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 t="s">
        <v>63</v>
      </c>
    </row>
    <row r="259" spans="1:19" ht="14.1" customHeight="1" x14ac:dyDescent="0.2">
      <c r="A259" s="1" t="s">
        <v>3</v>
      </c>
      <c r="F259" s="1" t="s">
        <v>88</v>
      </c>
      <c r="G259" s="1" t="s">
        <v>85</v>
      </c>
      <c r="K259" s="9"/>
      <c r="L259" s="9"/>
      <c r="N259" s="9"/>
      <c r="O259" s="9"/>
      <c r="P259" s="9" t="s">
        <v>7</v>
      </c>
      <c r="S259" s="14"/>
    </row>
    <row r="260" spans="1:19" ht="14.1" customHeight="1" x14ac:dyDescent="0.2">
      <c r="G260" s="1" t="s">
        <v>86</v>
      </c>
      <c r="K260" s="8"/>
      <c r="L260" s="10"/>
      <c r="O260" s="8"/>
      <c r="P260" s="8"/>
      <c r="Q260" s="10" t="s">
        <v>92</v>
      </c>
      <c r="S260" s="15"/>
    </row>
    <row r="261" spans="1:19" ht="14.1" customHeight="1" x14ac:dyDescent="0.2">
      <c r="A261" s="1" t="s">
        <v>6</v>
      </c>
      <c r="K261" s="8"/>
      <c r="L261" s="10"/>
      <c r="M261" s="8"/>
      <c r="P261" s="8"/>
      <c r="Q261" s="10" t="s">
        <v>93</v>
      </c>
      <c r="S261" s="15"/>
    </row>
    <row r="262" spans="1:19" ht="14.1" customHeight="1" x14ac:dyDescent="0.2">
      <c r="K262" s="8"/>
      <c r="L262" s="10"/>
      <c r="M262" s="8"/>
      <c r="P262" s="8" t="s">
        <v>8</v>
      </c>
      <c r="Q262" s="10" t="s">
        <v>94</v>
      </c>
      <c r="S262" s="15"/>
    </row>
    <row r="263" spans="1:19" ht="14.1" customHeight="1" thickBot="1" x14ac:dyDescent="0.25">
      <c r="A263" s="2" t="str">
        <f>A8</f>
        <v>DOCKET No. 130040-EI</v>
      </c>
      <c r="B263" s="2"/>
      <c r="C263" s="2"/>
      <c r="D263" s="2"/>
      <c r="E263" s="2"/>
      <c r="F263" s="2"/>
      <c r="G263" s="2"/>
      <c r="H263" s="2"/>
      <c r="I263" s="2"/>
      <c r="J263" s="59" t="s">
        <v>64</v>
      </c>
      <c r="K263" s="59"/>
      <c r="L263" s="2"/>
      <c r="M263" s="2"/>
      <c r="N263" s="2"/>
      <c r="O263" s="2"/>
      <c r="P263" s="2"/>
      <c r="Q263" s="2" t="s">
        <v>72</v>
      </c>
      <c r="R263" s="2"/>
      <c r="S263" s="2"/>
    </row>
    <row r="264" spans="1:19" ht="14.1" customHeight="1" x14ac:dyDescent="0.2">
      <c r="B264" s="5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3"/>
      <c r="R264" s="53"/>
      <c r="S264" s="3"/>
    </row>
    <row r="265" spans="1:19" ht="14.1" customHeight="1" x14ac:dyDescent="0.2">
      <c r="B265" s="53"/>
      <c r="C265" s="3"/>
      <c r="D265" s="3"/>
      <c r="E265" s="3"/>
      <c r="F265" s="3"/>
      <c r="G265" s="3"/>
      <c r="H265" s="4"/>
      <c r="I265" s="4"/>
      <c r="J265" s="3"/>
      <c r="K265" s="3"/>
      <c r="L265" s="4"/>
      <c r="M265" s="3"/>
      <c r="N265" s="3"/>
      <c r="O265" s="3"/>
      <c r="P265" s="3"/>
      <c r="Q265" s="53"/>
      <c r="R265" s="53"/>
      <c r="S265" s="3"/>
    </row>
    <row r="266" spans="1:19" ht="14.1" customHeight="1" x14ac:dyDescent="0.2">
      <c r="B266" s="53"/>
      <c r="C266" s="4"/>
      <c r="D266" s="4"/>
      <c r="E266" s="4"/>
      <c r="F266" s="4"/>
      <c r="G266" s="4"/>
      <c r="H266" s="4"/>
      <c r="I266" s="4"/>
      <c r="J266" s="53"/>
      <c r="K266" s="4"/>
      <c r="L266" s="4"/>
      <c r="M266" s="53"/>
      <c r="N266" s="53"/>
      <c r="O266" s="53"/>
      <c r="P266" s="4"/>
      <c r="Q266" s="53"/>
      <c r="R266" s="53"/>
      <c r="S266" s="4"/>
    </row>
    <row r="267" spans="1:19" ht="14.1" customHeight="1" x14ac:dyDescent="0.2">
      <c r="A267" s="1" t="s">
        <v>4</v>
      </c>
      <c r="B267" s="53"/>
      <c r="C267" s="4"/>
      <c r="D267" s="4"/>
      <c r="E267" s="4"/>
      <c r="F267" s="3"/>
      <c r="G267" s="25"/>
      <c r="H267" s="25"/>
      <c r="I267" s="25" t="s">
        <v>28</v>
      </c>
      <c r="J267" s="25"/>
      <c r="K267" s="24"/>
      <c r="L267" s="3"/>
      <c r="M267" s="3"/>
      <c r="N267" s="25"/>
      <c r="O267" s="25"/>
      <c r="P267" s="24" t="s">
        <v>29</v>
      </c>
      <c r="Q267" s="24"/>
      <c r="R267" s="24"/>
      <c r="S267" s="12"/>
    </row>
    <row r="268" spans="1:19" ht="14.1" customHeight="1" thickBot="1" x14ac:dyDescent="0.25">
      <c r="A268" s="2" t="s">
        <v>5</v>
      </c>
      <c r="B268" s="54"/>
      <c r="C268" s="5" t="s">
        <v>30</v>
      </c>
      <c r="D268" s="5"/>
      <c r="E268" s="5"/>
      <c r="F268" s="5"/>
      <c r="G268" s="22" t="s">
        <v>31</v>
      </c>
      <c r="H268" s="22"/>
      <c r="I268" s="22" t="s">
        <v>32</v>
      </c>
      <c r="J268" s="23"/>
      <c r="K268" s="22" t="s">
        <v>2</v>
      </c>
      <c r="L268" s="23"/>
      <c r="M268" s="23"/>
      <c r="N268" s="11" t="s">
        <v>31</v>
      </c>
      <c r="O268" s="11"/>
      <c r="P268" s="11" t="s">
        <v>32</v>
      </c>
      <c r="Q268" s="11"/>
      <c r="R268" s="11" t="s">
        <v>2</v>
      </c>
      <c r="S268" s="11"/>
    </row>
    <row r="269" spans="1:19" ht="14.1" customHeight="1" x14ac:dyDescent="0.2">
      <c r="A269" s="1">
        <v>1</v>
      </c>
      <c r="B269" s="20"/>
      <c r="C269" s="6"/>
      <c r="D269" s="6"/>
      <c r="E269" s="6"/>
      <c r="F269" s="19"/>
      <c r="G269" s="19"/>
      <c r="H269" s="19"/>
      <c r="I269" s="19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ht="14.1" customHeight="1" x14ac:dyDescent="0.2">
      <c r="A270" s="1">
        <v>2</v>
      </c>
      <c r="B270" s="20"/>
      <c r="C270" s="6" t="s">
        <v>68</v>
      </c>
      <c r="F270" s="19"/>
      <c r="G270" s="19"/>
      <c r="H270" s="19"/>
      <c r="I270" s="17">
        <f>+I172+I200+I228-G231</f>
        <v>7037.9949999999999</v>
      </c>
      <c r="J270" s="6"/>
      <c r="K270" s="6"/>
      <c r="L270" s="6"/>
      <c r="M270" s="19"/>
      <c r="N270" s="19"/>
      <c r="O270" s="19"/>
      <c r="P270" s="17"/>
      <c r="Q270" s="19"/>
      <c r="R270" s="19"/>
      <c r="S270" s="19"/>
    </row>
    <row r="271" spans="1:19" ht="14.1" customHeight="1" x14ac:dyDescent="0.2">
      <c r="A271" s="1">
        <v>3</v>
      </c>
      <c r="B271" s="18"/>
      <c r="C271" s="6" t="s">
        <v>57</v>
      </c>
      <c r="F271" s="17"/>
      <c r="G271" s="17"/>
      <c r="H271" s="17"/>
      <c r="I271" s="30">
        <f>+I270*0.35</f>
        <v>2463.2982499999998</v>
      </c>
      <c r="J271" s="13"/>
      <c r="K271" s="13"/>
      <c r="L271" s="13"/>
      <c r="M271" s="17"/>
      <c r="N271" s="17"/>
      <c r="O271" s="17"/>
      <c r="P271" s="17"/>
      <c r="Q271" s="17"/>
      <c r="R271" s="17"/>
      <c r="S271" s="17"/>
    </row>
    <row r="272" spans="1:19" ht="14.1" customHeight="1" x14ac:dyDescent="0.2">
      <c r="A272" s="1">
        <v>4</v>
      </c>
      <c r="B272" s="18"/>
      <c r="C272" s="6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</row>
    <row r="273" spans="1:19" ht="14.1" customHeight="1" x14ac:dyDescent="0.2">
      <c r="A273" s="1">
        <v>5</v>
      </c>
      <c r="B273" s="18"/>
      <c r="C273" s="6" t="s">
        <v>19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</row>
    <row r="274" spans="1:19" ht="14.1" customHeight="1" x14ac:dyDescent="0.2">
      <c r="A274" s="1">
        <v>6</v>
      </c>
      <c r="B274" s="18"/>
      <c r="C274" s="6"/>
      <c r="D274" s="1" t="s">
        <v>53</v>
      </c>
      <c r="F274" s="17"/>
      <c r="G274" s="17"/>
      <c r="H274" s="17"/>
      <c r="I274" s="16">
        <f>-14801+625</f>
        <v>-14176</v>
      </c>
      <c r="J274" s="17"/>
      <c r="K274" s="17"/>
      <c r="L274" s="17"/>
      <c r="M274" s="17"/>
      <c r="N274" s="17"/>
      <c r="O274" s="17"/>
      <c r="P274" s="16">
        <v>13909</v>
      </c>
      <c r="Q274" s="17"/>
      <c r="R274" s="17"/>
      <c r="S274" s="17"/>
    </row>
    <row r="275" spans="1:19" ht="14.1" customHeight="1" x14ac:dyDescent="0.2">
      <c r="A275" s="1">
        <v>7</v>
      </c>
      <c r="B275" s="18"/>
      <c r="C275" s="6" t="s">
        <v>20</v>
      </c>
      <c r="F275" s="17"/>
      <c r="G275" s="17"/>
      <c r="H275" s="17"/>
      <c r="I275" s="17">
        <f>+I274</f>
        <v>-14176</v>
      </c>
      <c r="J275" s="17"/>
      <c r="K275" s="17"/>
      <c r="L275" s="17"/>
      <c r="M275" s="17"/>
      <c r="N275" s="17"/>
      <c r="O275" s="17"/>
      <c r="P275" s="17"/>
      <c r="Q275" s="17"/>
      <c r="R275" s="17"/>
      <c r="S275" s="17"/>
    </row>
    <row r="276" spans="1:19" ht="14.1" customHeight="1" x14ac:dyDescent="0.2">
      <c r="A276" s="1">
        <v>8</v>
      </c>
      <c r="B276" s="18"/>
      <c r="C276" s="6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</row>
    <row r="277" spans="1:19" ht="14.1" customHeight="1" x14ac:dyDescent="0.2">
      <c r="A277" s="1">
        <v>9</v>
      </c>
      <c r="B277" s="18"/>
      <c r="C277" s="6" t="s">
        <v>78</v>
      </c>
      <c r="P277" s="1">
        <v>43</v>
      </c>
      <c r="S277" s="17"/>
    </row>
    <row r="278" spans="1:19" ht="14.1" customHeight="1" x14ac:dyDescent="0.2">
      <c r="A278" s="1">
        <v>10</v>
      </c>
      <c r="B278" s="18"/>
      <c r="S278" s="17"/>
    </row>
    <row r="279" spans="1:19" ht="14.1" customHeight="1" thickBot="1" x14ac:dyDescent="0.25">
      <c r="A279" s="1">
        <v>11</v>
      </c>
      <c r="B279" s="18"/>
      <c r="C279" s="6" t="s">
        <v>21</v>
      </c>
      <c r="F279" s="17"/>
      <c r="G279" s="17"/>
      <c r="H279" s="17"/>
      <c r="I279" s="46">
        <f>+I271+I275+I277</f>
        <v>-11712.70175</v>
      </c>
      <c r="J279" s="17"/>
      <c r="K279" s="17"/>
      <c r="L279" s="17"/>
      <c r="M279" s="17"/>
      <c r="N279" s="17"/>
      <c r="O279" s="17"/>
      <c r="P279" s="46">
        <f>P274+P200+P277</f>
        <v>114269.27200000001</v>
      </c>
      <c r="Q279" s="17"/>
      <c r="R279" s="17">
        <f>+I279+G238+N238+P279-1</f>
        <v>119592.65525000001</v>
      </c>
      <c r="S279" s="17"/>
    </row>
    <row r="280" spans="1:19" ht="14.1" customHeight="1" thickTop="1" x14ac:dyDescent="0.2">
      <c r="A280" s="1">
        <v>12</v>
      </c>
      <c r="B280" s="18"/>
      <c r="C280" s="6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</row>
    <row r="281" spans="1:19" ht="14.1" customHeight="1" x14ac:dyDescent="0.2">
      <c r="A281" s="1">
        <v>13</v>
      </c>
      <c r="B281" s="18"/>
      <c r="C281" s="6" t="s">
        <v>22</v>
      </c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>
        <v>-343</v>
      </c>
    </row>
    <row r="282" spans="1:19" ht="14.1" customHeight="1" x14ac:dyDescent="0.2">
      <c r="A282" s="1">
        <v>14</v>
      </c>
      <c r="B282" s="18"/>
      <c r="C282" s="6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9" ht="14.1" customHeight="1" x14ac:dyDescent="0.2">
      <c r="A283" s="1">
        <v>15</v>
      </c>
      <c r="B283" s="18"/>
      <c r="C283" s="6" t="s">
        <v>77</v>
      </c>
      <c r="R283" s="13">
        <v>-811</v>
      </c>
      <c r="S283" s="17"/>
    </row>
    <row r="284" spans="1:19" ht="14.1" customHeight="1" x14ac:dyDescent="0.2">
      <c r="A284" s="1">
        <v>16</v>
      </c>
      <c r="B284" s="18"/>
      <c r="S284" s="17"/>
    </row>
    <row r="285" spans="1:19" ht="14.1" customHeight="1" thickBot="1" x14ac:dyDescent="0.25">
      <c r="A285" s="1">
        <v>17</v>
      </c>
      <c r="B285" s="18"/>
      <c r="C285" s="6" t="s">
        <v>52</v>
      </c>
      <c r="F285" s="17"/>
      <c r="G285" s="17"/>
      <c r="H285" s="17"/>
      <c r="I285" s="17"/>
      <c r="J285" s="13"/>
      <c r="K285" s="17"/>
      <c r="L285" s="13"/>
      <c r="M285" s="17"/>
      <c r="N285" s="17"/>
      <c r="O285" s="17"/>
      <c r="P285" s="17"/>
      <c r="Q285" s="17"/>
      <c r="R285" s="46">
        <f>+R279+R281+R283</f>
        <v>118438.65525000001</v>
      </c>
      <c r="S285" s="17"/>
    </row>
    <row r="286" spans="1:19" ht="14.1" customHeight="1" thickTop="1" x14ac:dyDescent="0.2">
      <c r="A286" s="1">
        <v>18</v>
      </c>
      <c r="B286" s="18"/>
      <c r="S286" s="17"/>
    </row>
    <row r="287" spans="1:19" ht="14.1" customHeight="1" x14ac:dyDescent="0.2">
      <c r="A287" s="1">
        <v>19</v>
      </c>
      <c r="B287" s="18"/>
      <c r="S287" s="17"/>
    </row>
    <row r="288" spans="1:19" ht="14.1" customHeight="1" x14ac:dyDescent="0.2">
      <c r="A288" s="1">
        <v>20</v>
      </c>
      <c r="B288" s="18"/>
      <c r="S288" s="17"/>
    </row>
    <row r="289" spans="1:19" ht="14.1" customHeight="1" x14ac:dyDescent="0.2">
      <c r="A289" s="1">
        <v>21</v>
      </c>
      <c r="B289" s="18"/>
      <c r="C289" s="6"/>
      <c r="F289" s="17"/>
      <c r="G289" s="17"/>
      <c r="H289" s="17"/>
      <c r="I289" s="17"/>
      <c r="J289" s="13"/>
      <c r="K289" s="17"/>
      <c r="L289" s="13"/>
      <c r="M289" s="17"/>
      <c r="N289" s="17"/>
      <c r="O289" s="17"/>
      <c r="P289" s="17"/>
      <c r="Q289" s="17"/>
      <c r="R289" s="17"/>
      <c r="S289" s="17"/>
    </row>
    <row r="290" spans="1:19" ht="14.1" customHeight="1" x14ac:dyDescent="0.2">
      <c r="A290" s="1">
        <v>22</v>
      </c>
      <c r="B290" s="18"/>
      <c r="J290" s="13"/>
      <c r="K290" s="17"/>
      <c r="L290" s="13"/>
      <c r="M290" s="17"/>
      <c r="N290" s="17"/>
      <c r="O290" s="17"/>
      <c r="P290" s="17"/>
      <c r="Q290" s="17"/>
      <c r="R290" s="17"/>
      <c r="S290" s="17"/>
    </row>
    <row r="291" spans="1:19" ht="14.1" customHeight="1" x14ac:dyDescent="0.2">
      <c r="A291" s="1">
        <v>23</v>
      </c>
      <c r="B291" s="18"/>
      <c r="J291" s="13"/>
      <c r="K291" s="17"/>
      <c r="L291" s="13"/>
      <c r="M291" s="17"/>
      <c r="N291" s="17"/>
      <c r="O291" s="17"/>
      <c r="P291" s="17"/>
      <c r="Q291" s="17"/>
      <c r="R291" s="17"/>
      <c r="S291" s="17"/>
    </row>
    <row r="292" spans="1:19" ht="14.1" customHeight="1" x14ac:dyDescent="0.2">
      <c r="A292" s="1">
        <v>24</v>
      </c>
      <c r="B292" s="18"/>
      <c r="J292" s="47"/>
      <c r="K292" s="17"/>
      <c r="L292" s="13"/>
      <c r="M292" s="17"/>
      <c r="N292" s="17"/>
      <c r="O292" s="17"/>
      <c r="P292" s="17"/>
      <c r="Q292" s="17"/>
      <c r="R292" s="17"/>
      <c r="S292" s="17"/>
    </row>
    <row r="293" spans="1:19" ht="14.1" customHeight="1" x14ac:dyDescent="0.2">
      <c r="A293" s="1">
        <v>25</v>
      </c>
      <c r="B293" s="18"/>
      <c r="J293" s="13"/>
      <c r="K293" s="17"/>
      <c r="L293" s="13"/>
      <c r="M293" s="17"/>
      <c r="N293" s="17"/>
      <c r="O293" s="17"/>
      <c r="P293" s="17"/>
      <c r="Q293" s="17"/>
      <c r="R293" s="17"/>
      <c r="S293" s="17"/>
    </row>
    <row r="294" spans="1:19" ht="14.1" customHeight="1" x14ac:dyDescent="0.2">
      <c r="A294" s="1">
        <v>26</v>
      </c>
      <c r="B294" s="18"/>
      <c r="C294" s="6" t="s">
        <v>23</v>
      </c>
      <c r="F294" s="17"/>
      <c r="G294" s="17"/>
      <c r="H294" s="17"/>
      <c r="I294" s="17"/>
      <c r="J294" s="13"/>
      <c r="K294" s="17"/>
      <c r="L294" s="13"/>
      <c r="M294" s="17"/>
      <c r="N294" s="17"/>
      <c r="O294" s="17"/>
      <c r="P294" s="17"/>
      <c r="Q294" s="17"/>
      <c r="R294" s="17"/>
      <c r="S294" s="17"/>
    </row>
    <row r="295" spans="1:19" ht="14.1" customHeight="1" x14ac:dyDescent="0.35">
      <c r="A295" s="1">
        <v>27</v>
      </c>
      <c r="B295" s="18"/>
      <c r="C295" s="6"/>
      <c r="F295" s="17"/>
      <c r="G295" s="31" t="s">
        <v>32</v>
      </c>
      <c r="H295" s="31" t="s">
        <v>31</v>
      </c>
      <c r="I295" s="31" t="s">
        <v>2</v>
      </c>
      <c r="J295" s="13"/>
      <c r="K295" s="17"/>
      <c r="L295" s="13"/>
      <c r="M295" s="17"/>
      <c r="N295" s="17"/>
      <c r="O295" s="17"/>
      <c r="P295" s="17"/>
      <c r="Q295" s="17"/>
      <c r="R295" s="17"/>
      <c r="S295" s="17"/>
    </row>
    <row r="296" spans="1:19" ht="14.1" customHeight="1" x14ac:dyDescent="0.2">
      <c r="A296" s="1">
        <v>28</v>
      </c>
      <c r="B296" s="18"/>
      <c r="C296" s="6" t="s">
        <v>24</v>
      </c>
      <c r="F296" s="17"/>
      <c r="G296" s="45">
        <f>I279</f>
        <v>-11712.70175</v>
      </c>
      <c r="H296" s="45">
        <f>G238</f>
        <v>4093.0050000000001</v>
      </c>
      <c r="I296" s="45">
        <f>+G296+H296</f>
        <v>-7619.6967500000001</v>
      </c>
      <c r="J296" s="13"/>
      <c r="K296" s="17"/>
      <c r="L296" s="13"/>
      <c r="M296" s="17"/>
      <c r="N296" s="17"/>
      <c r="O296" s="17"/>
      <c r="P296" s="17"/>
      <c r="Q296" s="17"/>
      <c r="R296" s="17"/>
      <c r="S296" s="17"/>
    </row>
    <row r="297" spans="1:19" ht="14.1" customHeight="1" x14ac:dyDescent="0.2">
      <c r="A297" s="1">
        <v>29</v>
      </c>
      <c r="B297" s="18"/>
      <c r="C297" s="6" t="s">
        <v>25</v>
      </c>
      <c r="F297" s="17"/>
      <c r="G297" s="17">
        <f>P279</f>
        <v>114269.27200000001</v>
      </c>
      <c r="H297" s="17">
        <f>N238</f>
        <v>12944.079999999998</v>
      </c>
      <c r="I297" s="17">
        <f>+G297+H297</f>
        <v>127213.35200000001</v>
      </c>
      <c r="J297" s="13"/>
      <c r="K297" s="17"/>
      <c r="L297" s="13"/>
      <c r="M297" s="17"/>
      <c r="N297" s="17"/>
      <c r="O297" s="17"/>
      <c r="P297" s="17"/>
      <c r="Q297" s="17"/>
      <c r="R297" s="17"/>
      <c r="S297" s="17"/>
    </row>
    <row r="298" spans="1:19" ht="14.1" customHeight="1" x14ac:dyDescent="0.2">
      <c r="A298" s="1">
        <v>30</v>
      </c>
      <c r="B298" s="18"/>
      <c r="C298" s="6" t="s">
        <v>26</v>
      </c>
      <c r="F298" s="17"/>
      <c r="G298" s="17">
        <f>R281</f>
        <v>-343</v>
      </c>
      <c r="H298" s="17"/>
      <c r="I298" s="17">
        <f>+G298+H298</f>
        <v>-343</v>
      </c>
      <c r="S298" s="17"/>
    </row>
    <row r="299" spans="1:19" ht="14.1" customHeight="1" x14ac:dyDescent="0.2">
      <c r="A299" s="1">
        <v>31</v>
      </c>
      <c r="B299" s="21"/>
      <c r="C299" s="6" t="s">
        <v>77</v>
      </c>
      <c r="G299" s="56">
        <f>R283</f>
        <v>-811</v>
      </c>
      <c r="H299" s="34"/>
      <c r="I299" s="16">
        <f>+G299+H299</f>
        <v>-811</v>
      </c>
      <c r="S299" s="17"/>
    </row>
    <row r="300" spans="1:19" ht="14.1" customHeight="1" x14ac:dyDescent="0.2">
      <c r="A300" s="1">
        <v>32</v>
      </c>
      <c r="B300" s="18"/>
      <c r="C300" s="6" t="s">
        <v>27</v>
      </c>
      <c r="F300" s="17"/>
      <c r="G300" s="45">
        <f>SUM(G296:G299)-1</f>
        <v>101401.57025000002</v>
      </c>
      <c r="H300" s="45">
        <f>SUM(H296:H299)</f>
        <v>17037.084999999999</v>
      </c>
      <c r="I300" s="45">
        <f>SUM(I296:I299)-1</f>
        <v>118438.65525000001</v>
      </c>
      <c r="J300" s="13"/>
      <c r="K300" s="17"/>
      <c r="L300" s="13"/>
      <c r="M300" s="17"/>
      <c r="N300" s="17"/>
      <c r="O300" s="17"/>
      <c r="P300" s="17"/>
      <c r="Q300" s="17"/>
      <c r="R300" s="17"/>
      <c r="S300" s="17"/>
    </row>
    <row r="301" spans="1:19" ht="14.1" customHeight="1" x14ac:dyDescent="0.2">
      <c r="A301" s="1">
        <v>33</v>
      </c>
      <c r="B301" s="18"/>
      <c r="J301" s="13"/>
      <c r="K301" s="17"/>
      <c r="L301" s="13"/>
      <c r="M301" s="17"/>
      <c r="N301" s="17"/>
      <c r="O301" s="17"/>
      <c r="P301" s="17"/>
      <c r="Q301" s="17"/>
      <c r="R301" s="17"/>
      <c r="S301" s="17"/>
    </row>
    <row r="302" spans="1:19" ht="14.1" customHeight="1" x14ac:dyDescent="0.2">
      <c r="A302" s="1">
        <v>34</v>
      </c>
      <c r="B302" s="18"/>
      <c r="C302" s="6"/>
      <c r="F302" s="17"/>
      <c r="G302" s="17"/>
      <c r="H302" s="17"/>
      <c r="I302" s="17"/>
      <c r="J302" s="13"/>
      <c r="K302" s="17"/>
      <c r="L302" s="13"/>
      <c r="M302" s="17"/>
      <c r="N302" s="17"/>
      <c r="O302" s="17"/>
      <c r="P302" s="17"/>
      <c r="Q302" s="17"/>
      <c r="R302" s="17"/>
      <c r="S302" s="17"/>
    </row>
    <row r="303" spans="1:19" ht="14.1" customHeight="1" x14ac:dyDescent="0.2">
      <c r="A303" s="1">
        <v>35</v>
      </c>
      <c r="B303" s="18"/>
      <c r="C303" s="6"/>
      <c r="F303" s="17"/>
      <c r="G303" s="17"/>
      <c r="H303" s="17"/>
      <c r="I303" s="17"/>
      <c r="J303" s="13"/>
      <c r="K303" s="17"/>
      <c r="L303" s="13"/>
      <c r="M303" s="17"/>
      <c r="N303" s="17"/>
      <c r="O303" s="17"/>
      <c r="P303" s="17"/>
      <c r="Q303" s="17"/>
      <c r="R303" s="17"/>
      <c r="S303" s="17"/>
    </row>
    <row r="304" spans="1:19" ht="14.1" customHeight="1" x14ac:dyDescent="0.2">
      <c r="A304" s="1">
        <v>36</v>
      </c>
      <c r="B304" s="18"/>
      <c r="C304" s="6"/>
      <c r="F304" s="17"/>
      <c r="G304" s="17"/>
      <c r="H304" s="17"/>
      <c r="I304" s="17"/>
      <c r="J304" s="13"/>
      <c r="K304" s="17"/>
      <c r="L304" s="13"/>
      <c r="M304" s="17"/>
      <c r="N304" s="17"/>
      <c r="O304" s="17"/>
      <c r="P304" s="17"/>
      <c r="Q304" s="17"/>
      <c r="R304" s="17"/>
      <c r="S304" s="17"/>
    </row>
    <row r="305" spans="1:19" ht="14.1" customHeight="1" x14ac:dyDescent="0.2">
      <c r="A305" s="1">
        <v>37</v>
      </c>
      <c r="B305" s="18"/>
      <c r="C305" s="6"/>
      <c r="F305" s="17"/>
      <c r="G305" s="17"/>
      <c r="H305" s="17"/>
      <c r="I305" s="17"/>
      <c r="J305" s="13"/>
      <c r="K305" s="17"/>
      <c r="L305" s="13"/>
      <c r="M305" s="17"/>
      <c r="N305" s="17"/>
      <c r="O305" s="17"/>
      <c r="P305" s="17"/>
      <c r="Q305" s="17"/>
      <c r="R305" s="17"/>
      <c r="S305" s="17"/>
    </row>
    <row r="306" spans="1:19" ht="14.1" customHeight="1" x14ac:dyDescent="0.2">
      <c r="A306" s="1">
        <v>38</v>
      </c>
      <c r="B306" s="18"/>
      <c r="C306" s="6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</row>
    <row r="307" spans="1:19" ht="14.1" customHeight="1" thickBot="1" x14ac:dyDescent="0.25">
      <c r="A307" s="2">
        <v>39</v>
      </c>
      <c r="B307" s="58" t="s">
        <v>66</v>
      </c>
      <c r="C307" s="58"/>
      <c r="D307" s="5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4.1" customHeight="1" x14ac:dyDescent="0.2">
      <c r="A308" s="1" t="str">
        <f>A257</f>
        <v>Supporting Schedules:  C-23</v>
      </c>
      <c r="Q308" s="1" t="str">
        <f>Q257</f>
        <v>Recap Schedules:  C-4</v>
      </c>
    </row>
    <row r="309" spans="1:19" ht="14.1" customHeight="1" x14ac:dyDescent="0.2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</row>
  </sheetData>
  <mergeCells count="16">
    <mergeCell ref="B103:D103"/>
    <mergeCell ref="H3:L3"/>
    <mergeCell ref="J8:K8"/>
    <mergeCell ref="B52:D52"/>
    <mergeCell ref="H54:L54"/>
    <mergeCell ref="J59:K59"/>
    <mergeCell ref="B256:D256"/>
    <mergeCell ref="J263:K263"/>
    <mergeCell ref="B307:D307"/>
    <mergeCell ref="A309:S309"/>
    <mergeCell ref="H105:L105"/>
    <mergeCell ref="J110:K110"/>
    <mergeCell ref="B154:D154"/>
    <mergeCell ref="J161:K161"/>
    <mergeCell ref="B205:D205"/>
    <mergeCell ref="J212:K212"/>
  </mergeCells>
  <printOptions horizontalCentered="1" verticalCentered="1"/>
  <pageMargins left="0.25" right="0" top="0" bottom="0" header="0.5" footer="0.5"/>
  <pageSetup scale="68" orientation="landscape" r:id="rId1"/>
  <headerFooter alignWithMargins="0"/>
  <rowBreaks count="5" manualBreakCount="5">
    <brk id="53" max="16383" man="1"/>
    <brk id="104" max="16383" man="1"/>
    <brk id="155" max="16383" man="1"/>
    <brk id="206" max="16383" man="1"/>
    <brk id="2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C-22</vt:lpstr>
      <vt:lpstr>'C-22'!Print_Area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2013-04-16T16:23:33Z</dcterms:created>
  <dcterms:modified xsi:type="dcterms:W3CDTF">2018-04-26T15:14:47Z</dcterms:modified>
</cp:coreProperties>
</file>