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880" yWindow="480" windowWidth="15180" windowHeight="8580" firstSheet="2" activeTab="2"/>
  </bookViews>
  <sheets>
    <sheet name="INDEX" sheetId="1" state="hidden" r:id="rId1"/>
    <sheet name="Revenue split" sheetId="6" state="hidden" r:id="rId2"/>
    <sheet name="H1a" sheetId="2" r:id="rId3"/>
    <sheet name="H1b" sheetId="3" r:id="rId4"/>
    <sheet name="H2" sheetId="4" r:id="rId5"/>
    <sheet name="H3" sheetId="5"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A">'[17]25b'!#REF!</definedName>
    <definedName name="\B">'[17]25b'!#REF!</definedName>
    <definedName name="\C">'[17]25b'!#REF!</definedName>
    <definedName name="\D">#REF!</definedName>
    <definedName name="\I">#REF!</definedName>
    <definedName name="\J">#REF!</definedName>
    <definedName name="\l">#REF!</definedName>
    <definedName name="\Z">'[17]25b'!#REF!</definedName>
    <definedName name="_1">#REF!</definedName>
    <definedName name="_1010">'[2]COMBINED 1010'!$A$7:$S$54</definedName>
    <definedName name="_1080">'[1]COMBINED 1080'!$A$7:$S$54</definedName>
    <definedName name="_114">#REF!</definedName>
    <definedName name="_115">'[13]115'!$A$6:$Q$295</definedName>
    <definedName name="_18601">#REF!</definedName>
    <definedName name="_1988">#REF!</definedName>
    <definedName name="_2">#REF!</definedName>
    <definedName name="_2003_1010">'[2]COMBINED 1010'!$A$6:$S$54</definedName>
    <definedName name="_2003_1080">'[1]COMBINED 1080'!$A$6:$S$54</definedName>
    <definedName name="_2003_1180">#REF!</definedName>
    <definedName name="_2003_1190">#REF!</definedName>
    <definedName name="_2004_1010">'[3]COMBINED 1010'!$A$7:$S$52</definedName>
    <definedName name="_2004_1080">'[4]COMBINED 1080'!$A$6:$S$54</definedName>
    <definedName name="_2004_accrual">'[4]DEPRECIATION ACCRUAL'!$A$6:$V$54</definedName>
    <definedName name="_2004_additions">'[3]CLOSED FROM CWIP'!$A$7:$O$54</definedName>
    <definedName name="_2004_retire">[4]RETIREMENTS!$A$6:$O$54</definedName>
    <definedName name="_2004_salvage">[4]SALVAGE!$A$6:$O$54</definedName>
    <definedName name="_2A">#REF!</definedName>
    <definedName name="_2B">#REF!</definedName>
    <definedName name="_3">#REF!</definedName>
    <definedName name="_4">#REF!</definedName>
    <definedName name="_5">#REF!</definedName>
    <definedName name="_5_6">#REF!</definedName>
    <definedName name="_5A">#REF!</definedName>
    <definedName name="_6">#REF!</definedName>
    <definedName name="_8">#REF!</definedName>
    <definedName name="_Fill" hidden="1">#REF!</definedName>
    <definedName name="_Key1" hidden="1">#REF!</definedName>
    <definedName name="_Order1" hidden="1">255</definedName>
    <definedName name="_Sort" hidden="1">#REF!</definedName>
    <definedName name="A10CWIP">#REF!</definedName>
    <definedName name="A11CUSTADV">#REF!</definedName>
    <definedName name="A12JOBSUP">#REF!</definedName>
    <definedName name="A12LPINV">#REF!</definedName>
    <definedName name="A12MAT_SUP">#REF!</definedName>
    <definedName name="A13WORKCAP">#REF!</definedName>
    <definedName name="A14ADDRBASE">#REF!</definedName>
    <definedName name="A15_NOI">#REF!</definedName>
    <definedName name="A16NOIADJ">#REF!</definedName>
    <definedName name="A17A_GEXP">#REF!</definedName>
    <definedName name="A17DISEXP">#REF!</definedName>
    <definedName name="A17REVENUES">#REF!</definedName>
    <definedName name="A18ENCONS">#REF!</definedName>
    <definedName name="A19EXPALL">#REF!</definedName>
    <definedName name="A1FINSTAT">#REF!</definedName>
    <definedName name="A20NONADJ">#REF!</definedName>
    <definedName name="A21EXPFAC">#REF!</definedName>
    <definedName name="A22RATERELIEF">#REF!</definedName>
    <definedName name="A23COSTCAP">#REF!</definedName>
    <definedName name="A23DEBTCOST">#REF!</definedName>
    <definedName name="A24CEBTCOST">#REF!</definedName>
    <definedName name="A24COST_CAP">#REF!</definedName>
    <definedName name="A25COSTFREECAP">#REF!</definedName>
    <definedName name="A26INTREL">#REF!</definedName>
    <definedName name="A27PROJDATA">#REF!</definedName>
    <definedName name="A28SAFTYCIT">#REF!</definedName>
    <definedName name="A29RAXINFO">#REF!</definedName>
    <definedName name="A2RATEBASE">#REF!</definedName>
    <definedName name="A30REACQBONDS">#REF!</definedName>
    <definedName name="A31DEFINCTAX">#REF!</definedName>
    <definedName name="A32ITC__">#REF!</definedName>
    <definedName name="A32ITC10_">#REF!</definedName>
    <definedName name="A32ITC3_">#REF!</definedName>
    <definedName name="A33TAXCHECK">#REF!</definedName>
    <definedName name="A3ADJRBASE">#REF!</definedName>
    <definedName name="A4PLBAL">#REF!</definedName>
    <definedName name="A5BKDEP">#REF!</definedName>
    <definedName name="A5DEPEXP">#REF!</definedName>
    <definedName name="A5PLDEP">#REF!</definedName>
    <definedName name="A6DEPRES">#REF!</definedName>
    <definedName name="A7COMPL">#REF!</definedName>
    <definedName name="A8COMRES">#REF!</definedName>
    <definedName name="A9FUTUSE">#REF!</definedName>
    <definedName name="account_10">#REF!</definedName>
    <definedName name="account_12">#REF!</definedName>
    <definedName name="account_12a">#REF!</definedName>
    <definedName name="account_12b">#REF!</definedName>
    <definedName name="account_19">#REF!</definedName>
    <definedName name="account_21">#REF!</definedName>
    <definedName name="account_34">#REF!</definedName>
    <definedName name="account_36">#REF!</definedName>
    <definedName name="accounts">#REF!</definedName>
    <definedName name="accrual">'[1]DEPRECIATION ACCRUAL'!$A$7:$U$54</definedName>
    <definedName name="add_1010">[9]Vlook!$A$179:$G$343</definedName>
    <definedName name="add_1080">[9]Vlook!$I$179:$R$343</definedName>
    <definedName name="additions">'[2]CLOSED FROM CWIP'!$A$7:$O$54</definedName>
    <definedName name="Adjustments">[14]vlook!$CW$1:$DK$28</definedName>
    <definedName name="adjustments_2002">#REF!</definedName>
    <definedName name="adjustments_2004">#REF!</definedName>
    <definedName name="AREA1">#REF!</definedName>
    <definedName name="B_1">#REF!</definedName>
    <definedName name="B_15">[6]Pivot!#REF!</definedName>
    <definedName name="B_22">#REF!</definedName>
    <definedName name="B_2A">#REF!</definedName>
    <definedName name="B_2B">#REF!</definedName>
    <definedName name="B_9A">#REF!</definedName>
    <definedName name="_1B_23B">#REF!</definedName>
    <definedName name="_2B_2A">#REF!</definedName>
    <definedName name="balance">[9]Vlook!$BG$1:$BY$293</definedName>
    <definedName name="C_1">#REF!</definedName>
    <definedName name="C_10">#REF!</definedName>
    <definedName name="C_11">#REF!</definedName>
    <definedName name="C_12">#REF!</definedName>
    <definedName name="C_13">#REF!</definedName>
    <definedName name="C_14">#REF!</definedName>
    <definedName name="C_15">#REF!</definedName>
    <definedName name="C_16">#REF!</definedName>
    <definedName name="C_19">#REF!</definedName>
    <definedName name="C_20">#REF!</definedName>
    <definedName name="C_21">#REF!</definedName>
    <definedName name="C_22">#REF!</definedName>
    <definedName name="C_24">#REF!</definedName>
    <definedName name="C_24_2">#REF!</definedName>
    <definedName name="C_25">#REF!</definedName>
    <definedName name="C_26">#REF!</definedName>
    <definedName name="C_27">#REF!</definedName>
    <definedName name="C_30">#REF!</definedName>
    <definedName name="C_31">#REF!</definedName>
    <definedName name="C_34">#REF!</definedName>
    <definedName name="C_35">#REF!</definedName>
    <definedName name="C_36">#REF!</definedName>
    <definedName name="C_37">#REF!</definedName>
    <definedName name="C_4">#REF!</definedName>
    <definedName name="C_5">#REF!</definedName>
    <definedName name="C_6">#REF!</definedName>
    <definedName name="C_8">#REF!</definedName>
    <definedName name="C_9">#REF!</definedName>
    <definedName name="_3C_38A">#REF!</definedName>
    <definedName name="_C45">#REF!</definedName>
    <definedName name="CAPITAL">#REF!</definedName>
    <definedName name="CASH">#REF!</definedName>
    <definedName name="CASH1STMTH">#REF!</definedName>
    <definedName name="CASH2NDMTH">#REF!</definedName>
    <definedName name="CASH3RDMTH">#REF!</definedName>
    <definedName name="commission_adjustments_before_projection">'[12]all adj'!$J$46:$M$69</definedName>
    <definedName name="company_adjustments">'[12]all adj'!$C$2:$F$86</definedName>
    <definedName name="company_adjustments_summary">'[12]all adj'!$H$30:$L$39</definedName>
    <definedName name="consolidate">#REF!</definedName>
    <definedName name="COPY">#REF!</definedName>
    <definedName name="corporate">[9]Vlook!$CA$1:$CQ$474</definedName>
    <definedName name="CUS_ACCT_1">#REF!</definedName>
    <definedName name="CUSTADV">#REF!</definedName>
    <definedName name="D_1">#REF!</definedName>
    <definedName name="D_10A">#REF!</definedName>
    <definedName name="D_10B">#REF!</definedName>
    <definedName name="D_11A">#REF!</definedName>
    <definedName name="D_11B">#REF!</definedName>
    <definedName name="D_11C">#REF!</definedName>
    <definedName name="D_11D">#REF!</definedName>
    <definedName name="D_12A">#REF!</definedName>
    <definedName name="D_12B">#REF!</definedName>
    <definedName name="D_3A">#REF!</definedName>
    <definedName name="D_3B">#REF!</definedName>
    <definedName name="D_4A">#REF!</definedName>
    <definedName name="D_4B">#REF!</definedName>
    <definedName name="D_5">#REF!</definedName>
    <definedName name="D_6">#REF!</definedName>
    <definedName name="D_7">#REF!</definedName>
    <definedName name="D_8">#REF!</definedName>
    <definedName name="D_9">#REF!</definedName>
    <definedName name="_4D_9">[16]Template!$A$1:$R$48</definedName>
    <definedName name="_DEC86">#REF!</definedName>
    <definedName name="depreciation">'[11]36'!$A$15:$F$67</definedName>
    <definedName name="DIST_MTCE_1">#REF!</definedName>
    <definedName name="DIST_OP_1">#REF!</definedName>
    <definedName name="DIST_OPER_2">#REF!</definedName>
    <definedName name="DRAFT">#REF!</definedName>
    <definedName name="DUMMY">#REF!</definedName>
    <definedName name="_5E_16B">#REF!</definedName>
    <definedName name="expense_adjustments">#REF!</definedName>
    <definedName name="F_1010">#REF!</definedName>
    <definedName name="F_1070">#REF!</definedName>
    <definedName name="F_1080">#REF!</definedName>
    <definedName name="F_8a">#REF!</definedName>
    <definedName name="F_8acommon">#REF!</definedName>
    <definedName name="F_8b">#REF!</definedName>
    <definedName name="F_8bcommon">#REF!</definedName>
    <definedName name="factor">'[12]C52 (2) OLD'!$L$31:$M$72</definedName>
    <definedName name="FASB106">#REF!</definedName>
    <definedName name="FIVE">#REF!</definedName>
    <definedName name="FOUR">#REF!</definedName>
    <definedName name="FPUC_10_year">#REF!</definedName>
    <definedName name="G_A_1">#REF!</definedName>
    <definedName name="inc_exp">#REF!</definedName>
    <definedName name="Index">[12]trend!#REF!</definedName>
    <definedName name="LTDEBT">#REF!</definedName>
    <definedName name="M_1010_2002">#REF!</definedName>
    <definedName name="M_1070">[9]Vlook!$W$1:$AK$48</definedName>
    <definedName name="M_1080_2002">#REF!</definedName>
    <definedName name="MACRO">#REF!</definedName>
    <definedName name="MACROS">#REF!</definedName>
    <definedName name="MODEL">#REF!</definedName>
    <definedName name="MONTHS">#REF!</definedName>
    <definedName name="om">[11]vlook!#REF!</definedName>
    <definedName name="ONE">#REF!</definedName>
    <definedName name="other">[12]trend!#REF!</definedName>
    <definedName name="PAGE1">#REF!</definedName>
    <definedName name="PAGE2">#REF!</definedName>
    <definedName name="PRE">#REF!</definedName>
    <definedName name="_xlnm.Print_Area" localSheetId="2">H1a!$A$1:$M$637</definedName>
    <definedName name="_xlnm.Print_Area" localSheetId="3">H1b!$A$1:$V$140</definedName>
    <definedName name="_xlnm.Print_Area" localSheetId="4">'H2'!$A$1:$O$278</definedName>
    <definedName name="_xlnm.Print_Area" localSheetId="5">'H3'!$B$1:$J$298</definedName>
    <definedName name="_xlnm.Print_Area" localSheetId="0">INDEX!$A$1:$D$60</definedName>
    <definedName name="_xlnm.Print_Area">#REF!</definedName>
    <definedName name="Print_Area_MI">#REF!</definedName>
    <definedName name="PRINTALL">#REF!</definedName>
    <definedName name="PROD_1">#REF!</definedName>
    <definedName name="RATE">#REF!</definedName>
    <definedName name="RELIEF">#REF!</definedName>
    <definedName name="retire">[1]RETIREMENTS!$A$7:$O$54</definedName>
    <definedName name="revenues">[11]vlook!$A$1:$T$259</definedName>
    <definedName name="RORSCHED">#REF!</definedName>
    <definedName name="RRATE">'[15]2004 BEFORE EQU DEF ADJUSTMENT'!$H$19</definedName>
    <definedName name="SALES_1">#REF!</definedName>
    <definedName name="salvage">[1]SALVAGE!$A$7:$S$54</definedName>
    <definedName name="_SCH1">#REF!</definedName>
    <definedName name="_SCH2">#REF!</definedName>
    <definedName name="_SCH3">#REF!</definedName>
    <definedName name="_SCH4">#REF!</definedName>
    <definedName name="_SCH5">#REF!</definedName>
    <definedName name="SCH5GAS">#REF!</definedName>
    <definedName name="SCHA4RC">#REF!</definedName>
    <definedName name="SCHB12PAGE1">#REF!</definedName>
    <definedName name="SCHB12PAGE2">#REF!</definedName>
    <definedName name="SCHC24P1">'[17]25b'!#REF!</definedName>
    <definedName name="SIX">#REF!</definedName>
    <definedName name="SOURCE">#REF!</definedName>
    <definedName name="STORM">#REF!</definedName>
    <definedName name="TABLE">#REF!</definedName>
    <definedName name="tax_24">[9]Vlook!$AQ$55:$BD$76</definedName>
    <definedName name="TAXES">#REF!</definedName>
    <definedName name="tb">#REF!</definedName>
    <definedName name="TB_1080">[7]Pivot!#REF!</definedName>
    <definedName name="TB_114">[7]Pivot!#REF!</definedName>
    <definedName name="tb_2002">[9]Vlook!$A$1:$R$173</definedName>
    <definedName name="THIRTEEN">#REF!</definedName>
    <definedName name="THREE">#REF!</definedName>
    <definedName name="trend">[12]trend!$B$3:$F$30</definedName>
    <definedName name="TWO">#REF!</definedName>
    <definedName name="UNAMORT">#REF!</definedName>
    <definedName name="UNBILLED">#REF!</definedName>
  </definedNames>
  <calcPr calcId="152511"/>
</workbook>
</file>

<file path=xl/calcChain.xml><?xml version="1.0" encoding="utf-8"?>
<calcChain xmlns="http://schemas.openxmlformats.org/spreadsheetml/2006/main">
  <c r="C90" i="2" l="1"/>
  <c r="C61" i="4"/>
  <c r="C62" i="4"/>
  <c r="C63" i="4"/>
  <c r="D61" i="4"/>
  <c r="D62" i="4"/>
  <c r="E63" i="4"/>
  <c r="F61" i="4"/>
  <c r="F63" i="4"/>
  <c r="F62" i="4"/>
  <c r="G61" i="4"/>
  <c r="G266" i="4"/>
  <c r="G62" i="4"/>
  <c r="G63" i="4"/>
  <c r="H61" i="4"/>
  <c r="H266" i="4"/>
  <c r="H25" i="2"/>
  <c r="H62" i="4"/>
  <c r="H63" i="4"/>
  <c r="M30" i="5"/>
  <c r="N30" i="5"/>
  <c r="O30" i="5"/>
  <c r="D30" i="5"/>
  <c r="E30" i="5"/>
  <c r="M31" i="5"/>
  <c r="N31" i="5"/>
  <c r="O31" i="5"/>
  <c r="D31" i="5"/>
  <c r="O92" i="5"/>
  <c r="D92" i="5"/>
  <c r="E92" i="5"/>
  <c r="O93" i="5"/>
  <c r="D93" i="5"/>
  <c r="E93" i="5"/>
  <c r="M32" i="5"/>
  <c r="O32" i="5"/>
  <c r="D32" i="5"/>
  <c r="N32" i="5"/>
  <c r="M33" i="5"/>
  <c r="N33" i="5"/>
  <c r="O33" i="5"/>
  <c r="D33" i="5"/>
  <c r="E33" i="5"/>
  <c r="O94" i="5"/>
  <c r="D94" i="5"/>
  <c r="O95" i="5"/>
  <c r="D95" i="5"/>
  <c r="E95" i="5"/>
  <c r="M27" i="5"/>
  <c r="N27" i="5"/>
  <c r="M28" i="5"/>
  <c r="N28" i="5"/>
  <c r="O28" i="5"/>
  <c r="D28" i="5"/>
  <c r="M29" i="5"/>
  <c r="N29" i="5"/>
  <c r="O29" i="5"/>
  <c r="D29" i="5"/>
  <c r="E29" i="5"/>
  <c r="O89" i="5"/>
  <c r="D89" i="5"/>
  <c r="E89" i="5"/>
  <c r="O90" i="5"/>
  <c r="D90" i="5"/>
  <c r="E90" i="5"/>
  <c r="O91" i="5"/>
  <c r="D91" i="5"/>
  <c r="E91" i="5"/>
  <c r="E15" i="5"/>
  <c r="E20" i="5"/>
  <c r="E21" i="5"/>
  <c r="E22" i="5"/>
  <c r="E23" i="5"/>
  <c r="E24" i="5"/>
  <c r="E25" i="5"/>
  <c r="E26" i="5"/>
  <c r="E34" i="5"/>
  <c r="M20" i="5"/>
  <c r="N20" i="5"/>
  <c r="O20" i="5"/>
  <c r="D20" i="5"/>
  <c r="M21" i="5"/>
  <c r="N21" i="5"/>
  <c r="O21" i="5"/>
  <c r="D21" i="5"/>
  <c r="F21" i="5"/>
  <c r="M22" i="5"/>
  <c r="N22" i="5"/>
  <c r="M23" i="5"/>
  <c r="O23" i="5"/>
  <c r="D23" i="5"/>
  <c r="N23" i="5"/>
  <c r="M24" i="5"/>
  <c r="O24" i="5"/>
  <c r="D24" i="5"/>
  <c r="N24" i="5"/>
  <c r="M25" i="5"/>
  <c r="N25" i="5"/>
  <c r="O25" i="5"/>
  <c r="D25" i="5"/>
  <c r="F25" i="5"/>
  <c r="F287" i="5"/>
  <c r="D30" i="4"/>
  <c r="B110" i="4"/>
  <c r="M26" i="5"/>
  <c r="O26" i="5"/>
  <c r="D26" i="5"/>
  <c r="N26" i="5"/>
  <c r="F26" i="5"/>
  <c r="M34" i="5"/>
  <c r="N34" i="5"/>
  <c r="O34" i="5"/>
  <c r="D34" i="5"/>
  <c r="F34" i="5"/>
  <c r="F284" i="5"/>
  <c r="D27" i="4"/>
  <c r="M35" i="5"/>
  <c r="N35" i="5"/>
  <c r="O35" i="5"/>
  <c r="D35" i="5"/>
  <c r="M36" i="5"/>
  <c r="O36" i="5"/>
  <c r="D36" i="5"/>
  <c r="N36" i="5"/>
  <c r="M40" i="5"/>
  <c r="O40" i="5"/>
  <c r="D40" i="5"/>
  <c r="N40" i="5"/>
  <c r="E42" i="5"/>
  <c r="M46" i="5"/>
  <c r="O46" i="5"/>
  <c r="D46" i="5"/>
  <c r="E49" i="5"/>
  <c r="M50" i="5"/>
  <c r="O50" i="5"/>
  <c r="D50" i="5"/>
  <c r="M51" i="5"/>
  <c r="O51" i="5"/>
  <c r="D51" i="5"/>
  <c r="M52" i="5"/>
  <c r="O52" i="5"/>
  <c r="D52" i="5"/>
  <c r="M53" i="5"/>
  <c r="O53" i="5"/>
  <c r="D53" i="5"/>
  <c r="M54" i="5"/>
  <c r="O54" i="5"/>
  <c r="D54" i="5"/>
  <c r="M55" i="5"/>
  <c r="O55" i="5"/>
  <c r="D55" i="5"/>
  <c r="M56" i="5"/>
  <c r="O56" i="5"/>
  <c r="D56" i="5"/>
  <c r="M57" i="5"/>
  <c r="O57" i="5"/>
  <c r="D57" i="5"/>
  <c r="M58" i="5"/>
  <c r="O58" i="5"/>
  <c r="D58" i="5"/>
  <c r="M59" i="5"/>
  <c r="O59" i="5"/>
  <c r="D59" i="5"/>
  <c r="E59" i="5"/>
  <c r="M60" i="5"/>
  <c r="O60" i="5"/>
  <c r="D60" i="5"/>
  <c r="E78" i="5"/>
  <c r="E82" i="5"/>
  <c r="E83" i="5"/>
  <c r="E84" i="5"/>
  <c r="E85" i="5"/>
  <c r="E86" i="5"/>
  <c r="E87" i="5"/>
  <c r="E88" i="5"/>
  <c r="E96" i="5"/>
  <c r="O82" i="5"/>
  <c r="D82" i="5"/>
  <c r="O83" i="5"/>
  <c r="D83" i="5"/>
  <c r="F83" i="5"/>
  <c r="O84" i="5"/>
  <c r="D84" i="5"/>
  <c r="F84" i="5"/>
  <c r="O85" i="5"/>
  <c r="D85" i="5"/>
  <c r="F85" i="5"/>
  <c r="O86" i="5"/>
  <c r="D86" i="5"/>
  <c r="F86" i="5"/>
  <c r="O87" i="5"/>
  <c r="D87" i="5"/>
  <c r="F87" i="5"/>
  <c r="O88" i="5"/>
  <c r="D88" i="5"/>
  <c r="F88" i="5"/>
  <c r="O96" i="5"/>
  <c r="D96" i="5"/>
  <c r="F96" i="5"/>
  <c r="O97" i="5"/>
  <c r="D97" i="5"/>
  <c r="O98" i="5"/>
  <c r="D98" i="5"/>
  <c r="O102" i="5"/>
  <c r="D102" i="5"/>
  <c r="E104" i="5"/>
  <c r="M108" i="5"/>
  <c r="N108" i="5"/>
  <c r="E113" i="5"/>
  <c r="O114" i="5"/>
  <c r="D114" i="5"/>
  <c r="E114" i="5"/>
  <c r="F114" i="5"/>
  <c r="O115" i="5"/>
  <c r="D115" i="5"/>
  <c r="E115" i="5"/>
  <c r="O116" i="5"/>
  <c r="D116" i="5"/>
  <c r="O117" i="5"/>
  <c r="D117" i="5"/>
  <c r="O118" i="5"/>
  <c r="D118" i="5"/>
  <c r="F118" i="5"/>
  <c r="E118" i="5"/>
  <c r="O119" i="5"/>
  <c r="D119" i="5"/>
  <c r="O120" i="5"/>
  <c r="D120" i="5"/>
  <c r="E120" i="5"/>
  <c r="F120" i="5"/>
  <c r="O121" i="5"/>
  <c r="D121" i="5"/>
  <c r="O122" i="5"/>
  <c r="D122" i="5"/>
  <c r="O123" i="5"/>
  <c r="D123" i="5"/>
  <c r="O124" i="5"/>
  <c r="D124" i="5"/>
  <c r="F124" i="5"/>
  <c r="E124" i="5"/>
  <c r="E150" i="5"/>
  <c r="E152" i="5"/>
  <c r="E156" i="5"/>
  <c r="D157" i="5"/>
  <c r="E158" i="5"/>
  <c r="E159" i="5"/>
  <c r="E160" i="5"/>
  <c r="E161" i="5"/>
  <c r="D162" i="5"/>
  <c r="E162" i="5"/>
  <c r="E290" i="5"/>
  <c r="D163" i="5"/>
  <c r="D164" i="5"/>
  <c r="D165" i="5"/>
  <c r="D156" i="5"/>
  <c r="F156" i="5"/>
  <c r="D158" i="5"/>
  <c r="F158" i="5"/>
  <c r="D159" i="5"/>
  <c r="D160" i="5"/>
  <c r="F160" i="5"/>
  <c r="F289" i="5"/>
  <c r="D32" i="4"/>
  <c r="B155" i="4"/>
  <c r="D161" i="5"/>
  <c r="D155" i="5"/>
  <c r="D166" i="5"/>
  <c r="D167" i="5"/>
  <c r="E168" i="5"/>
  <c r="D171" i="5"/>
  <c r="E171" i="5"/>
  <c r="D172" i="5"/>
  <c r="D173" i="5"/>
  <c r="E173" i="5"/>
  <c r="D174" i="5"/>
  <c r="E174" i="5"/>
  <c r="D175" i="5"/>
  <c r="E175" i="5"/>
  <c r="E176" i="5"/>
  <c r="D177" i="5"/>
  <c r="E177" i="5"/>
  <c r="D178" i="5"/>
  <c r="E178" i="5"/>
  <c r="D182" i="5"/>
  <c r="E182" i="5"/>
  <c r="E190" i="5"/>
  <c r="E191" i="5"/>
  <c r="E192" i="5"/>
  <c r="E193" i="5"/>
  <c r="E194" i="5"/>
  <c r="D195" i="5"/>
  <c r="D196" i="5"/>
  <c r="E196" i="5"/>
  <c r="D197" i="5"/>
  <c r="E197" i="5"/>
  <c r="D198" i="5"/>
  <c r="D190" i="5"/>
  <c r="D191" i="5"/>
  <c r="F191" i="5"/>
  <c r="F294" i="5"/>
  <c r="D37" i="4"/>
  <c r="B158" i="4"/>
  <c r="D192" i="5"/>
  <c r="D193" i="5"/>
  <c r="F193" i="5"/>
  <c r="F291" i="5"/>
  <c r="D34" i="4"/>
  <c r="B156" i="4"/>
  <c r="J156" i="4"/>
  <c r="D194" i="5"/>
  <c r="D189" i="5"/>
  <c r="D201" i="5"/>
  <c r="F201" i="5"/>
  <c r="E201" i="5"/>
  <c r="D150" i="5"/>
  <c r="D152" i="5"/>
  <c r="D168" i="5"/>
  <c r="F168" i="5"/>
  <c r="D176" i="5"/>
  <c r="D184" i="5"/>
  <c r="M132" i="5"/>
  <c r="N132" i="5"/>
  <c r="C69" i="4"/>
  <c r="D69" i="4"/>
  <c r="F69" i="4"/>
  <c r="G69" i="4"/>
  <c r="H69" i="4"/>
  <c r="M15" i="5"/>
  <c r="O15" i="5"/>
  <c r="D15" i="5"/>
  <c r="F15" i="5"/>
  <c r="F27" i="5"/>
  <c r="F28" i="5"/>
  <c r="F29" i="5"/>
  <c r="F30" i="5"/>
  <c r="F31" i="5"/>
  <c r="F32" i="5"/>
  <c r="F33" i="5"/>
  <c r="M42" i="5"/>
  <c r="O42" i="5"/>
  <c r="N42" i="5"/>
  <c r="D42" i="5"/>
  <c r="F42" i="5"/>
  <c r="M49" i="5"/>
  <c r="O49" i="5"/>
  <c r="D49" i="5"/>
  <c r="F49" i="5"/>
  <c r="M78" i="5"/>
  <c r="F89" i="5"/>
  <c r="F90" i="5"/>
  <c r="F91" i="5"/>
  <c r="F92" i="5"/>
  <c r="F93" i="5"/>
  <c r="F94" i="5"/>
  <c r="F95" i="5"/>
  <c r="M104" i="5"/>
  <c r="N104" i="5"/>
  <c r="O104" i="5"/>
  <c r="D104" i="5"/>
  <c r="O113" i="5"/>
  <c r="D113" i="5"/>
  <c r="K113" i="5"/>
  <c r="F115" i="5"/>
  <c r="F150" i="5"/>
  <c r="F152" i="5"/>
  <c r="F159" i="5"/>
  <c r="F161" i="5"/>
  <c r="F162" i="5"/>
  <c r="F171" i="5"/>
  <c r="F172" i="5"/>
  <c r="F173" i="5"/>
  <c r="F174" i="5"/>
  <c r="F175" i="5"/>
  <c r="F176" i="5"/>
  <c r="F177" i="5"/>
  <c r="F178" i="5"/>
  <c r="F182" i="5"/>
  <c r="F190" i="5"/>
  <c r="F192" i="5"/>
  <c r="F194" i="5"/>
  <c r="F195" i="5"/>
  <c r="F288" i="5"/>
  <c r="F196" i="5"/>
  <c r="F197" i="5"/>
  <c r="C75" i="4"/>
  <c r="D75" i="4"/>
  <c r="F75" i="4"/>
  <c r="G75" i="4"/>
  <c r="H75" i="4"/>
  <c r="G15" i="5"/>
  <c r="G20" i="5"/>
  <c r="G21" i="5"/>
  <c r="G22" i="5"/>
  <c r="G23" i="5"/>
  <c r="G24" i="5"/>
  <c r="G25" i="5"/>
  <c r="G26" i="5"/>
  <c r="G27" i="5"/>
  <c r="G28" i="5"/>
  <c r="G29" i="5"/>
  <c r="G30" i="5"/>
  <c r="G31" i="5"/>
  <c r="G32" i="5"/>
  <c r="G33" i="5"/>
  <c r="G34" i="5"/>
  <c r="G40" i="5"/>
  <c r="G42" i="5"/>
  <c r="G49" i="5"/>
  <c r="G50" i="5"/>
  <c r="G51" i="5"/>
  <c r="G52" i="5"/>
  <c r="G53" i="5"/>
  <c r="G54" i="5"/>
  <c r="G55" i="5"/>
  <c r="G56" i="5"/>
  <c r="G57" i="5"/>
  <c r="G58" i="5"/>
  <c r="G59" i="5"/>
  <c r="G60" i="5"/>
  <c r="G78" i="5"/>
  <c r="G82" i="5"/>
  <c r="G83" i="5"/>
  <c r="G84" i="5"/>
  <c r="G85" i="5"/>
  <c r="G86" i="5"/>
  <c r="G87" i="5"/>
  <c r="G287" i="5"/>
  <c r="E30" i="4"/>
  <c r="G88" i="5"/>
  <c r="G89" i="5"/>
  <c r="G90" i="5"/>
  <c r="G91" i="5"/>
  <c r="G286" i="5"/>
  <c r="E29" i="4"/>
  <c r="G92" i="5"/>
  <c r="G93" i="5"/>
  <c r="G282" i="5"/>
  <c r="G94" i="5"/>
  <c r="G95" i="5"/>
  <c r="G283" i="5"/>
  <c r="E26" i="4"/>
  <c r="G96" i="5"/>
  <c r="G102" i="5"/>
  <c r="G104" i="5"/>
  <c r="G108" i="5"/>
  <c r="G113" i="5"/>
  <c r="G114" i="5"/>
  <c r="G115" i="5"/>
  <c r="G116" i="5"/>
  <c r="G117" i="5"/>
  <c r="G118" i="5"/>
  <c r="G119" i="5"/>
  <c r="G120" i="5"/>
  <c r="G121" i="5"/>
  <c r="G122" i="5"/>
  <c r="G123" i="5"/>
  <c r="G124" i="5"/>
  <c r="G152" i="5"/>
  <c r="G156" i="5"/>
  <c r="G158" i="5"/>
  <c r="G159" i="5"/>
  <c r="G160" i="5"/>
  <c r="G161" i="5"/>
  <c r="G162" i="5"/>
  <c r="G168" i="5"/>
  <c r="G171" i="5"/>
  <c r="G172" i="5"/>
  <c r="G173" i="5"/>
  <c r="G174" i="5"/>
  <c r="G175" i="5"/>
  <c r="G176" i="5"/>
  <c r="G177" i="5"/>
  <c r="G178" i="5"/>
  <c r="G182" i="5"/>
  <c r="G190" i="5"/>
  <c r="G191" i="5"/>
  <c r="G192" i="5"/>
  <c r="G193" i="5"/>
  <c r="G194" i="5"/>
  <c r="G195" i="5"/>
  <c r="G196" i="5"/>
  <c r="G292" i="5"/>
  <c r="G197" i="5"/>
  <c r="G201" i="5"/>
  <c r="D20" i="3"/>
  <c r="D21" i="3"/>
  <c r="D23" i="3"/>
  <c r="D24" i="3"/>
  <c r="D25" i="3"/>
  <c r="D27" i="3"/>
  <c r="D28" i="3"/>
  <c r="D30" i="3"/>
  <c r="D32" i="3"/>
  <c r="D33" i="3"/>
  <c r="D36" i="3"/>
  <c r="D37" i="3"/>
  <c r="C20" i="3"/>
  <c r="C21" i="3"/>
  <c r="C24" i="3"/>
  <c r="C25" i="3"/>
  <c r="C27" i="3"/>
  <c r="C28" i="3"/>
  <c r="C30" i="3"/>
  <c r="C32" i="3"/>
  <c r="C33" i="3"/>
  <c r="C34" i="3"/>
  <c r="C92" i="2"/>
  <c r="C143" i="2"/>
  <c r="C169" i="2"/>
  <c r="C33" i="4"/>
  <c r="B147" i="4"/>
  <c r="D219" i="5"/>
  <c r="D220" i="5"/>
  <c r="D270" i="5"/>
  <c r="K270" i="5"/>
  <c r="D221" i="5"/>
  <c r="D223" i="5"/>
  <c r="D226" i="5"/>
  <c r="E227" i="5"/>
  <c r="D228" i="5"/>
  <c r="D229" i="5"/>
  <c r="D230" i="5"/>
  <c r="D231" i="5"/>
  <c r="D232" i="5"/>
  <c r="E233" i="5"/>
  <c r="F227" i="5"/>
  <c r="F233" i="5"/>
  <c r="D241" i="5"/>
  <c r="D245" i="5"/>
  <c r="D227" i="5"/>
  <c r="D233" i="5"/>
  <c r="H233" i="5"/>
  <c r="C378" i="2"/>
  <c r="C379" i="2"/>
  <c r="C372" i="2"/>
  <c r="C395" i="2"/>
  <c r="C373" i="2"/>
  <c r="E4" i="6"/>
  <c r="G4" i="6"/>
  <c r="G6" i="6"/>
  <c r="D372" i="2"/>
  <c r="D395" i="2"/>
  <c r="D502" i="2"/>
  <c r="D373" i="2"/>
  <c r="D396" i="2"/>
  <c r="D509" i="2"/>
  <c r="D578" i="2"/>
  <c r="F90" i="2"/>
  <c r="F92" i="2"/>
  <c r="F143" i="2"/>
  <c r="F169" i="2"/>
  <c r="F276" i="2"/>
  <c r="F378" i="2"/>
  <c r="F379" i="2"/>
  <c r="F389" i="2"/>
  <c r="F372" i="2"/>
  <c r="F373" i="2"/>
  <c r="F396" i="2"/>
  <c r="F509" i="2"/>
  <c r="G90" i="2"/>
  <c r="G250" i="2"/>
  <c r="G370" i="2"/>
  <c r="G92" i="2"/>
  <c r="G378" i="2"/>
  <c r="G389" i="2"/>
  <c r="G372" i="2"/>
  <c r="G395" i="2"/>
  <c r="G502" i="2"/>
  <c r="G373" i="2"/>
  <c r="G396" i="2"/>
  <c r="G509" i="2"/>
  <c r="H90" i="2"/>
  <c r="H92" i="2"/>
  <c r="H378" i="2"/>
  <c r="H389" i="2"/>
  <c r="H372" i="2"/>
  <c r="H395" i="2"/>
  <c r="H373" i="2"/>
  <c r="H396" i="2"/>
  <c r="H509" i="2"/>
  <c r="H578" i="2"/>
  <c r="H543" i="2"/>
  <c r="F250" i="2"/>
  <c r="H250" i="2"/>
  <c r="H370" i="2"/>
  <c r="H381" i="2"/>
  <c r="H397" i="2"/>
  <c r="H402" i="2"/>
  <c r="G39" i="3"/>
  <c r="D29" i="3"/>
  <c r="D93" i="3"/>
  <c r="D96" i="3"/>
  <c r="C37" i="3"/>
  <c r="D97" i="3"/>
  <c r="G108" i="3"/>
  <c r="H39" i="3"/>
  <c r="H108" i="3"/>
  <c r="F39" i="3"/>
  <c r="F108" i="3"/>
  <c r="I39" i="3"/>
  <c r="I108" i="3"/>
  <c r="H375" i="2"/>
  <c r="H388" i="2"/>
  <c r="E39" i="3"/>
  <c r="E108" i="3"/>
  <c r="C375" i="2"/>
  <c r="C388" i="2"/>
  <c r="D238" i="5"/>
  <c r="E13" i="5"/>
  <c r="E17" i="5"/>
  <c r="E44" i="5"/>
  <c r="E77" i="5"/>
  <c r="E79" i="5"/>
  <c r="E106" i="5"/>
  <c r="E147" i="5"/>
  <c r="E149" i="5"/>
  <c r="E180" i="5"/>
  <c r="O13" i="5"/>
  <c r="D13" i="5"/>
  <c r="F17" i="5"/>
  <c r="F44" i="5"/>
  <c r="F77" i="5"/>
  <c r="F79" i="5"/>
  <c r="F106" i="5"/>
  <c r="F147" i="5"/>
  <c r="F149" i="5"/>
  <c r="F180" i="5"/>
  <c r="G13" i="5"/>
  <c r="G17" i="5"/>
  <c r="G44" i="5"/>
  <c r="G77" i="5"/>
  <c r="G79" i="5"/>
  <c r="G106" i="5"/>
  <c r="G147" i="5"/>
  <c r="G149" i="5"/>
  <c r="G180" i="5"/>
  <c r="C115" i="2"/>
  <c r="D442" i="2"/>
  <c r="E442" i="2"/>
  <c r="F442" i="2"/>
  <c r="G442" i="2"/>
  <c r="H442" i="2"/>
  <c r="C501" i="2"/>
  <c r="C442" i="2"/>
  <c r="C459" i="2"/>
  <c r="I5" i="6"/>
  <c r="G267" i="4"/>
  <c r="H267" i="4"/>
  <c r="H26" i="2"/>
  <c r="F267" i="4"/>
  <c r="J267" i="4"/>
  <c r="J26" i="2"/>
  <c r="I267" i="4"/>
  <c r="D267" i="4"/>
  <c r="D26" i="2"/>
  <c r="C267" i="4"/>
  <c r="B267" i="4"/>
  <c r="E396" i="2"/>
  <c r="E509" i="2"/>
  <c r="E395" i="2"/>
  <c r="E502" i="2"/>
  <c r="E572" i="2"/>
  <c r="E573" i="2"/>
  <c r="D463" i="2"/>
  <c r="C472" i="2"/>
  <c r="G543" i="2"/>
  <c r="E548" i="2"/>
  <c r="E593" i="2"/>
  <c r="D543" i="2"/>
  <c r="D588" i="2"/>
  <c r="D599" i="2"/>
  <c r="E543" i="2"/>
  <c r="E588" i="2"/>
  <c r="F543" i="2"/>
  <c r="F588" i="2"/>
  <c r="C543" i="2"/>
  <c r="D586" i="2"/>
  <c r="E586" i="2"/>
  <c r="F586" i="2"/>
  <c r="G586" i="2"/>
  <c r="G598" i="2"/>
  <c r="H586" i="2"/>
  <c r="C586" i="2"/>
  <c r="C520" i="2"/>
  <c r="C541" i="2"/>
  <c r="D520" i="2"/>
  <c r="D532" i="2"/>
  <c r="D541" i="2"/>
  <c r="E522" i="2"/>
  <c r="E520" i="2"/>
  <c r="E554" i="2"/>
  <c r="F520" i="2"/>
  <c r="G520" i="2"/>
  <c r="G532" i="2"/>
  <c r="H520" i="2"/>
  <c r="E598" i="2"/>
  <c r="D598" i="2"/>
  <c r="H592" i="2"/>
  <c r="E513" i="2"/>
  <c r="E515" i="2"/>
  <c r="I499" i="2"/>
  <c r="I497" i="2"/>
  <c r="E549" i="2"/>
  <c r="F410" i="2"/>
  <c r="D410" i="2"/>
  <c r="D412" i="2"/>
  <c r="D335" i="2"/>
  <c r="C276" i="2"/>
  <c r="G143" i="2"/>
  <c r="D146" i="2"/>
  <c r="D312" i="2"/>
  <c r="D443" i="2"/>
  <c r="E312" i="2"/>
  <c r="E443" i="2"/>
  <c r="E444" i="2"/>
  <c r="E448" i="2"/>
  <c r="F312" i="2"/>
  <c r="G312" i="2"/>
  <c r="H312" i="2"/>
  <c r="E412" i="2"/>
  <c r="G410" i="2"/>
  <c r="I93" i="2"/>
  <c r="I57" i="2"/>
  <c r="I141" i="2"/>
  <c r="I167" i="2"/>
  <c r="J205" i="4"/>
  <c r="J167" i="4"/>
  <c r="J172" i="4"/>
  <c r="J256" i="4"/>
  <c r="J15" i="2"/>
  <c r="J97" i="2"/>
  <c r="J148" i="2"/>
  <c r="J174" i="2"/>
  <c r="J217" i="2"/>
  <c r="J259" i="4"/>
  <c r="J18" i="2"/>
  <c r="J100" i="2"/>
  <c r="J151" i="2"/>
  <c r="J177" i="2"/>
  <c r="J220" i="2"/>
  <c r="J93" i="2"/>
  <c r="J220" i="4"/>
  <c r="J260" i="4"/>
  <c r="J19" i="2"/>
  <c r="J104" i="2"/>
  <c r="J156" i="2"/>
  <c r="J141" i="2"/>
  <c r="J167" i="2"/>
  <c r="J210" i="2"/>
  <c r="J230" i="2"/>
  <c r="E6" i="6"/>
  <c r="M89" i="3"/>
  <c r="L89" i="3"/>
  <c r="C13" i="2"/>
  <c r="D13" i="2"/>
  <c r="K13" i="2"/>
  <c r="E13" i="2"/>
  <c r="F13" i="2"/>
  <c r="G13" i="2"/>
  <c r="H13" i="2"/>
  <c r="B13" i="2"/>
  <c r="C261" i="4"/>
  <c r="C20" i="2"/>
  <c r="D261" i="4"/>
  <c r="D20" i="2"/>
  <c r="E261" i="4"/>
  <c r="E20" i="2"/>
  <c r="F261" i="4"/>
  <c r="F20" i="2"/>
  <c r="G261" i="4"/>
  <c r="G20" i="2"/>
  <c r="H261" i="4"/>
  <c r="H20" i="2"/>
  <c r="E276" i="5"/>
  <c r="C19" i="4"/>
  <c r="F276" i="5"/>
  <c r="G227" i="5"/>
  <c r="G233" i="5"/>
  <c r="G276" i="5"/>
  <c r="H247" i="5"/>
  <c r="H268" i="5"/>
  <c r="F11" i="4"/>
  <c r="H276" i="5"/>
  <c r="C266" i="4"/>
  <c r="B61" i="4"/>
  <c r="B266" i="4"/>
  <c r="B25" i="2"/>
  <c r="D266" i="4"/>
  <c r="D25" i="2"/>
  <c r="E266" i="4"/>
  <c r="E25" i="2"/>
  <c r="F266" i="4"/>
  <c r="F25" i="2"/>
  <c r="G25" i="2"/>
  <c r="C26" i="2"/>
  <c r="E26" i="2"/>
  <c r="F26" i="2"/>
  <c r="N26" i="2"/>
  <c r="G26" i="2"/>
  <c r="B26" i="2"/>
  <c r="C268" i="4"/>
  <c r="C27" i="2"/>
  <c r="D268" i="4"/>
  <c r="D27" i="2"/>
  <c r="E268" i="4"/>
  <c r="E27" i="2"/>
  <c r="F268" i="4"/>
  <c r="F27" i="2"/>
  <c r="G268" i="4"/>
  <c r="G27" i="2"/>
  <c r="H268" i="4"/>
  <c r="H27" i="2"/>
  <c r="K88" i="3"/>
  <c r="L86" i="3"/>
  <c r="M86" i="3"/>
  <c r="N86" i="3"/>
  <c r="O86" i="3"/>
  <c r="L91" i="3"/>
  <c r="L88" i="3"/>
  <c r="M91" i="3"/>
  <c r="N91" i="3"/>
  <c r="O91" i="3"/>
  <c r="M88" i="3"/>
  <c r="I111" i="3"/>
  <c r="H111" i="3"/>
  <c r="G111" i="3"/>
  <c r="G113" i="3"/>
  <c r="F111" i="3"/>
  <c r="E111" i="3"/>
  <c r="E113" i="3"/>
  <c r="I110" i="3"/>
  <c r="H110" i="3"/>
  <c r="G110" i="3"/>
  <c r="F110" i="3"/>
  <c r="F113" i="3"/>
  <c r="E110" i="3"/>
  <c r="C36" i="3"/>
  <c r="I266" i="4"/>
  <c r="J266" i="4"/>
  <c r="J25" i="2"/>
  <c r="I268" i="4"/>
  <c r="J268" i="4"/>
  <c r="H278" i="5"/>
  <c r="F21" i="4"/>
  <c r="J208" i="4"/>
  <c r="J214" i="4"/>
  <c r="D87" i="3"/>
  <c r="D94" i="3"/>
  <c r="D95" i="3"/>
  <c r="D222" i="5"/>
  <c r="N78" i="5"/>
  <c r="A119" i="5"/>
  <c r="O77" i="5"/>
  <c r="A55" i="5"/>
  <c r="O44" i="5"/>
  <c r="O17" i="5"/>
  <c r="J113" i="4"/>
  <c r="I13" i="2"/>
  <c r="N13" i="2"/>
  <c r="J13" i="2"/>
  <c r="L13" i="2"/>
  <c r="I261" i="4"/>
  <c r="I20" i="2"/>
  <c r="J261" i="4"/>
  <c r="J20" i="2"/>
  <c r="L223" i="4"/>
  <c r="L261" i="4"/>
  <c r="L20" i="2"/>
  <c r="N20" i="2"/>
  <c r="J262" i="4"/>
  <c r="J21" i="2"/>
  <c r="J51" i="2"/>
  <c r="J264" i="4"/>
  <c r="J23" i="2"/>
  <c r="J53" i="2"/>
  <c r="J265" i="4"/>
  <c r="J24" i="2"/>
  <c r="J54" i="2"/>
  <c r="I25" i="2"/>
  <c r="I26" i="2"/>
  <c r="L69" i="4"/>
  <c r="L267" i="4"/>
  <c r="L26" i="2"/>
  <c r="I27" i="2"/>
  <c r="L75" i="4"/>
  <c r="L268" i="4"/>
  <c r="L27" i="2"/>
  <c r="N56" i="2"/>
  <c r="J57" i="2"/>
  <c r="N58" i="2"/>
  <c r="N60" i="2"/>
  <c r="N61" i="2"/>
  <c r="N105" i="2"/>
  <c r="L115" i="2"/>
  <c r="I142" i="2"/>
  <c r="J142" i="2"/>
  <c r="I143" i="2"/>
  <c r="J143" i="2"/>
  <c r="N145" i="2"/>
  <c r="B146" i="2"/>
  <c r="C146" i="2"/>
  <c r="E146" i="2"/>
  <c r="F146" i="2"/>
  <c r="F172" i="2"/>
  <c r="G146" i="2"/>
  <c r="H146" i="2"/>
  <c r="H172" i="2"/>
  <c r="H215" i="2"/>
  <c r="I146" i="2"/>
  <c r="J146" i="2"/>
  <c r="J172" i="2"/>
  <c r="L146" i="2"/>
  <c r="N153" i="2"/>
  <c r="I155" i="2"/>
  <c r="J155" i="2"/>
  <c r="N157" i="2"/>
  <c r="K158" i="2"/>
  <c r="I160" i="2"/>
  <c r="J160" i="2"/>
  <c r="I169" i="2"/>
  <c r="C172" i="2"/>
  <c r="D172" i="2"/>
  <c r="J215" i="2"/>
  <c r="D215" i="2"/>
  <c r="F215" i="2"/>
  <c r="K215" i="2"/>
  <c r="K223" i="2"/>
  <c r="K226" i="2"/>
  <c r="I224" i="2"/>
  <c r="J224" i="2"/>
  <c r="I228" i="2"/>
  <c r="J228" i="2"/>
  <c r="K228" i="2"/>
  <c r="K230" i="2"/>
  <c r="C252" i="2"/>
  <c r="F252" i="2"/>
  <c r="G252" i="2"/>
  <c r="C264" i="2"/>
  <c r="F264" i="2"/>
  <c r="E270" i="2"/>
  <c r="E282" i="2"/>
  <c r="C313" i="2"/>
  <c r="D313" i="2"/>
  <c r="E313" i="2"/>
  <c r="E450" i="2"/>
  <c r="F313" i="2"/>
  <c r="F450" i="2"/>
  <c r="F339" i="2"/>
  <c r="G313" i="2"/>
  <c r="H313" i="2"/>
  <c r="H450" i="2"/>
  <c r="H339" i="2"/>
  <c r="L327" i="2"/>
  <c r="D329" i="2"/>
  <c r="C335" i="2"/>
  <c r="E335" i="2"/>
  <c r="F335" i="2"/>
  <c r="G335" i="2"/>
  <c r="H335" i="2"/>
  <c r="C336" i="2"/>
  <c r="D336" i="2"/>
  <c r="E336" i="2"/>
  <c r="F336" i="2"/>
  <c r="G336" i="2"/>
  <c r="H336" i="2"/>
  <c r="C450" i="2"/>
  <c r="C339" i="2"/>
  <c r="G450" i="2"/>
  <c r="G339" i="2"/>
  <c r="L372" i="2"/>
  <c r="I381" i="2"/>
  <c r="J381" i="2"/>
  <c r="J382" i="2"/>
  <c r="J387" i="2"/>
  <c r="J388" i="2"/>
  <c r="J389" i="2"/>
  <c r="J390" i="2"/>
  <c r="J395" i="2"/>
  <c r="J396" i="2"/>
  <c r="J397" i="2"/>
  <c r="B398" i="2"/>
  <c r="L398" i="2"/>
  <c r="J408" i="2"/>
  <c r="L410" i="2"/>
  <c r="J412" i="2"/>
  <c r="D444" i="2"/>
  <c r="E454" i="2"/>
  <c r="D459" i="2"/>
  <c r="E459" i="2"/>
  <c r="F459" i="2"/>
  <c r="G459" i="2"/>
  <c r="H459" i="2"/>
  <c r="E461" i="2"/>
  <c r="J625" i="2"/>
  <c r="J626" i="2"/>
  <c r="H632" i="2"/>
  <c r="I632" i="2"/>
  <c r="Y28" i="3"/>
  <c r="D45" i="3"/>
  <c r="D46" i="3"/>
  <c r="D47" i="3"/>
  <c r="E48" i="3"/>
  <c r="F48" i="3"/>
  <c r="G48" i="3"/>
  <c r="G53" i="3"/>
  <c r="H48" i="3"/>
  <c r="I48" i="3"/>
  <c r="E49" i="3"/>
  <c r="F49" i="3"/>
  <c r="F53" i="3"/>
  <c r="G49" i="3"/>
  <c r="H49" i="3"/>
  <c r="I49" i="3"/>
  <c r="E50" i="3"/>
  <c r="D50" i="3"/>
  <c r="F50" i="3"/>
  <c r="G50" i="3"/>
  <c r="H50" i="3"/>
  <c r="I50" i="3"/>
  <c r="E51" i="3"/>
  <c r="F51" i="3"/>
  <c r="G51" i="3"/>
  <c r="H51" i="3"/>
  <c r="I51" i="3"/>
  <c r="E103" i="3"/>
  <c r="F103" i="3"/>
  <c r="G103" i="3"/>
  <c r="H103" i="3"/>
  <c r="I103" i="3"/>
  <c r="E104" i="3"/>
  <c r="F104" i="3"/>
  <c r="G104" i="3"/>
  <c r="H104" i="3"/>
  <c r="I104" i="3"/>
  <c r="E105" i="3"/>
  <c r="F105" i="3"/>
  <c r="G105" i="3"/>
  <c r="H105" i="3"/>
  <c r="I105" i="3"/>
  <c r="E106" i="3"/>
  <c r="F106" i="3"/>
  <c r="G106" i="3"/>
  <c r="H106" i="3"/>
  <c r="I106" i="3"/>
  <c r="D111" i="3"/>
  <c r="I113" i="3"/>
  <c r="E119" i="3"/>
  <c r="F119" i="3"/>
  <c r="F125" i="3"/>
  <c r="G119" i="3"/>
  <c r="G124" i="3"/>
  <c r="H119" i="3"/>
  <c r="I119" i="3"/>
  <c r="E124" i="3"/>
  <c r="F124" i="3"/>
  <c r="F129" i="3"/>
  <c r="F134" i="3"/>
  <c r="I124" i="3"/>
  <c r="I129" i="3"/>
  <c r="I134" i="3"/>
  <c r="E125" i="3"/>
  <c r="G125" i="3"/>
  <c r="L129" i="3"/>
  <c r="L134" i="3"/>
  <c r="I125" i="3"/>
  <c r="E129" i="3"/>
  <c r="G129" i="3"/>
  <c r="K129" i="3"/>
  <c r="D131" i="3"/>
  <c r="D132" i="3"/>
  <c r="G134" i="3"/>
  <c r="K134" i="3"/>
  <c r="C10" i="4"/>
  <c r="D10" i="4"/>
  <c r="E10" i="4"/>
  <c r="F10" i="4"/>
  <c r="N10" i="4"/>
  <c r="D19" i="4"/>
  <c r="E19" i="4"/>
  <c r="N19" i="4"/>
  <c r="F19" i="4"/>
  <c r="N22" i="4"/>
  <c r="N23" i="4"/>
  <c r="N24" i="4"/>
  <c r="F282" i="5"/>
  <c r="D25" i="4"/>
  <c r="E25" i="4"/>
  <c r="H282" i="5"/>
  <c r="F25" i="4"/>
  <c r="F283" i="5"/>
  <c r="D26" i="4"/>
  <c r="H283" i="5"/>
  <c r="F26" i="4"/>
  <c r="E284" i="5"/>
  <c r="C27" i="4"/>
  <c r="G284" i="5"/>
  <c r="E27" i="4"/>
  <c r="H284" i="5"/>
  <c r="F27" i="4"/>
  <c r="G285" i="5"/>
  <c r="E28" i="4"/>
  <c r="H285" i="5"/>
  <c r="F28" i="4"/>
  <c r="F286" i="5"/>
  <c r="D29" i="4"/>
  <c r="H286" i="5"/>
  <c r="F29" i="4"/>
  <c r="E287" i="5"/>
  <c r="C30" i="4"/>
  <c r="H287" i="5"/>
  <c r="F30" i="4"/>
  <c r="D31" i="4"/>
  <c r="G288" i="5"/>
  <c r="E31" i="4"/>
  <c r="H288" i="5"/>
  <c r="F31" i="4"/>
  <c r="E289" i="5"/>
  <c r="C32" i="4"/>
  <c r="G289" i="5"/>
  <c r="E32" i="4"/>
  <c r="H289" i="5"/>
  <c r="F32" i="4"/>
  <c r="F290" i="5"/>
  <c r="D33" i="4"/>
  <c r="G290" i="5"/>
  <c r="E33" i="4"/>
  <c r="H290" i="5"/>
  <c r="F33" i="4"/>
  <c r="E291" i="5"/>
  <c r="C34" i="4"/>
  <c r="G291" i="5"/>
  <c r="E34" i="4"/>
  <c r="H291" i="5"/>
  <c r="F34" i="4"/>
  <c r="F292" i="5"/>
  <c r="D35" i="4"/>
  <c r="E35" i="4"/>
  <c r="H292" i="5"/>
  <c r="F35" i="4"/>
  <c r="H293" i="5"/>
  <c r="F36" i="4"/>
  <c r="E294" i="5"/>
  <c r="C37" i="4"/>
  <c r="N37" i="4"/>
  <c r="G294" i="5"/>
  <c r="E37" i="4"/>
  <c r="H294" i="5"/>
  <c r="F37" i="4"/>
  <c r="N69" i="4"/>
  <c r="N75" i="4"/>
  <c r="L108" i="4"/>
  <c r="N108" i="4"/>
  <c r="J115" i="4"/>
  <c r="J116" i="4"/>
  <c r="J117" i="4"/>
  <c r="K123" i="4"/>
  <c r="J155" i="4"/>
  <c r="J162" i="4"/>
  <c r="J163" i="4"/>
  <c r="J164" i="4"/>
  <c r="N223" i="4"/>
  <c r="N261" i="4"/>
  <c r="K14" i="5"/>
  <c r="K15" i="5"/>
  <c r="K16" i="5"/>
  <c r="K17" i="5"/>
  <c r="K18" i="5"/>
  <c r="K19" i="5"/>
  <c r="K21" i="5"/>
  <c r="K23" i="5"/>
  <c r="K25" i="5"/>
  <c r="K26" i="5"/>
  <c r="K29" i="5"/>
  <c r="K30" i="5"/>
  <c r="K33" i="5"/>
  <c r="K34" i="5"/>
  <c r="K35" i="5"/>
  <c r="K40" i="5"/>
  <c r="K41" i="5"/>
  <c r="K42" i="5"/>
  <c r="K43" i="5"/>
  <c r="K44" i="5"/>
  <c r="K45" i="5"/>
  <c r="K46" i="5"/>
  <c r="K47" i="5"/>
  <c r="K48" i="5"/>
  <c r="A49" i="5"/>
  <c r="K49" i="5"/>
  <c r="A50" i="5"/>
  <c r="K50" i="5"/>
  <c r="A51" i="5"/>
  <c r="K51" i="5"/>
  <c r="A52" i="5"/>
  <c r="K52" i="5"/>
  <c r="A53" i="5"/>
  <c r="K53" i="5"/>
  <c r="A54" i="5"/>
  <c r="K54" i="5"/>
  <c r="A56" i="5"/>
  <c r="K56" i="5"/>
  <c r="A57" i="5"/>
  <c r="K57" i="5"/>
  <c r="A58" i="5"/>
  <c r="K58" i="5"/>
  <c r="A59" i="5"/>
  <c r="K59" i="5"/>
  <c r="A60" i="5"/>
  <c r="K60" i="5"/>
  <c r="K66" i="5"/>
  <c r="K67" i="5"/>
  <c r="K69" i="5"/>
  <c r="K70" i="5"/>
  <c r="K71" i="5"/>
  <c r="K72" i="5"/>
  <c r="K73" i="5"/>
  <c r="K77" i="5"/>
  <c r="K79" i="5"/>
  <c r="K80" i="5"/>
  <c r="K81" i="5"/>
  <c r="A82" i="5"/>
  <c r="K82" i="5"/>
  <c r="A83" i="5"/>
  <c r="K83" i="5"/>
  <c r="A84" i="5"/>
  <c r="K84" i="5"/>
  <c r="A85" i="5"/>
  <c r="K85" i="5"/>
  <c r="A86" i="5"/>
  <c r="K86" i="5"/>
  <c r="A87" i="5"/>
  <c r="K87" i="5"/>
  <c r="A88" i="5"/>
  <c r="K88" i="5"/>
  <c r="A89" i="5"/>
  <c r="K89" i="5"/>
  <c r="A90" i="5"/>
  <c r="K90" i="5"/>
  <c r="A91" i="5"/>
  <c r="K91" i="5"/>
  <c r="A92" i="5"/>
  <c r="K92" i="5"/>
  <c r="A93" i="5"/>
  <c r="K93" i="5"/>
  <c r="A94" i="5"/>
  <c r="K94" i="5"/>
  <c r="A95" i="5"/>
  <c r="K95" i="5"/>
  <c r="A96" i="5"/>
  <c r="K96" i="5"/>
  <c r="A97" i="5"/>
  <c r="K97" i="5"/>
  <c r="A98" i="5"/>
  <c r="K98" i="5"/>
  <c r="K102" i="5"/>
  <c r="K103" i="5"/>
  <c r="K105" i="5"/>
  <c r="K106" i="5"/>
  <c r="K107" i="5"/>
  <c r="K109" i="5"/>
  <c r="K110" i="5"/>
  <c r="K111" i="5"/>
  <c r="K112" i="5"/>
  <c r="A113" i="5"/>
  <c r="A114" i="5"/>
  <c r="K114" i="5"/>
  <c r="A115" i="5"/>
  <c r="K115" i="5"/>
  <c r="A116" i="5"/>
  <c r="A117" i="5"/>
  <c r="K117" i="5"/>
  <c r="A118" i="5"/>
  <c r="K118" i="5"/>
  <c r="A120" i="5"/>
  <c r="K120" i="5"/>
  <c r="A121" i="5"/>
  <c r="K121" i="5"/>
  <c r="A122" i="5"/>
  <c r="K122" i="5"/>
  <c r="A123" i="5"/>
  <c r="A124" i="5"/>
  <c r="K124" i="5"/>
  <c r="H126" i="5"/>
  <c r="K131" i="5"/>
  <c r="D248" i="5"/>
  <c r="D251" i="5"/>
  <c r="D275" i="5"/>
  <c r="D269" i="5"/>
  <c r="K269" i="5"/>
  <c r="D271" i="5"/>
  <c r="K271" i="5"/>
  <c r="D272" i="5"/>
  <c r="K272" i="5"/>
  <c r="K275" i="5"/>
  <c r="D276" i="5"/>
  <c r="K276" i="5"/>
  <c r="L277" i="5"/>
  <c r="D283" i="5"/>
  <c r="K283" i="5"/>
  <c r="D284" i="5"/>
  <c r="K284" i="5"/>
  <c r="D287" i="5"/>
  <c r="K287" i="5"/>
  <c r="D289" i="5"/>
  <c r="K289" i="5"/>
  <c r="D290" i="5"/>
  <c r="K290" i="5"/>
  <c r="D291" i="5"/>
  <c r="K291" i="5"/>
  <c r="D292" i="5"/>
  <c r="K292" i="5"/>
  <c r="D293" i="5"/>
  <c r="K293" i="5"/>
  <c r="D294" i="5"/>
  <c r="K294" i="5"/>
  <c r="K295" i="5"/>
  <c r="B10" i="4"/>
  <c r="M10" i="4"/>
  <c r="B37" i="4"/>
  <c r="M37" i="4"/>
  <c r="J169" i="2"/>
  <c r="D450" i="2"/>
  <c r="I172" i="2"/>
  <c r="I215" i="2"/>
  <c r="E172" i="2"/>
  <c r="E215" i="2"/>
  <c r="C409" i="2"/>
  <c r="F375" i="2"/>
  <c r="D527" i="2"/>
  <c r="D554" i="2"/>
  <c r="C396" i="2"/>
  <c r="B373" i="2"/>
  <c r="C389" i="2"/>
  <c r="B69" i="4"/>
  <c r="C70" i="4"/>
  <c r="C156" i="4"/>
  <c r="C250" i="2"/>
  <c r="I509" i="2"/>
  <c r="E578" i="2"/>
  <c r="H70" i="4"/>
  <c r="F70" i="4"/>
  <c r="D115" i="2"/>
  <c r="F599" i="2"/>
  <c r="D503" i="2"/>
  <c r="D553" i="2"/>
  <c r="D555" i="2"/>
  <c r="D577" i="2"/>
  <c r="D579" i="2"/>
  <c r="D582" i="2"/>
  <c r="I502" i="2"/>
  <c r="I503" i="2"/>
  <c r="C502" i="2"/>
  <c r="C412" i="2"/>
  <c r="F113" i="5"/>
  <c r="D126" i="5"/>
  <c r="K126" i="5"/>
  <c r="F110" i="4"/>
  <c r="H110" i="4"/>
  <c r="G150" i="5"/>
  <c r="G97" i="5"/>
  <c r="F82" i="5"/>
  <c r="E292" i="5"/>
  <c r="C35" i="4"/>
  <c r="C588" i="2"/>
  <c r="D472" i="2"/>
  <c r="E463" i="2"/>
  <c r="G375" i="2"/>
  <c r="E121" i="5"/>
  <c r="F121" i="5"/>
  <c r="E117" i="5"/>
  <c r="F117" i="5"/>
  <c r="E60" i="5"/>
  <c r="F60" i="5"/>
  <c r="F59" i="5"/>
  <c r="E58" i="5"/>
  <c r="F58" i="5"/>
  <c r="E56" i="5"/>
  <c r="F56" i="5"/>
  <c r="E55" i="5"/>
  <c r="F55" i="5"/>
  <c r="E54" i="5"/>
  <c r="F54" i="5"/>
  <c r="E52" i="5"/>
  <c r="F52" i="5"/>
  <c r="E51" i="5"/>
  <c r="F51" i="5"/>
  <c r="E50" i="5"/>
  <c r="F50" i="5"/>
  <c r="D62" i="5"/>
  <c r="G98" i="5"/>
  <c r="D583" i="2"/>
  <c r="D545" i="2"/>
  <c r="D474" i="2"/>
  <c r="B148" i="4"/>
  <c r="J148" i="4"/>
  <c r="N35" i="4"/>
  <c r="C598" i="2"/>
  <c r="F155" i="4"/>
  <c r="F156" i="4"/>
  <c r="C155" i="4"/>
  <c r="D600" i="2"/>
  <c r="D604" i="2"/>
  <c r="D603" i="2"/>
  <c r="C553" i="2"/>
  <c r="K62" i="5"/>
  <c r="G388" i="2"/>
  <c r="E472" i="2"/>
  <c r="E474" i="2"/>
  <c r="F463" i="2"/>
  <c r="F472" i="2"/>
  <c r="F545" i="2"/>
  <c r="E465" i="2"/>
  <c r="E115" i="2"/>
  <c r="F115" i="2"/>
  <c r="H155" i="4"/>
  <c r="C370" i="2"/>
  <c r="I70" i="4"/>
  <c r="D70" i="4"/>
  <c r="E70" i="4"/>
  <c r="G70" i="4"/>
  <c r="C498" i="2"/>
  <c r="C509" i="2"/>
  <c r="B396" i="2"/>
  <c r="L396" i="2"/>
  <c r="D558" i="2"/>
  <c r="N450" i="2"/>
  <c r="E155" i="4"/>
  <c r="E156" i="4"/>
  <c r="C578" i="2"/>
  <c r="C554" i="2"/>
  <c r="G155" i="4"/>
  <c r="G156" i="4"/>
  <c r="G110" i="4"/>
  <c r="D155" i="4"/>
  <c r="E545" i="2"/>
  <c r="D559" i="2"/>
  <c r="I155" i="4"/>
  <c r="I148" i="4"/>
  <c r="D556" i="2"/>
  <c r="D557" i="2"/>
  <c r="D605" i="2"/>
  <c r="E569" i="2"/>
  <c r="E580" i="2"/>
  <c r="E556" i="2"/>
  <c r="F474" i="2"/>
  <c r="G115" i="2"/>
  <c r="H115" i="2"/>
  <c r="G545" i="2"/>
  <c r="G556" i="2"/>
  <c r="F556" i="2"/>
  <c r="E571" i="2"/>
  <c r="G590" i="2"/>
  <c r="G601" i="2"/>
  <c r="G524" i="2"/>
  <c r="G535" i="2"/>
  <c r="I210" i="2"/>
  <c r="I230" i="2"/>
  <c r="N156" i="4"/>
  <c r="N155" i="4"/>
  <c r="L155" i="4"/>
  <c r="C555" i="2"/>
  <c r="C559" i="2"/>
  <c r="F110" i="5"/>
  <c r="F98" i="5"/>
  <c r="F97" i="5"/>
  <c r="F100" i="5"/>
  <c r="C215" i="2"/>
  <c r="B172" i="2"/>
  <c r="B215" i="2"/>
  <c r="C25" i="2"/>
  <c r="N25" i="2"/>
  <c r="N266" i="4"/>
  <c r="K24" i="5"/>
  <c r="F24" i="5"/>
  <c r="E32" i="5"/>
  <c r="K32" i="5"/>
  <c r="E31" i="5"/>
  <c r="E282" i="5"/>
  <c r="C25" i="4"/>
  <c r="D282" i="5"/>
  <c r="K282" i="5"/>
  <c r="K31" i="5"/>
  <c r="G110" i="5"/>
  <c r="E524" i="2"/>
  <c r="E590" i="2"/>
  <c r="E547" i="2"/>
  <c r="G409" i="2"/>
  <c r="G498" i="2"/>
  <c r="F388" i="2"/>
  <c r="E339" i="2"/>
  <c r="E456" i="2"/>
  <c r="G172" i="2"/>
  <c r="G215" i="2"/>
  <c r="N146" i="2"/>
  <c r="J168" i="2"/>
  <c r="J144" i="2"/>
  <c r="J27" i="2"/>
  <c r="N27" i="2"/>
  <c r="N268" i="4"/>
  <c r="H113" i="3"/>
  <c r="D110" i="3"/>
  <c r="J147" i="4"/>
  <c r="I147" i="4"/>
  <c r="C41" i="3"/>
  <c r="B91" i="2"/>
  <c r="D82" i="3"/>
  <c r="D108" i="3"/>
  <c r="D113" i="3"/>
  <c r="D39" i="3"/>
  <c r="C527" i="2"/>
  <c r="B509" i="2"/>
  <c r="L509" i="2"/>
  <c r="F590" i="2"/>
  <c r="F547" i="2"/>
  <c r="F524" i="2"/>
  <c r="F535" i="2"/>
  <c r="D590" i="2"/>
  <c r="D569" i="2"/>
  <c r="D524" i="2"/>
  <c r="D535" i="2"/>
  <c r="D547" i="2"/>
  <c r="N34" i="4"/>
  <c r="B34" i="4"/>
  <c r="M34" i="4"/>
  <c r="N33" i="4"/>
  <c r="B33" i="4"/>
  <c r="M33" i="4"/>
  <c r="N32" i="4"/>
  <c r="B32" i="4"/>
  <c r="M32" i="4"/>
  <c r="H53" i="3"/>
  <c r="D48" i="3"/>
  <c r="D53" i="3"/>
  <c r="E643" i="2"/>
  <c r="E528" i="2"/>
  <c r="E533" i="2"/>
  <c r="B112" i="2"/>
  <c r="H238" i="5"/>
  <c r="H498" i="2"/>
  <c r="H409" i="2"/>
  <c r="F41" i="3"/>
  <c r="F370" i="2"/>
  <c r="H502" i="2"/>
  <c r="H412" i="2"/>
  <c r="G527" i="2"/>
  <c r="G578" i="2"/>
  <c r="F395" i="2"/>
  <c r="B372" i="2"/>
  <c r="G547" i="2"/>
  <c r="G569" i="2"/>
  <c r="F569" i="2"/>
  <c r="G463" i="2"/>
  <c r="D156" i="4"/>
  <c r="D110" i="4"/>
  <c r="B70" i="4"/>
  <c r="C577" i="2"/>
  <c r="C532" i="2"/>
  <c r="C503" i="2"/>
  <c r="L450" i="2"/>
  <c r="D339" i="2"/>
  <c r="B339" i="2"/>
  <c r="N267" i="4"/>
  <c r="H125" i="3"/>
  <c r="D125" i="3"/>
  <c r="H124" i="3"/>
  <c r="H129" i="3"/>
  <c r="H134" i="3"/>
  <c r="D49" i="3"/>
  <c r="E53" i="3"/>
  <c r="G169" i="2"/>
  <c r="G276" i="2"/>
  <c r="G264" i="2"/>
  <c r="I156" i="4"/>
  <c r="C599" i="2"/>
  <c r="N30" i="4"/>
  <c r="D124" i="3"/>
  <c r="J413" i="2"/>
  <c r="J392" i="2"/>
  <c r="J393" i="2"/>
  <c r="J399" i="2"/>
  <c r="J110" i="4"/>
  <c r="E110" i="4"/>
  <c r="C110" i="4"/>
  <c r="F20" i="5"/>
  <c r="K20" i="5"/>
  <c r="E97" i="5"/>
  <c r="E94" i="5"/>
  <c r="D100" i="5"/>
  <c r="K100" i="5"/>
  <c r="I110" i="4"/>
  <c r="B35" i="4"/>
  <c r="M35" i="4"/>
  <c r="H156" i="4"/>
  <c r="D548" i="2"/>
  <c r="D572" i="2"/>
  <c r="D573" i="2"/>
  <c r="D574" i="2"/>
  <c r="B30" i="4"/>
  <c r="M30" i="4"/>
  <c r="J400" i="2"/>
  <c r="F443" i="2"/>
  <c r="F444" i="2"/>
  <c r="F329" i="2"/>
  <c r="E594" i="2"/>
  <c r="E599" i="2"/>
  <c r="E600" i="2"/>
  <c r="G100" i="5"/>
  <c r="G128" i="5"/>
  <c r="E195" i="5"/>
  <c r="D288" i="5"/>
  <c r="K288" i="5"/>
  <c r="E172" i="5"/>
  <c r="D203" i="5"/>
  <c r="D247" i="5"/>
  <c r="E123" i="5"/>
  <c r="K123" i="5"/>
  <c r="F123" i="5"/>
  <c r="F116" i="5"/>
  <c r="F126" i="5"/>
  <c r="E116" i="5"/>
  <c r="K116" i="5"/>
  <c r="E40" i="5"/>
  <c r="F40" i="5"/>
  <c r="E134" i="3"/>
  <c r="D134" i="3"/>
  <c r="I144" i="2"/>
  <c r="I168" i="2"/>
  <c r="I211" i="2"/>
  <c r="K26" i="2"/>
  <c r="K25" i="2"/>
  <c r="J255" i="4"/>
  <c r="J14" i="2"/>
  <c r="J96" i="2"/>
  <c r="J227" i="4"/>
  <c r="J231" i="4"/>
  <c r="H443" i="2"/>
  <c r="H444" i="2"/>
  <c r="H329" i="2"/>
  <c r="E555" i="2"/>
  <c r="E557" i="2"/>
  <c r="G588" i="2"/>
  <c r="G554" i="2"/>
  <c r="F13" i="5"/>
  <c r="K13" i="5"/>
  <c r="H588" i="2"/>
  <c r="H554" i="2"/>
  <c r="G126" i="5"/>
  <c r="D78" i="5"/>
  <c r="O78" i="5"/>
  <c r="F23" i="5"/>
  <c r="D285" i="5"/>
  <c r="K285" i="5"/>
  <c r="D119" i="3"/>
  <c r="D51" i="3"/>
  <c r="I53" i="3"/>
  <c r="C545" i="2"/>
  <c r="C474" i="2"/>
  <c r="H143" i="2"/>
  <c r="H252" i="2"/>
  <c r="G503" i="2"/>
  <c r="G553" i="2"/>
  <c r="G577" i="2"/>
  <c r="H227" i="5"/>
  <c r="D249" i="5"/>
  <c r="D273" i="5"/>
  <c r="K273" i="5"/>
  <c r="E102" i="5"/>
  <c r="F102" i="5"/>
  <c r="B109" i="4"/>
  <c r="B27" i="4"/>
  <c r="M27" i="4"/>
  <c r="E285" i="5"/>
  <c r="C28" i="4"/>
  <c r="B223" i="4"/>
  <c r="B261" i="4"/>
  <c r="B20" i="2"/>
  <c r="K20" i="2"/>
  <c r="B19" i="4"/>
  <c r="M19" i="4"/>
  <c r="E503" i="2"/>
  <c r="E553" i="2"/>
  <c r="E577" i="2"/>
  <c r="E579" i="2"/>
  <c r="E605" i="2"/>
  <c r="F554" i="2"/>
  <c r="F578" i="2"/>
  <c r="F104" i="5"/>
  <c r="K104" i="5"/>
  <c r="E122" i="5"/>
  <c r="F122" i="5"/>
  <c r="E119" i="5"/>
  <c r="F119" i="5"/>
  <c r="E28" i="5"/>
  <c r="K28" i="5"/>
  <c r="N27" i="4"/>
  <c r="J409" i="2"/>
  <c r="E329" i="2"/>
  <c r="B313" i="2"/>
  <c r="L313" i="2"/>
  <c r="G412" i="2"/>
  <c r="G443" i="2"/>
  <c r="G444" i="2"/>
  <c r="G329" i="2"/>
  <c r="E532" i="2"/>
  <c r="L373" i="2"/>
  <c r="F57" i="5"/>
  <c r="E57" i="5"/>
  <c r="E53" i="5"/>
  <c r="E62" i="5"/>
  <c r="F53" i="5"/>
  <c r="K36" i="5"/>
  <c r="C312" i="2"/>
  <c r="L61" i="4"/>
  <c r="L266" i="4"/>
  <c r="L25" i="2"/>
  <c r="N61" i="4"/>
  <c r="I4" i="6"/>
  <c r="G62" i="5"/>
  <c r="O22" i="5"/>
  <c r="D22" i="5"/>
  <c r="G198" i="5"/>
  <c r="G189" i="5"/>
  <c r="O27" i="5"/>
  <c r="D27" i="5"/>
  <c r="G163" i="5"/>
  <c r="B75" i="4"/>
  <c r="O132" i="5"/>
  <c r="D132" i="5"/>
  <c r="K132" i="5"/>
  <c r="O108" i="5"/>
  <c r="D108" i="5"/>
  <c r="E98" i="5"/>
  <c r="D63" i="4"/>
  <c r="H264" i="2"/>
  <c r="H169" i="2"/>
  <c r="H276" i="2"/>
  <c r="F157" i="5"/>
  <c r="F285" i="5"/>
  <c r="D28" i="4"/>
  <c r="B111" i="4"/>
  <c r="G555" i="2"/>
  <c r="G557" i="2"/>
  <c r="G559" i="2"/>
  <c r="D549" i="2"/>
  <c r="D550" i="2"/>
  <c r="D593" i="2"/>
  <c r="D594" i="2"/>
  <c r="D595" i="2"/>
  <c r="D596" i="2"/>
  <c r="E100" i="5"/>
  <c r="G580" i="2"/>
  <c r="G581" i="2"/>
  <c r="G571" i="2"/>
  <c r="G579" i="2"/>
  <c r="H250" i="5"/>
  <c r="H274" i="5"/>
  <c r="F17" i="4"/>
  <c r="B251" i="2"/>
  <c r="E535" i="2"/>
  <c r="E536" i="2"/>
  <c r="E526" i="2"/>
  <c r="B554" i="2"/>
  <c r="I170" i="2"/>
  <c r="N63" i="4"/>
  <c r="B63" i="4"/>
  <c r="E76" i="4"/>
  <c r="D76" i="4"/>
  <c r="I76" i="4"/>
  <c r="B268" i="4"/>
  <c r="B27" i="2"/>
  <c r="C76" i="4"/>
  <c r="H76" i="4"/>
  <c r="F76" i="4"/>
  <c r="G76" i="4"/>
  <c r="G167" i="5"/>
  <c r="F62" i="5"/>
  <c r="G558" i="2"/>
  <c r="H599" i="2"/>
  <c r="H600" i="2"/>
  <c r="G599" i="2"/>
  <c r="D129" i="3"/>
  <c r="E126" i="5"/>
  <c r="E288" i="5"/>
  <c r="C31" i="4"/>
  <c r="E110" i="5"/>
  <c r="F166" i="5"/>
  <c r="F167" i="5"/>
  <c r="G572" i="2"/>
  <c r="G573" i="2"/>
  <c r="G574" i="2"/>
  <c r="G548" i="2"/>
  <c r="L112" i="2"/>
  <c r="C112" i="2"/>
  <c r="C548" i="2"/>
  <c r="C572" i="2"/>
  <c r="C573" i="2"/>
  <c r="C574" i="2"/>
  <c r="J211" i="2"/>
  <c r="J170" i="2"/>
  <c r="E581" i="2"/>
  <c r="E283" i="5"/>
  <c r="C26" i="4"/>
  <c r="L172" i="2"/>
  <c r="L215" i="2"/>
  <c r="L156" i="4"/>
  <c r="E27" i="5"/>
  <c r="K27" i="5"/>
  <c r="D286" i="5"/>
  <c r="K286" i="5"/>
  <c r="L312" i="2"/>
  <c r="C329" i="2"/>
  <c r="B329" i="2"/>
  <c r="C443" i="2"/>
  <c r="B312" i="2"/>
  <c r="B578" i="2"/>
  <c r="C569" i="2"/>
  <c r="C590" i="2"/>
  <c r="C524" i="2"/>
  <c r="C556" i="2"/>
  <c r="F78" i="5"/>
  <c r="F128" i="5"/>
  <c r="K78" i="5"/>
  <c r="D128" i="5"/>
  <c r="K128" i="5"/>
  <c r="J233" i="4"/>
  <c r="J263" i="4"/>
  <c r="J22" i="2"/>
  <c r="J52" i="2"/>
  <c r="J55" i="2"/>
  <c r="J59" i="2"/>
  <c r="J229" i="4"/>
  <c r="J81" i="4"/>
  <c r="H132" i="5"/>
  <c r="D268" i="5"/>
  <c r="G166" i="5"/>
  <c r="N110" i="4"/>
  <c r="L110" i="4"/>
  <c r="G35" i="5"/>
  <c r="C600" i="2"/>
  <c r="C604" i="2"/>
  <c r="H463" i="2"/>
  <c r="H472" i="2"/>
  <c r="G472" i="2"/>
  <c r="F114" i="3"/>
  <c r="E534" i="2"/>
  <c r="E560" i="2"/>
  <c r="D580" i="2"/>
  <c r="D581" i="2"/>
  <c r="D571" i="2"/>
  <c r="F592" i="2"/>
  <c r="F601" i="2"/>
  <c r="H41" i="3"/>
  <c r="I41" i="3"/>
  <c r="G41" i="3"/>
  <c r="E41" i="3"/>
  <c r="F409" i="2"/>
  <c r="F498" i="2"/>
  <c r="K108" i="5"/>
  <c r="E108" i="5"/>
  <c r="F108" i="5"/>
  <c r="F22" i="5"/>
  <c r="K22" i="5"/>
  <c r="G164" i="5"/>
  <c r="D38" i="5"/>
  <c r="G36" i="5"/>
  <c r="I6" i="6"/>
  <c r="J5" i="6"/>
  <c r="C547" i="2"/>
  <c r="J109" i="4"/>
  <c r="G109" i="4"/>
  <c r="F109" i="4"/>
  <c r="C109" i="4"/>
  <c r="E109" i="4"/>
  <c r="I109" i="4"/>
  <c r="H109" i="4"/>
  <c r="D109" i="4"/>
  <c r="J147" i="2"/>
  <c r="G165" i="5"/>
  <c r="C579" i="2"/>
  <c r="F580" i="2"/>
  <c r="F571" i="2"/>
  <c r="F412" i="2"/>
  <c r="F502" i="2"/>
  <c r="B395" i="2"/>
  <c r="L395" i="2"/>
  <c r="H577" i="2"/>
  <c r="H579" i="2"/>
  <c r="H527" i="2"/>
  <c r="H503" i="2"/>
  <c r="H553" i="2"/>
  <c r="H555" i="2"/>
  <c r="H598" i="2"/>
  <c r="H532" i="2"/>
  <c r="D601" i="2"/>
  <c r="D602" i="2"/>
  <c r="D592" i="2"/>
  <c r="E601" i="2"/>
  <c r="E602" i="2"/>
  <c r="E592" i="2"/>
  <c r="N25" i="4"/>
  <c r="B25" i="4"/>
  <c r="M25" i="4"/>
  <c r="B103" i="4"/>
  <c r="G157" i="5"/>
  <c r="C558" i="2"/>
  <c r="E378" i="2"/>
  <c r="E389" i="2"/>
  <c r="E92" i="2"/>
  <c r="E379" i="2"/>
  <c r="E90" i="2"/>
  <c r="E375" i="2"/>
  <c r="F91" i="2"/>
  <c r="G114" i="3"/>
  <c r="D117" i="2"/>
  <c r="E376" i="2"/>
  <c r="H474" i="2"/>
  <c r="H547" i="2"/>
  <c r="H545" i="2"/>
  <c r="G38" i="5"/>
  <c r="G46" i="5"/>
  <c r="C580" i="2"/>
  <c r="C571" i="2"/>
  <c r="N31" i="4"/>
  <c r="B150" i="4"/>
  <c r="B31" i="4"/>
  <c r="G600" i="2"/>
  <c r="F162" i="4"/>
  <c r="F164" i="4"/>
  <c r="F163" i="4"/>
  <c r="F116" i="4"/>
  <c r="F117" i="4"/>
  <c r="F115" i="4"/>
  <c r="I164" i="4"/>
  <c r="I163" i="4"/>
  <c r="I115" i="4"/>
  <c r="I117" i="4"/>
  <c r="I116" i="4"/>
  <c r="I162" i="4"/>
  <c r="F64" i="4"/>
  <c r="H64" i="4"/>
  <c r="G64" i="4"/>
  <c r="C64" i="4"/>
  <c r="E64" i="4"/>
  <c r="J173" i="2"/>
  <c r="J216" i="2"/>
  <c r="F163" i="5"/>
  <c r="F155" i="5"/>
  <c r="F36" i="5"/>
  <c r="H91" i="2"/>
  <c r="I114" i="3"/>
  <c r="K268" i="5"/>
  <c r="C557" i="2"/>
  <c r="N443" i="2"/>
  <c r="B443" i="2"/>
  <c r="L443" i="2"/>
  <c r="C444" i="2"/>
  <c r="B104" i="4"/>
  <c r="B26" i="4"/>
  <c r="N26" i="4"/>
  <c r="G593" i="2"/>
  <c r="G594" i="2"/>
  <c r="G595" i="2"/>
  <c r="G596" i="2"/>
  <c r="G549" i="2"/>
  <c r="G550" i="2"/>
  <c r="F198" i="5"/>
  <c r="F189" i="5"/>
  <c r="H162" i="4"/>
  <c r="H115" i="4"/>
  <c r="H117" i="4"/>
  <c r="H164" i="4"/>
  <c r="H116" i="4"/>
  <c r="H163" i="4"/>
  <c r="D164" i="4"/>
  <c r="D162" i="4"/>
  <c r="D116" i="4"/>
  <c r="D117" i="4"/>
  <c r="D163" i="4"/>
  <c r="D115" i="4"/>
  <c r="E111" i="4"/>
  <c r="J111" i="4"/>
  <c r="C111" i="4"/>
  <c r="G111" i="4"/>
  <c r="I111" i="4"/>
  <c r="H111" i="4"/>
  <c r="D111" i="4"/>
  <c r="F111" i="4"/>
  <c r="G582" i="2"/>
  <c r="G155" i="5"/>
  <c r="G293" i="5"/>
  <c r="E36" i="4"/>
  <c r="H572" i="2"/>
  <c r="H573" i="2"/>
  <c r="H574" i="2"/>
  <c r="H548" i="2"/>
  <c r="F553" i="2"/>
  <c r="F532" i="2"/>
  <c r="F577" i="2"/>
  <c r="F598" i="2"/>
  <c r="F527" i="2"/>
  <c r="F503" i="2"/>
  <c r="L502" i="2"/>
  <c r="B502" i="2"/>
  <c r="C605" i="2"/>
  <c r="C583" i="2"/>
  <c r="K38" i="5"/>
  <c r="D64" i="5"/>
  <c r="H114" i="3"/>
  <c r="G91" i="2"/>
  <c r="E91" i="2"/>
  <c r="B599" i="2"/>
  <c r="H524" i="2"/>
  <c r="H535" i="2"/>
  <c r="C535" i="2"/>
  <c r="E286" i="5"/>
  <c r="C29" i="4"/>
  <c r="E167" i="5"/>
  <c r="E35" i="5"/>
  <c r="E38" i="5"/>
  <c r="E166" i="5"/>
  <c r="E36" i="5"/>
  <c r="E46" i="5"/>
  <c r="E165" i="5"/>
  <c r="E198" i="5"/>
  <c r="E189" i="5"/>
  <c r="E163" i="5"/>
  <c r="E157" i="5"/>
  <c r="E164" i="5"/>
  <c r="D112" i="2"/>
  <c r="F35" i="5"/>
  <c r="F46" i="5"/>
  <c r="F164" i="5"/>
  <c r="C163" i="4"/>
  <c r="C164" i="4"/>
  <c r="B76" i="4"/>
  <c r="C162" i="4"/>
  <c r="C117" i="4"/>
  <c r="C115" i="4"/>
  <c r="C116" i="4"/>
  <c r="E164" i="4"/>
  <c r="E115" i="4"/>
  <c r="E117" i="4"/>
  <c r="E116" i="4"/>
  <c r="E162" i="4"/>
  <c r="E163" i="4"/>
  <c r="G583" i="2"/>
  <c r="F293" i="5"/>
  <c r="D36" i="4"/>
  <c r="B157" i="4"/>
  <c r="N28" i="4"/>
  <c r="J103" i="4"/>
  <c r="I103" i="4"/>
  <c r="H605" i="2"/>
  <c r="B412" i="2"/>
  <c r="L412" i="2"/>
  <c r="C582" i="2"/>
  <c r="N109" i="4"/>
  <c r="L109" i="4"/>
  <c r="J4" i="6"/>
  <c r="C91" i="2"/>
  <c r="E114" i="3"/>
  <c r="C603" i="2"/>
  <c r="C601" i="2"/>
  <c r="C592" i="2"/>
  <c r="C593" i="2"/>
  <c r="C594" i="2"/>
  <c r="C595" i="2"/>
  <c r="C596" i="2"/>
  <c r="C549" i="2"/>
  <c r="C550" i="2"/>
  <c r="F38" i="5"/>
  <c r="F165" i="5"/>
  <c r="G164" i="4"/>
  <c r="G162" i="4"/>
  <c r="G116" i="4"/>
  <c r="G115" i="4"/>
  <c r="G163" i="4"/>
  <c r="G117" i="4"/>
  <c r="K27" i="2"/>
  <c r="B450" i="2"/>
  <c r="D64" i="4"/>
  <c r="E128" i="5"/>
  <c r="B28" i="4"/>
  <c r="M28" i="4"/>
  <c r="E64" i="5"/>
  <c r="E130" i="5"/>
  <c r="F203" i="5"/>
  <c r="F247" i="5"/>
  <c r="F184" i="5"/>
  <c r="F64" i="5"/>
  <c r="F130" i="5"/>
  <c r="C93" i="2"/>
  <c r="C251" i="2"/>
  <c r="N116" i="4"/>
  <c r="L116" i="4"/>
  <c r="N117" i="4"/>
  <c r="L117" i="4"/>
  <c r="N163" i="4"/>
  <c r="L163" i="4"/>
  <c r="B503" i="2"/>
  <c r="L503" i="2"/>
  <c r="D158" i="4"/>
  <c r="D157" i="4"/>
  <c r="J104" i="4"/>
  <c r="I104" i="4"/>
  <c r="G150" i="4"/>
  <c r="G147" i="4"/>
  <c r="G104" i="4"/>
  <c r="G103" i="4"/>
  <c r="G148" i="4"/>
  <c r="G105" i="4"/>
  <c r="I150" i="4"/>
  <c r="J150" i="4"/>
  <c r="E252" i="2"/>
  <c r="E143" i="2"/>
  <c r="C602" i="2"/>
  <c r="D379" i="2"/>
  <c r="D90" i="2"/>
  <c r="D92" i="2"/>
  <c r="D378" i="2"/>
  <c r="D375" i="2"/>
  <c r="D91" i="2"/>
  <c r="N91" i="2"/>
  <c r="O91" i="2"/>
  <c r="N162" i="4"/>
  <c r="L162" i="4"/>
  <c r="E112" i="2"/>
  <c r="G251" i="2"/>
  <c r="G253" i="2"/>
  <c r="G340" i="2"/>
  <c r="G344" i="2"/>
  <c r="G93" i="2"/>
  <c r="G184" i="5"/>
  <c r="G203" i="5"/>
  <c r="G247" i="5"/>
  <c r="J158" i="4"/>
  <c r="J157" i="4"/>
  <c r="B444" i="2"/>
  <c r="L444" i="2"/>
  <c r="N444" i="2"/>
  <c r="H150" i="4"/>
  <c r="H105" i="4"/>
  <c r="H148" i="4"/>
  <c r="H147" i="4"/>
  <c r="H104" i="4"/>
  <c r="H103" i="4"/>
  <c r="G603" i="2"/>
  <c r="G602" i="2"/>
  <c r="D103" i="4"/>
  <c r="D150" i="4"/>
  <c r="D105" i="4"/>
  <c r="D104" i="4"/>
  <c r="D148" i="4"/>
  <c r="D147" i="4"/>
  <c r="C376" i="2"/>
  <c r="C117" i="2"/>
  <c r="D114" i="3"/>
  <c r="N115" i="4"/>
  <c r="L115" i="4"/>
  <c r="N164" i="4"/>
  <c r="L164" i="4"/>
  <c r="D130" i="5"/>
  <c r="K64" i="5"/>
  <c r="F579" i="2"/>
  <c r="B577" i="2"/>
  <c r="F157" i="4"/>
  <c r="F158" i="4"/>
  <c r="G157" i="4"/>
  <c r="G158" i="4"/>
  <c r="G605" i="2"/>
  <c r="M26" i="4"/>
  <c r="C148" i="4"/>
  <c r="C147" i="4"/>
  <c r="C150" i="4"/>
  <c r="C105" i="4"/>
  <c r="B64" i="4"/>
  <c r="C104" i="4"/>
  <c r="C103" i="4"/>
  <c r="M31" i="4"/>
  <c r="C581" i="2"/>
  <c r="F376" i="2"/>
  <c r="F374" i="2"/>
  <c r="F381" i="2"/>
  <c r="F397" i="2"/>
  <c r="F402" i="2"/>
  <c r="F117" i="2"/>
  <c r="E293" i="5"/>
  <c r="C36" i="4"/>
  <c r="E155" i="5"/>
  <c r="E142" i="2"/>
  <c r="E251" i="2"/>
  <c r="B532" i="2"/>
  <c r="L111" i="4"/>
  <c r="C158" i="4"/>
  <c r="C157" i="4"/>
  <c r="N111" i="4"/>
  <c r="F93" i="2"/>
  <c r="F251" i="2"/>
  <c r="F253" i="2"/>
  <c r="F340" i="2"/>
  <c r="F344" i="2"/>
  <c r="F142" i="2"/>
  <c r="B535" i="2"/>
  <c r="F572" i="2"/>
  <c r="F573" i="2"/>
  <c r="F574" i="2"/>
  <c r="F548" i="2"/>
  <c r="F558" i="2"/>
  <c r="F555" i="2"/>
  <c r="B553" i="2"/>
  <c r="H158" i="4"/>
  <c r="H157" i="4"/>
  <c r="H117" i="2"/>
  <c r="H376" i="2"/>
  <c r="G64" i="5"/>
  <c r="G130" i="5"/>
  <c r="D376" i="2"/>
  <c r="E388" i="2"/>
  <c r="E374" i="2"/>
  <c r="B105" i="4"/>
  <c r="N29" i="4"/>
  <c r="B29" i="4"/>
  <c r="M29" i="4"/>
  <c r="G117" i="2"/>
  <c r="G142" i="2"/>
  <c r="G376" i="2"/>
  <c r="G374" i="2"/>
  <c r="G381" i="2"/>
  <c r="G397" i="2"/>
  <c r="G402" i="2"/>
  <c r="F600" i="2"/>
  <c r="F603" i="2"/>
  <c r="B598" i="2"/>
  <c r="H593" i="2"/>
  <c r="H594" i="2"/>
  <c r="H595" i="2"/>
  <c r="H596" i="2"/>
  <c r="H549" i="2"/>
  <c r="H550" i="2"/>
  <c r="I157" i="4"/>
  <c r="I158" i="4"/>
  <c r="E157" i="4"/>
  <c r="E158" i="4"/>
  <c r="H142" i="2"/>
  <c r="H251" i="2"/>
  <c r="H253" i="2"/>
  <c r="H340" i="2"/>
  <c r="H344" i="2"/>
  <c r="H93" i="2"/>
  <c r="E105" i="4"/>
  <c r="E150" i="4"/>
  <c r="E147" i="4"/>
  <c r="E148" i="4"/>
  <c r="E103" i="4"/>
  <c r="E104" i="4"/>
  <c r="F105" i="4"/>
  <c r="F150" i="4"/>
  <c r="F147" i="4"/>
  <c r="F103" i="4"/>
  <c r="F104" i="4"/>
  <c r="F148" i="4"/>
  <c r="G604" i="2"/>
  <c r="H590" i="2"/>
  <c r="H601" i="2"/>
  <c r="H602" i="2"/>
  <c r="H556" i="2"/>
  <c r="H569" i="2"/>
  <c r="E93" i="2"/>
  <c r="E250" i="2"/>
  <c r="G168" i="2"/>
  <c r="G263" i="2"/>
  <c r="F57" i="2"/>
  <c r="F625" i="2"/>
  <c r="F629" i="2"/>
  <c r="F314" i="2"/>
  <c r="F319" i="2"/>
  <c r="N158" i="4"/>
  <c r="L158" i="4"/>
  <c r="N105" i="4"/>
  <c r="L105" i="4"/>
  <c r="H229" i="5"/>
  <c r="H222" i="5"/>
  <c r="H231" i="5"/>
  <c r="H232" i="5"/>
  <c r="K130" i="5"/>
  <c r="D134" i="5"/>
  <c r="H234" i="5"/>
  <c r="H220" i="5"/>
  <c r="H270" i="5"/>
  <c r="F13" i="4"/>
  <c r="H219" i="5"/>
  <c r="H230" i="5"/>
  <c r="H221" i="5"/>
  <c r="H271" i="5"/>
  <c r="F14" i="4"/>
  <c r="H228" i="5"/>
  <c r="H226" i="5"/>
  <c r="H223" i="5"/>
  <c r="H272" i="5"/>
  <c r="F15" i="4"/>
  <c r="G314" i="2"/>
  <c r="G319" i="2"/>
  <c r="G57" i="2"/>
  <c r="G625" i="2"/>
  <c r="G629" i="2"/>
  <c r="B90" i="2"/>
  <c r="D250" i="2"/>
  <c r="L90" i="2"/>
  <c r="D93" i="2"/>
  <c r="N90" i="2"/>
  <c r="C57" i="2"/>
  <c r="C314" i="2"/>
  <c r="C319" i="2"/>
  <c r="L93" i="2"/>
  <c r="E57" i="2"/>
  <c r="E625" i="2"/>
  <c r="E629" i="2"/>
  <c r="E314" i="2"/>
  <c r="E319" i="2"/>
  <c r="F604" i="2"/>
  <c r="F602" i="2"/>
  <c r="B600" i="2"/>
  <c r="B604" i="2"/>
  <c r="F549" i="2"/>
  <c r="F550" i="2"/>
  <c r="F593" i="2"/>
  <c r="F594" i="2"/>
  <c r="F595" i="2"/>
  <c r="L148" i="4"/>
  <c r="N148" i="4"/>
  <c r="F605" i="2"/>
  <c r="F583" i="2"/>
  <c r="F581" i="2"/>
  <c r="B579" i="2"/>
  <c r="B583" i="2"/>
  <c r="B117" i="2"/>
  <c r="B142" i="2"/>
  <c r="B263" i="2"/>
  <c r="L117" i="2"/>
  <c r="D388" i="2"/>
  <c r="L375" i="2"/>
  <c r="D374" i="2"/>
  <c r="B375" i="2"/>
  <c r="E264" i="2"/>
  <c r="E169" i="2"/>
  <c r="E276" i="2"/>
  <c r="E219" i="5"/>
  <c r="E231" i="5"/>
  <c r="E232" i="5"/>
  <c r="E234" i="5"/>
  <c r="E220" i="5"/>
  <c r="E270" i="5"/>
  <c r="C13" i="4"/>
  <c r="E221" i="5"/>
  <c r="E271" i="5"/>
  <c r="C14" i="4"/>
  <c r="E230" i="5"/>
  <c r="E229" i="5"/>
  <c r="E228" i="5"/>
  <c r="E223" i="5"/>
  <c r="E272" i="5"/>
  <c r="C15" i="4"/>
  <c r="E226" i="5"/>
  <c r="E249" i="5"/>
  <c r="E273" i="5"/>
  <c r="C16" i="4"/>
  <c r="E222" i="5"/>
  <c r="H571" i="2"/>
  <c r="H580" i="2"/>
  <c r="H168" i="2"/>
  <c r="H263" i="2"/>
  <c r="E498" i="2"/>
  <c r="E409" i="2"/>
  <c r="F596" i="2"/>
  <c r="F168" i="2"/>
  <c r="F263" i="2"/>
  <c r="F582" i="2"/>
  <c r="H557" i="2"/>
  <c r="B556" i="2"/>
  <c r="B557" i="2"/>
  <c r="B603" i="2"/>
  <c r="J105" i="4"/>
  <c r="I105" i="4"/>
  <c r="F557" i="2"/>
  <c r="F559" i="2"/>
  <c r="B555" i="2"/>
  <c r="B559" i="2"/>
  <c r="L157" i="4"/>
  <c r="N157" i="4"/>
  <c r="E168" i="2"/>
  <c r="E263" i="2"/>
  <c r="N103" i="4"/>
  <c r="L103" i="4"/>
  <c r="N147" i="4"/>
  <c r="L147" i="4"/>
  <c r="F112" i="2"/>
  <c r="B92" i="2"/>
  <c r="N92" i="2"/>
  <c r="L92" i="2"/>
  <c r="D143" i="2"/>
  <c r="D252" i="2"/>
  <c r="N252" i="2"/>
  <c r="E370" i="2"/>
  <c r="E381" i="2"/>
  <c r="E397" i="2"/>
  <c r="E402" i="2"/>
  <c r="E253" i="2"/>
  <c r="E340" i="2"/>
  <c r="E344" i="2"/>
  <c r="H57" i="2"/>
  <c r="H314" i="2"/>
  <c r="H319" i="2"/>
  <c r="G226" i="5"/>
  <c r="G230" i="5"/>
  <c r="G234" i="5"/>
  <c r="G232" i="5"/>
  <c r="G220" i="5"/>
  <c r="G270" i="5"/>
  <c r="E13" i="4"/>
  <c r="G221" i="5"/>
  <c r="G271" i="5"/>
  <c r="E14" i="4"/>
  <c r="G223" i="5"/>
  <c r="G272" i="5"/>
  <c r="E15" i="4"/>
  <c r="G219" i="5"/>
  <c r="G222" i="5"/>
  <c r="G228" i="5"/>
  <c r="G229" i="5"/>
  <c r="G231" i="5"/>
  <c r="E184" i="5"/>
  <c r="E203" i="5"/>
  <c r="E247" i="5"/>
  <c r="L104" i="4"/>
  <c r="N104" i="4"/>
  <c r="D251" i="2"/>
  <c r="D142" i="2"/>
  <c r="F268" i="5"/>
  <c r="F132" i="5"/>
  <c r="F134" i="5"/>
  <c r="B149" i="4"/>
  <c r="B36" i="4"/>
  <c r="N36" i="4"/>
  <c r="L150" i="4"/>
  <c r="N150" i="4"/>
  <c r="G132" i="5"/>
  <c r="G134" i="5"/>
  <c r="G268" i="5"/>
  <c r="B379" i="2"/>
  <c r="L379" i="2"/>
  <c r="C142" i="2"/>
  <c r="L91" i="2"/>
  <c r="B558" i="2"/>
  <c r="L376" i="2"/>
  <c r="C374" i="2"/>
  <c r="B376" i="2"/>
  <c r="L378" i="2"/>
  <c r="B378" i="2"/>
  <c r="D389" i="2"/>
  <c r="B601" i="2"/>
  <c r="N251" i="2"/>
  <c r="C253" i="2"/>
  <c r="F234" i="5"/>
  <c r="F231" i="5"/>
  <c r="F223" i="5"/>
  <c r="F272" i="5"/>
  <c r="D15" i="4"/>
  <c r="B183" i="4"/>
  <c r="F226" i="5"/>
  <c r="F222" i="5"/>
  <c r="F221" i="5"/>
  <c r="F271" i="5"/>
  <c r="D14" i="4"/>
  <c r="B179" i="4"/>
  <c r="F232" i="5"/>
  <c r="F220" i="5"/>
  <c r="F270" i="5"/>
  <c r="D13" i="4"/>
  <c r="B175" i="4"/>
  <c r="F229" i="5"/>
  <c r="F228" i="5"/>
  <c r="F230" i="5"/>
  <c r="F219" i="5"/>
  <c r="G241" i="5"/>
  <c r="G244" i="5"/>
  <c r="G245" i="5"/>
  <c r="G238" i="5"/>
  <c r="G278" i="5"/>
  <c r="E21" i="4"/>
  <c r="B118" i="4"/>
  <c r="G243" i="5"/>
  <c r="G242" i="5"/>
  <c r="F244" i="5"/>
  <c r="F242" i="5"/>
  <c r="F278" i="5"/>
  <c r="D21" i="4"/>
  <c r="B112" i="4"/>
  <c r="F245" i="5"/>
  <c r="F241" i="5"/>
  <c r="F243" i="5"/>
  <c r="F238" i="5"/>
  <c r="J183" i="4"/>
  <c r="G183" i="4"/>
  <c r="F183" i="4"/>
  <c r="E183" i="4"/>
  <c r="I183" i="4"/>
  <c r="C183" i="4"/>
  <c r="H183" i="4"/>
  <c r="D183" i="4"/>
  <c r="B389" i="2"/>
  <c r="L389" i="2"/>
  <c r="C263" i="2"/>
  <c r="N263" i="2"/>
  <c r="C168" i="2"/>
  <c r="D168" i="2"/>
  <c r="D263" i="2"/>
  <c r="D169" i="2"/>
  <c r="D264" i="2"/>
  <c r="N264" i="2"/>
  <c r="H275" i="2"/>
  <c r="H211" i="2"/>
  <c r="L57" i="2"/>
  <c r="L314" i="2"/>
  <c r="L319" i="2"/>
  <c r="B250" i="2"/>
  <c r="B253" i="2"/>
  <c r="B93" i="2"/>
  <c r="O90" i="2"/>
  <c r="F179" i="4"/>
  <c r="C179" i="4"/>
  <c r="H179" i="4"/>
  <c r="J179" i="4"/>
  <c r="G179" i="4"/>
  <c r="E179" i="4"/>
  <c r="I179" i="4"/>
  <c r="D179" i="4"/>
  <c r="E132" i="5"/>
  <c r="E134" i="5"/>
  <c r="E268" i="5"/>
  <c r="G112" i="2"/>
  <c r="H581" i="2"/>
  <c r="B580" i="2"/>
  <c r="B581" i="2"/>
  <c r="B182" i="4"/>
  <c r="B15" i="4"/>
  <c r="M15" i="4"/>
  <c r="N15" i="4"/>
  <c r="D409" i="2"/>
  <c r="L388" i="2"/>
  <c r="D498" i="2"/>
  <c r="B388" i="2"/>
  <c r="D314" i="2"/>
  <c r="D319" i="2"/>
  <c r="D57" i="2"/>
  <c r="D625" i="2"/>
  <c r="D629" i="2"/>
  <c r="M36" i="4"/>
  <c r="B582" i="2"/>
  <c r="F269" i="5"/>
  <c r="D12" i="4"/>
  <c r="B171" i="4"/>
  <c r="F248" i="5"/>
  <c r="F175" i="4"/>
  <c r="C175" i="4"/>
  <c r="E175" i="4"/>
  <c r="G175" i="4"/>
  <c r="J175" i="4"/>
  <c r="D175" i="4"/>
  <c r="H175" i="4"/>
  <c r="I175" i="4"/>
  <c r="F249" i="5"/>
  <c r="F273" i="5"/>
  <c r="D16" i="4"/>
  <c r="B205" i="4"/>
  <c r="B602" i="2"/>
  <c r="B374" i="2"/>
  <c r="L374" i="2"/>
  <c r="C381" i="2"/>
  <c r="L142" i="2"/>
  <c r="L263" i="2"/>
  <c r="L251" i="2"/>
  <c r="I149" i="4"/>
  <c r="J149" i="4"/>
  <c r="G149" i="4"/>
  <c r="D149" i="4"/>
  <c r="C149" i="4"/>
  <c r="E149" i="4"/>
  <c r="F149" i="4"/>
  <c r="H149" i="4"/>
  <c r="D11" i="4"/>
  <c r="B159" i="4"/>
  <c r="G269" i="5"/>
  <c r="E12" i="4"/>
  <c r="G248" i="5"/>
  <c r="O92" i="2"/>
  <c r="B252" i="2"/>
  <c r="B143" i="2"/>
  <c r="B264" i="2"/>
  <c r="B439" i="2"/>
  <c r="E211" i="2"/>
  <c r="E275" i="2"/>
  <c r="F275" i="2"/>
  <c r="F211" i="2"/>
  <c r="E248" i="5"/>
  <c r="E269" i="5"/>
  <c r="C12" i="4"/>
  <c r="B605" i="2"/>
  <c r="N93" i="2"/>
  <c r="N250" i="2"/>
  <c r="D253" i="2"/>
  <c r="D340" i="2"/>
  <c r="D344" i="2"/>
  <c r="D370" i="2"/>
  <c r="C340" i="2"/>
  <c r="E11" i="4"/>
  <c r="B165" i="4"/>
  <c r="B204" i="4"/>
  <c r="L143" i="2"/>
  <c r="L264" i="2"/>
  <c r="L252" i="2"/>
  <c r="N14" i="4"/>
  <c r="B14" i="4"/>
  <c r="M14" i="4"/>
  <c r="B178" i="4"/>
  <c r="H245" i="5"/>
  <c r="K134" i="5"/>
  <c r="H242" i="5"/>
  <c r="D278" i="5"/>
  <c r="K278" i="5"/>
  <c r="H244" i="5"/>
  <c r="H241" i="5"/>
  <c r="D274" i="5"/>
  <c r="H243" i="5"/>
  <c r="D250" i="5"/>
  <c r="D253" i="5"/>
  <c r="G249" i="5"/>
  <c r="G273" i="5"/>
  <c r="E16" i="4"/>
  <c r="B16" i="4"/>
  <c r="B13" i="4"/>
  <c r="M13" i="4"/>
  <c r="B174" i="4"/>
  <c r="N13" i="4"/>
  <c r="C625" i="2"/>
  <c r="N57" i="2"/>
  <c r="L250" i="2"/>
  <c r="L253" i="2"/>
  <c r="H249" i="5"/>
  <c r="H273" i="5"/>
  <c r="F16" i="4"/>
  <c r="B207" i="4"/>
  <c r="B259" i="4"/>
  <c r="B18" i="2"/>
  <c r="H269" i="5"/>
  <c r="H248" i="5"/>
  <c r="G211" i="2"/>
  <c r="G275" i="2"/>
  <c r="B180" i="4"/>
  <c r="I178" i="4"/>
  <c r="I180" i="4"/>
  <c r="J178" i="4"/>
  <c r="G178" i="4"/>
  <c r="G180" i="4"/>
  <c r="D178" i="4"/>
  <c r="D180" i="4"/>
  <c r="C178" i="4"/>
  <c r="E178" i="4"/>
  <c r="E180" i="4"/>
  <c r="F178" i="4"/>
  <c r="F180" i="4"/>
  <c r="H178" i="4"/>
  <c r="H180" i="4"/>
  <c r="F250" i="5"/>
  <c r="F253" i="5"/>
  <c r="F274" i="5"/>
  <c r="F12" i="4"/>
  <c r="K274" i="5"/>
  <c r="D277" i="5"/>
  <c r="K277" i="5"/>
  <c r="J204" i="4"/>
  <c r="J206" i="4"/>
  <c r="J258" i="4"/>
  <c r="J17" i="2"/>
  <c r="J99" i="2"/>
  <c r="J150" i="2"/>
  <c r="J176" i="2"/>
  <c r="J219" i="2"/>
  <c r="B206" i="4"/>
  <c r="I204" i="4"/>
  <c r="F204" i="4"/>
  <c r="G204" i="4"/>
  <c r="H204" i="4"/>
  <c r="E204" i="4"/>
  <c r="D204" i="4"/>
  <c r="C204" i="4"/>
  <c r="H251" i="5"/>
  <c r="H275" i="5"/>
  <c r="F18" i="4"/>
  <c r="N16" i="4"/>
  <c r="M16" i="4"/>
  <c r="C344" i="2"/>
  <c r="B340" i="2"/>
  <c r="L439" i="2"/>
  <c r="L175" i="4"/>
  <c r="N175" i="4"/>
  <c r="B409" i="2"/>
  <c r="L409" i="2"/>
  <c r="D211" i="2"/>
  <c r="D275" i="2"/>
  <c r="L183" i="4"/>
  <c r="N183" i="4"/>
  <c r="F251" i="5"/>
  <c r="F275" i="5"/>
  <c r="D18" i="4"/>
  <c r="B218" i="4"/>
  <c r="G250" i="5"/>
  <c r="G274" i="5"/>
  <c r="G253" i="5"/>
  <c r="I498" i="2"/>
  <c r="B498" i="2"/>
  <c r="H112" i="2"/>
  <c r="D276" i="2"/>
  <c r="B169" i="2"/>
  <c r="B276" i="2"/>
  <c r="L169" i="2"/>
  <c r="L276" i="2"/>
  <c r="B100" i="2"/>
  <c r="B151" i="2"/>
  <c r="B625" i="2"/>
  <c r="L625" i="2"/>
  <c r="C629" i="2"/>
  <c r="N253" i="2"/>
  <c r="B12" i="4"/>
  <c r="N12" i="4"/>
  <c r="B170" i="4"/>
  <c r="C159" i="4"/>
  <c r="G159" i="4"/>
  <c r="G160" i="4"/>
  <c r="I159" i="4"/>
  <c r="I160" i="4"/>
  <c r="J159" i="4"/>
  <c r="J160" i="4"/>
  <c r="F159" i="4"/>
  <c r="F160" i="4"/>
  <c r="D159" i="4"/>
  <c r="D160" i="4"/>
  <c r="H159" i="4"/>
  <c r="H160" i="4"/>
  <c r="E159" i="4"/>
  <c r="E160" i="4"/>
  <c r="B160" i="4"/>
  <c r="L149" i="4"/>
  <c r="N149" i="4"/>
  <c r="C397" i="2"/>
  <c r="C205" i="4"/>
  <c r="G205" i="4"/>
  <c r="H205" i="4"/>
  <c r="D205" i="4"/>
  <c r="I205" i="4"/>
  <c r="F205" i="4"/>
  <c r="E205" i="4"/>
  <c r="C11" i="4"/>
  <c r="N179" i="4"/>
  <c r="L179" i="4"/>
  <c r="B57" i="2"/>
  <c r="O93" i="2"/>
  <c r="B314" i="2"/>
  <c r="B319" i="2"/>
  <c r="N143" i="2"/>
  <c r="C275" i="2"/>
  <c r="B168" i="2"/>
  <c r="B275" i="2"/>
  <c r="C211" i="2"/>
  <c r="L168" i="2"/>
  <c r="L275" i="2"/>
  <c r="I174" i="4"/>
  <c r="I176" i="4"/>
  <c r="J174" i="4"/>
  <c r="J176" i="4"/>
  <c r="J257" i="4"/>
  <c r="J16" i="2"/>
  <c r="J98" i="2"/>
  <c r="B176" i="4"/>
  <c r="B257" i="4"/>
  <c r="B16" i="2"/>
  <c r="C174" i="4"/>
  <c r="H174" i="4"/>
  <c r="H176" i="4"/>
  <c r="H257" i="4"/>
  <c r="H16" i="2"/>
  <c r="H98" i="2"/>
  <c r="H149" i="2"/>
  <c r="H175" i="2"/>
  <c r="H218" i="2"/>
  <c r="F174" i="4"/>
  <c r="F176" i="4"/>
  <c r="D174" i="4"/>
  <c r="D176" i="4"/>
  <c r="D257" i="4"/>
  <c r="D16" i="2"/>
  <c r="D98" i="2"/>
  <c r="D149" i="2"/>
  <c r="D175" i="2"/>
  <c r="D218" i="2"/>
  <c r="E174" i="4"/>
  <c r="E176" i="4"/>
  <c r="G174" i="4"/>
  <c r="G176" i="4"/>
  <c r="G257" i="4"/>
  <c r="G16" i="2"/>
  <c r="G98" i="2"/>
  <c r="G149" i="2"/>
  <c r="G175" i="2"/>
  <c r="G218" i="2"/>
  <c r="L370" i="2"/>
  <c r="D381" i="2"/>
  <c r="D397" i="2"/>
  <c r="D402" i="2"/>
  <c r="B370" i="2"/>
  <c r="E278" i="5"/>
  <c r="C21" i="4"/>
  <c r="E244" i="5"/>
  <c r="E242" i="5"/>
  <c r="E243" i="5"/>
  <c r="E241" i="5"/>
  <c r="E245" i="5"/>
  <c r="E238" i="5"/>
  <c r="E112" i="4"/>
  <c r="E113" i="4"/>
  <c r="G112" i="4"/>
  <c r="G113" i="4"/>
  <c r="I112" i="4"/>
  <c r="I113" i="4"/>
  <c r="H112" i="4"/>
  <c r="H113" i="4"/>
  <c r="C112" i="4"/>
  <c r="F112" i="4"/>
  <c r="F113" i="4"/>
  <c r="D112" i="4"/>
  <c r="D113" i="4"/>
  <c r="J112" i="4"/>
  <c r="B113" i="4"/>
  <c r="J165" i="4"/>
  <c r="J166" i="4"/>
  <c r="B166" i="4"/>
  <c r="F165" i="4"/>
  <c r="F166" i="4"/>
  <c r="H165" i="4"/>
  <c r="H166" i="4"/>
  <c r="I165" i="4"/>
  <c r="I166" i="4"/>
  <c r="E165" i="4"/>
  <c r="E166" i="4"/>
  <c r="G165" i="4"/>
  <c r="G166" i="4"/>
  <c r="C165" i="4"/>
  <c r="D165" i="4"/>
  <c r="D166" i="4"/>
  <c r="G171" i="4"/>
  <c r="D171" i="4"/>
  <c r="J171" i="4"/>
  <c r="H171" i="4"/>
  <c r="I171" i="4"/>
  <c r="C171" i="4"/>
  <c r="F171" i="4"/>
  <c r="E171" i="4"/>
  <c r="B184" i="4"/>
  <c r="I182" i="4"/>
  <c r="I184" i="4"/>
  <c r="J182" i="4"/>
  <c r="G182" i="4"/>
  <c r="G184" i="4"/>
  <c r="C182" i="4"/>
  <c r="D182" i="4"/>
  <c r="D184" i="4"/>
  <c r="E182" i="4"/>
  <c r="E184" i="4"/>
  <c r="H182" i="4"/>
  <c r="H184" i="4"/>
  <c r="F182" i="4"/>
  <c r="F184" i="4"/>
  <c r="N142" i="2"/>
  <c r="J118" i="4"/>
  <c r="B119" i="4"/>
  <c r="H118" i="4"/>
  <c r="E118" i="4"/>
  <c r="I118" i="4"/>
  <c r="F118" i="4"/>
  <c r="C118" i="4"/>
  <c r="G118" i="4"/>
  <c r="D118" i="4"/>
  <c r="G251" i="5"/>
  <c r="G275" i="5"/>
  <c r="E18" i="4"/>
  <c r="B219" i="4"/>
  <c r="I218" i="4"/>
  <c r="B211" i="2"/>
  <c r="L211" i="2"/>
  <c r="B11" i="4"/>
  <c r="M11" i="4"/>
  <c r="B151" i="4"/>
  <c r="N11" i="4"/>
  <c r="I206" i="4"/>
  <c r="L171" i="4"/>
  <c r="N171" i="4"/>
  <c r="N165" i="4"/>
  <c r="L165" i="4"/>
  <c r="C166" i="4"/>
  <c r="E218" i="4"/>
  <c r="I257" i="4"/>
  <c r="I16" i="2"/>
  <c r="I98" i="2"/>
  <c r="I149" i="2"/>
  <c r="I175" i="2"/>
  <c r="I218" i="2"/>
  <c r="B397" i="2"/>
  <c r="L397" i="2"/>
  <c r="C402" i="2"/>
  <c r="N159" i="4"/>
  <c r="L159" i="4"/>
  <c r="C160" i="4"/>
  <c r="N204" i="4"/>
  <c r="L204" i="4"/>
  <c r="C206" i="4"/>
  <c r="G206" i="4"/>
  <c r="D218" i="4"/>
  <c r="B98" i="2"/>
  <c r="B149" i="2"/>
  <c r="L381" i="2"/>
  <c r="N118" i="4"/>
  <c r="L118" i="4"/>
  <c r="L182" i="4"/>
  <c r="C184" i="4"/>
  <c r="N182" i="4"/>
  <c r="L112" i="4"/>
  <c r="N112" i="4"/>
  <c r="C113" i="4"/>
  <c r="J119" i="4"/>
  <c r="J123" i="4"/>
  <c r="J253" i="4"/>
  <c r="J12" i="2"/>
  <c r="F119" i="4"/>
  <c r="D119" i="4"/>
  <c r="E119" i="4"/>
  <c r="C119" i="4"/>
  <c r="H119" i="4"/>
  <c r="I119" i="4"/>
  <c r="G119" i="4"/>
  <c r="H212" i="4"/>
  <c r="H227" i="4"/>
  <c r="H263" i="4"/>
  <c r="H22" i="2"/>
  <c r="H52" i="2"/>
  <c r="H65" i="2"/>
  <c r="H218" i="4"/>
  <c r="E274" i="5"/>
  <c r="E250" i="5"/>
  <c r="E257" i="4"/>
  <c r="E16" i="2"/>
  <c r="E98" i="2"/>
  <c r="E149" i="2"/>
  <c r="E175" i="2"/>
  <c r="E218" i="2"/>
  <c r="N174" i="4"/>
  <c r="L174" i="4"/>
  <c r="C176" i="4"/>
  <c r="N205" i="4"/>
  <c r="L205" i="4"/>
  <c r="J170" i="4"/>
  <c r="I170" i="4"/>
  <c r="I172" i="4"/>
  <c r="I256" i="4"/>
  <c r="I15" i="2"/>
  <c r="I97" i="2"/>
  <c r="I148" i="2"/>
  <c r="I174" i="2"/>
  <c r="I217" i="2"/>
  <c r="B172" i="4"/>
  <c r="B256" i="4"/>
  <c r="B15" i="2"/>
  <c r="D170" i="4"/>
  <c r="D172" i="4"/>
  <c r="D256" i="4"/>
  <c r="D15" i="2"/>
  <c r="D97" i="2"/>
  <c r="D148" i="2"/>
  <c r="D174" i="2"/>
  <c r="D217" i="2"/>
  <c r="H170" i="4"/>
  <c r="H172" i="4"/>
  <c r="H256" i="4"/>
  <c r="H15" i="2"/>
  <c r="H97" i="2"/>
  <c r="H148" i="2"/>
  <c r="H174" i="2"/>
  <c r="H217" i="2"/>
  <c r="G170" i="4"/>
  <c r="G172" i="4"/>
  <c r="G256" i="4"/>
  <c r="G15" i="2"/>
  <c r="G97" i="2"/>
  <c r="G148" i="2"/>
  <c r="G174" i="2"/>
  <c r="G217" i="2"/>
  <c r="C170" i="4"/>
  <c r="E170" i="4"/>
  <c r="E172" i="4"/>
  <c r="E256" i="4"/>
  <c r="E15" i="2"/>
  <c r="E97" i="2"/>
  <c r="E148" i="2"/>
  <c r="E174" i="2"/>
  <c r="E217" i="2"/>
  <c r="F170" i="4"/>
  <c r="F172" i="4"/>
  <c r="F256" i="4"/>
  <c r="F15" i="2"/>
  <c r="F97" i="2"/>
  <c r="F148" i="2"/>
  <c r="F174" i="2"/>
  <c r="F217" i="2"/>
  <c r="D206" i="4"/>
  <c r="F206" i="4"/>
  <c r="D17" i="4"/>
  <c r="B212" i="4"/>
  <c r="I212" i="4"/>
  <c r="I227" i="4"/>
  <c r="I263" i="4"/>
  <c r="I22" i="2"/>
  <c r="I52" i="2"/>
  <c r="F277" i="5"/>
  <c r="D20" i="4"/>
  <c r="B227" i="4"/>
  <c r="B263" i="4"/>
  <c r="B22" i="2"/>
  <c r="H253" i="5"/>
  <c r="E206" i="4"/>
  <c r="F212" i="4"/>
  <c r="F218" i="4"/>
  <c r="F227" i="4"/>
  <c r="F263" i="4"/>
  <c r="F22" i="2"/>
  <c r="F52" i="2"/>
  <c r="F65" i="2"/>
  <c r="G218" i="4"/>
  <c r="E251" i="5"/>
  <c r="E275" i="5"/>
  <c r="C18" i="4"/>
  <c r="B106" i="4"/>
  <c r="N21" i="4"/>
  <c r="B21" i="4"/>
  <c r="M21" i="4"/>
  <c r="F257" i="4"/>
  <c r="F16" i="2"/>
  <c r="F98" i="2"/>
  <c r="F149" i="2"/>
  <c r="F175" i="2"/>
  <c r="F218" i="2"/>
  <c r="J149" i="2"/>
  <c r="J101" i="2"/>
  <c r="J106" i="2"/>
  <c r="B381" i="2"/>
  <c r="M12" i="4"/>
  <c r="E17" i="4"/>
  <c r="B213" i="4"/>
  <c r="G277" i="5"/>
  <c r="E20" i="4"/>
  <c r="B228" i="4"/>
  <c r="B264" i="4"/>
  <c r="B23" i="2"/>
  <c r="H206" i="4"/>
  <c r="B208" i="4"/>
  <c r="B258" i="4"/>
  <c r="B17" i="2"/>
  <c r="H277" i="5"/>
  <c r="F20" i="4"/>
  <c r="B230" i="4"/>
  <c r="C180" i="4"/>
  <c r="L178" i="4"/>
  <c r="N178" i="4"/>
  <c r="J175" i="2"/>
  <c r="J218" i="2"/>
  <c r="J152" i="2"/>
  <c r="N166" i="4"/>
  <c r="L166" i="4"/>
  <c r="B99" i="2"/>
  <c r="B150" i="2"/>
  <c r="E258" i="4"/>
  <c r="E17" i="2"/>
  <c r="E99" i="2"/>
  <c r="E150" i="2"/>
  <c r="E176" i="2"/>
  <c r="E219" i="2"/>
  <c r="N170" i="4"/>
  <c r="L170" i="4"/>
  <c r="C172" i="4"/>
  <c r="B97" i="2"/>
  <c r="B148" i="2"/>
  <c r="C17" i="4"/>
  <c r="E277" i="5"/>
  <c r="C20" i="4"/>
  <c r="I213" i="4"/>
  <c r="I228" i="4"/>
  <c r="I264" i="4"/>
  <c r="I23" i="2"/>
  <c r="I53" i="2"/>
  <c r="D213" i="4"/>
  <c r="D219" i="4"/>
  <c r="D212" i="4"/>
  <c r="D227" i="4"/>
  <c r="D263" i="4"/>
  <c r="D22" i="2"/>
  <c r="D52" i="2"/>
  <c r="D65" i="2"/>
  <c r="E212" i="4"/>
  <c r="E227" i="4"/>
  <c r="E263" i="4"/>
  <c r="E22" i="2"/>
  <c r="E52" i="2"/>
  <c r="E65" i="2"/>
  <c r="I258" i="4"/>
  <c r="I17" i="2"/>
  <c r="I99" i="2"/>
  <c r="I150" i="2"/>
  <c r="I176" i="2"/>
  <c r="I219" i="2"/>
  <c r="I106" i="4"/>
  <c r="I107" i="4"/>
  <c r="J106" i="4"/>
  <c r="G106" i="4"/>
  <c r="G107" i="4"/>
  <c r="H106" i="4"/>
  <c r="H107" i="4"/>
  <c r="F106" i="4"/>
  <c r="F107" i="4"/>
  <c r="D106" i="4"/>
  <c r="D107" i="4"/>
  <c r="C106" i="4"/>
  <c r="B107" i="4"/>
  <c r="B123" i="4"/>
  <c r="B253" i="4"/>
  <c r="B12" i="2"/>
  <c r="E106" i="4"/>
  <c r="E107" i="4"/>
  <c r="I151" i="4"/>
  <c r="I153" i="4"/>
  <c r="I167" i="4"/>
  <c r="I255" i="4"/>
  <c r="I14" i="2"/>
  <c r="I96" i="2"/>
  <c r="J151" i="4"/>
  <c r="G151" i="4"/>
  <c r="G153" i="4"/>
  <c r="G167" i="4"/>
  <c r="G255" i="4"/>
  <c r="G14" i="2"/>
  <c r="G96" i="2"/>
  <c r="H151" i="4"/>
  <c r="H153" i="4"/>
  <c r="H167" i="4"/>
  <c r="H255" i="4"/>
  <c r="H14" i="2"/>
  <c r="H96" i="2"/>
  <c r="D151" i="4"/>
  <c r="D153" i="4"/>
  <c r="D167" i="4"/>
  <c r="D255" i="4"/>
  <c r="D14" i="2"/>
  <c r="D96" i="2"/>
  <c r="E151" i="4"/>
  <c r="E153" i="4"/>
  <c r="E167" i="4"/>
  <c r="E255" i="4"/>
  <c r="E14" i="2"/>
  <c r="E96" i="2"/>
  <c r="C151" i="4"/>
  <c r="F151" i="4"/>
  <c r="F153" i="4"/>
  <c r="F167" i="4"/>
  <c r="F255" i="4"/>
  <c r="F14" i="2"/>
  <c r="F96" i="2"/>
  <c r="B153" i="4"/>
  <c r="B167" i="4"/>
  <c r="B255" i="4"/>
  <c r="B14" i="2"/>
  <c r="B53" i="2"/>
  <c r="B66" i="2"/>
  <c r="B217" i="4"/>
  <c r="B220" i="4"/>
  <c r="B260" i="4"/>
  <c r="B19" i="2"/>
  <c r="B18" i="4"/>
  <c r="M18" i="4"/>
  <c r="N18" i="4"/>
  <c r="D258" i="4"/>
  <c r="D17" i="2"/>
  <c r="D99" i="2"/>
  <c r="D150" i="2"/>
  <c r="D176" i="2"/>
  <c r="D219" i="2"/>
  <c r="L180" i="4"/>
  <c r="N180" i="4"/>
  <c r="H258" i="4"/>
  <c r="H17" i="2"/>
  <c r="H99" i="2"/>
  <c r="H150" i="2"/>
  <c r="H176" i="2"/>
  <c r="H219" i="2"/>
  <c r="G212" i="4"/>
  <c r="G227" i="4"/>
  <c r="G263" i="4"/>
  <c r="G22" i="2"/>
  <c r="G52" i="2"/>
  <c r="G65" i="2"/>
  <c r="F258" i="4"/>
  <c r="F17" i="2"/>
  <c r="F99" i="2"/>
  <c r="F150" i="2"/>
  <c r="F176" i="2"/>
  <c r="F219" i="2"/>
  <c r="H219" i="4"/>
  <c r="H213" i="4"/>
  <c r="H228" i="4"/>
  <c r="H264" i="4"/>
  <c r="H23" i="2"/>
  <c r="H53" i="2"/>
  <c r="H66" i="2"/>
  <c r="F213" i="4"/>
  <c r="F219" i="4"/>
  <c r="G258" i="4"/>
  <c r="G17" i="2"/>
  <c r="G99" i="2"/>
  <c r="G150" i="2"/>
  <c r="G176" i="2"/>
  <c r="G219" i="2"/>
  <c r="B265" i="4"/>
  <c r="B24" i="2"/>
  <c r="C219" i="4"/>
  <c r="L119" i="4"/>
  <c r="C213" i="4"/>
  <c r="N119" i="4"/>
  <c r="B52" i="2"/>
  <c r="B65" i="2"/>
  <c r="C257" i="4"/>
  <c r="N176" i="4"/>
  <c r="L176" i="4"/>
  <c r="E253" i="5"/>
  <c r="G219" i="4"/>
  <c r="G213" i="4"/>
  <c r="G228" i="4"/>
  <c r="G264" i="4"/>
  <c r="G23" i="2"/>
  <c r="G53" i="2"/>
  <c r="G66" i="2"/>
  <c r="E219" i="4"/>
  <c r="E213" i="4"/>
  <c r="E228" i="4"/>
  <c r="E264" i="4"/>
  <c r="E23" i="2"/>
  <c r="E53" i="2"/>
  <c r="E66" i="2"/>
  <c r="L113" i="4"/>
  <c r="C212" i="4"/>
  <c r="C218" i="4"/>
  <c r="N113" i="4"/>
  <c r="N184" i="4"/>
  <c r="L184" i="4"/>
  <c r="C258" i="4"/>
  <c r="L206" i="4"/>
  <c r="L258" i="4"/>
  <c r="L17" i="2"/>
  <c r="L99" i="2"/>
  <c r="L150" i="2"/>
  <c r="N206" i="4"/>
  <c r="L160" i="4"/>
  <c r="N160" i="4"/>
  <c r="N212" i="4"/>
  <c r="L212" i="4"/>
  <c r="C227" i="4"/>
  <c r="N151" i="4"/>
  <c r="L151" i="4"/>
  <c r="C153" i="4"/>
  <c r="B96" i="2"/>
  <c r="D147" i="2"/>
  <c r="I147" i="2"/>
  <c r="D217" i="4"/>
  <c r="D220" i="4"/>
  <c r="D260" i="4"/>
  <c r="D19" i="2"/>
  <c r="D104" i="2"/>
  <c r="D123" i="4"/>
  <c r="D253" i="4"/>
  <c r="D12" i="2"/>
  <c r="D109" i="2"/>
  <c r="G147" i="2"/>
  <c r="C17" i="2"/>
  <c r="N258" i="4"/>
  <c r="N218" i="4"/>
  <c r="L218" i="4"/>
  <c r="L257" i="4"/>
  <c r="L16" i="2"/>
  <c r="L98" i="2"/>
  <c r="L149" i="2"/>
  <c r="N219" i="4"/>
  <c r="L219" i="4"/>
  <c r="B104" i="2"/>
  <c r="F147" i="2"/>
  <c r="H147" i="2"/>
  <c r="E123" i="4"/>
  <c r="E253" i="4"/>
  <c r="E12" i="2"/>
  <c r="E109" i="2"/>
  <c r="E217" i="4"/>
  <c r="E220" i="4"/>
  <c r="E260" i="4"/>
  <c r="E19" i="2"/>
  <c r="E104" i="2"/>
  <c r="F217" i="4"/>
  <c r="F220" i="4"/>
  <c r="F260" i="4"/>
  <c r="F19" i="2"/>
  <c r="F104" i="2"/>
  <c r="F123" i="4"/>
  <c r="F253" i="4"/>
  <c r="F12" i="2"/>
  <c r="F109" i="2"/>
  <c r="I217" i="4"/>
  <c r="I220" i="4"/>
  <c r="I260" i="4"/>
  <c r="I19" i="2"/>
  <c r="I104" i="2"/>
  <c r="I156" i="2"/>
  <c r="I123" i="4"/>
  <c r="I253" i="4"/>
  <c r="I12" i="2"/>
  <c r="B226" i="4"/>
  <c r="N20" i="4"/>
  <c r="B20" i="4"/>
  <c r="M20" i="4"/>
  <c r="C256" i="4"/>
  <c r="N172" i="4"/>
  <c r="L172" i="4"/>
  <c r="L256" i="4"/>
  <c r="L15" i="2"/>
  <c r="L97" i="2"/>
  <c r="L148" i="2"/>
  <c r="B54" i="2"/>
  <c r="B109" i="2"/>
  <c r="H217" i="4"/>
  <c r="H220" i="4"/>
  <c r="H260" i="4"/>
  <c r="H19" i="2"/>
  <c r="H104" i="2"/>
  <c r="H123" i="4"/>
  <c r="H253" i="4"/>
  <c r="H12" i="2"/>
  <c r="H109" i="2"/>
  <c r="N17" i="4"/>
  <c r="B211" i="4"/>
  <c r="B214" i="4"/>
  <c r="B17" i="4"/>
  <c r="M17" i="4"/>
  <c r="J178" i="2"/>
  <c r="J154" i="2"/>
  <c r="J158" i="2"/>
  <c r="C16" i="2"/>
  <c r="N257" i="4"/>
  <c r="C228" i="4"/>
  <c r="L213" i="4"/>
  <c r="N213" i="4"/>
  <c r="F228" i="4"/>
  <c r="F264" i="4"/>
  <c r="F23" i="2"/>
  <c r="F53" i="2"/>
  <c r="F66" i="2"/>
  <c r="E147" i="2"/>
  <c r="N106" i="4"/>
  <c r="L106" i="4"/>
  <c r="C107" i="4"/>
  <c r="G217" i="4"/>
  <c r="G220" i="4"/>
  <c r="G260" i="4"/>
  <c r="G19" i="2"/>
  <c r="G104" i="2"/>
  <c r="G211" i="4"/>
  <c r="G123" i="4"/>
  <c r="G253" i="4"/>
  <c r="G12" i="2"/>
  <c r="G109" i="2"/>
  <c r="D228" i="4"/>
  <c r="D264" i="4"/>
  <c r="D23" i="2"/>
  <c r="D53" i="2"/>
  <c r="D66" i="2"/>
  <c r="H255" i="2"/>
  <c r="G255" i="2"/>
  <c r="C211" i="4"/>
  <c r="L107" i="4"/>
  <c r="L123" i="4"/>
  <c r="L253" i="4"/>
  <c r="L12" i="2"/>
  <c r="C217" i="4"/>
  <c r="N107" i="4"/>
  <c r="C123" i="4"/>
  <c r="E173" i="2"/>
  <c r="E216" i="2"/>
  <c r="L228" i="4"/>
  <c r="L264" i="4"/>
  <c r="L23" i="2"/>
  <c r="L53" i="2"/>
  <c r="N228" i="4"/>
  <c r="C264" i="4"/>
  <c r="J221" i="2"/>
  <c r="J223" i="2"/>
  <c r="J226" i="2"/>
  <c r="J180" i="2"/>
  <c r="H211" i="4"/>
  <c r="B160" i="2"/>
  <c r="B113" i="2"/>
  <c r="B229" i="4"/>
  <c r="B262" i="4"/>
  <c r="B21" i="2"/>
  <c r="B233" i="4"/>
  <c r="F187" i="2"/>
  <c r="F228" i="2"/>
  <c r="F160" i="2"/>
  <c r="F113" i="2"/>
  <c r="E255" i="2"/>
  <c r="G173" i="2"/>
  <c r="G216" i="2"/>
  <c r="I173" i="2"/>
  <c r="I216" i="2"/>
  <c r="C98" i="2"/>
  <c r="N16" i="2"/>
  <c r="K16" i="2"/>
  <c r="F255" i="2"/>
  <c r="D160" i="2"/>
  <c r="D187" i="2"/>
  <c r="D228" i="2"/>
  <c r="D113" i="2"/>
  <c r="C167" i="4"/>
  <c r="L153" i="4"/>
  <c r="N153" i="4"/>
  <c r="G160" i="2"/>
  <c r="G187" i="2"/>
  <c r="G228" i="2"/>
  <c r="G113" i="2"/>
  <c r="H160" i="2"/>
  <c r="H187" i="2"/>
  <c r="H228" i="2"/>
  <c r="H113" i="2"/>
  <c r="N256" i="4"/>
  <c r="C15" i="2"/>
  <c r="F211" i="4"/>
  <c r="E160" i="2"/>
  <c r="E187" i="2"/>
  <c r="E228" i="2"/>
  <c r="E113" i="2"/>
  <c r="F173" i="2"/>
  <c r="F216" i="2"/>
  <c r="D211" i="4"/>
  <c r="B147" i="2"/>
  <c r="B152" i="2"/>
  <c r="B101" i="2"/>
  <c r="B106" i="2"/>
  <c r="C263" i="4"/>
  <c r="N227" i="4"/>
  <c r="L227" i="4"/>
  <c r="L263" i="4"/>
  <c r="L22" i="2"/>
  <c r="L52" i="2"/>
  <c r="G214" i="4"/>
  <c r="G226" i="4"/>
  <c r="C99" i="2"/>
  <c r="N17" i="2"/>
  <c r="K17" i="2"/>
  <c r="I211" i="4"/>
  <c r="E211" i="4"/>
  <c r="H173" i="2"/>
  <c r="H216" i="2"/>
  <c r="B255" i="2"/>
  <c r="D255" i="2"/>
  <c r="D173" i="2"/>
  <c r="D216" i="2"/>
  <c r="N15" i="2"/>
  <c r="C97" i="2"/>
  <c r="K15" i="2"/>
  <c r="G262" i="4"/>
  <c r="G21" i="2"/>
  <c r="G51" i="2"/>
  <c r="G229" i="4"/>
  <c r="N263" i="4"/>
  <c r="C22" i="2"/>
  <c r="C255" i="4"/>
  <c r="L167" i="4"/>
  <c r="L255" i="4"/>
  <c r="L14" i="2"/>
  <c r="L96" i="2"/>
  <c r="N167" i="4"/>
  <c r="N98" i="2"/>
  <c r="C149" i="2"/>
  <c r="B81" i="4"/>
  <c r="B231" i="4"/>
  <c r="I214" i="4"/>
  <c r="I226" i="4"/>
  <c r="B256" i="2"/>
  <c r="B111" i="2"/>
  <c r="B258" i="2"/>
  <c r="F214" i="4"/>
  <c r="F226" i="4"/>
  <c r="B114" i="2"/>
  <c r="L217" i="4"/>
  <c r="C220" i="4"/>
  <c r="N217" i="4"/>
  <c r="N264" i="4"/>
  <c r="C23" i="2"/>
  <c r="E214" i="4"/>
  <c r="E226" i="4"/>
  <c r="C150" i="2"/>
  <c r="N99" i="2"/>
  <c r="D214" i="4"/>
  <c r="D226" i="4"/>
  <c r="B51" i="2"/>
  <c r="H214" i="4"/>
  <c r="H226" i="4"/>
  <c r="N123" i="4"/>
  <c r="C253" i="4"/>
  <c r="C214" i="4"/>
  <c r="L211" i="4"/>
  <c r="N211" i="4"/>
  <c r="C226" i="4"/>
  <c r="B55" i="2"/>
  <c r="B59" i="2"/>
  <c r="B64" i="2"/>
  <c r="B116" i="2"/>
  <c r="B118" i="2"/>
  <c r="B141" i="2"/>
  <c r="B155" i="2"/>
  <c r="B156" i="2"/>
  <c r="G64" i="2"/>
  <c r="C260" i="4"/>
  <c r="L220" i="4"/>
  <c r="L260" i="4"/>
  <c r="L19" i="2"/>
  <c r="L104" i="2"/>
  <c r="N220" i="4"/>
  <c r="L147" i="2"/>
  <c r="N214" i="4"/>
  <c r="L214" i="4"/>
  <c r="N150" i="2"/>
  <c r="C176" i="2"/>
  <c r="N226" i="4"/>
  <c r="L226" i="4"/>
  <c r="L262" i="4"/>
  <c r="L21" i="2"/>
  <c r="L51" i="2"/>
  <c r="C262" i="4"/>
  <c r="C229" i="4"/>
  <c r="N253" i="4"/>
  <c r="C12" i="2"/>
  <c r="D229" i="4"/>
  <c r="D262" i="4"/>
  <c r="D21" i="2"/>
  <c r="D51" i="2"/>
  <c r="E262" i="4"/>
  <c r="E21" i="2"/>
  <c r="E51" i="2"/>
  <c r="E229" i="4"/>
  <c r="N22" i="2"/>
  <c r="C52" i="2"/>
  <c r="K22" i="2"/>
  <c r="F262" i="4"/>
  <c r="F21" i="2"/>
  <c r="F51" i="2"/>
  <c r="F229" i="4"/>
  <c r="I229" i="4"/>
  <c r="I262" i="4"/>
  <c r="I21" i="2"/>
  <c r="I51" i="2"/>
  <c r="N97" i="2"/>
  <c r="C148" i="2"/>
  <c r="H229" i="4"/>
  <c r="H262" i="4"/>
  <c r="H21" i="2"/>
  <c r="H51" i="2"/>
  <c r="N23" i="2"/>
  <c r="C53" i="2"/>
  <c r="K23" i="2"/>
  <c r="N149" i="2"/>
  <c r="C175" i="2"/>
  <c r="N255" i="4"/>
  <c r="C14" i="2"/>
  <c r="G81" i="4"/>
  <c r="B175" i="2"/>
  <c r="L175" i="2"/>
  <c r="C218" i="2"/>
  <c r="H64" i="2"/>
  <c r="L255" i="2"/>
  <c r="C174" i="2"/>
  <c r="N148" i="2"/>
  <c r="F81" i="4"/>
  <c r="D81" i="4"/>
  <c r="N262" i="4"/>
  <c r="C21" i="2"/>
  <c r="E64" i="2"/>
  <c r="C96" i="2"/>
  <c r="N14" i="2"/>
  <c r="K14" i="2"/>
  <c r="H81" i="4"/>
  <c r="I81" i="4"/>
  <c r="C65" i="2"/>
  <c r="N52" i="2"/>
  <c r="D64" i="2"/>
  <c r="L229" i="4"/>
  <c r="C81" i="4"/>
  <c r="N229" i="4"/>
  <c r="C219" i="2"/>
  <c r="L176" i="2"/>
  <c r="B176" i="2"/>
  <c r="N260" i="4"/>
  <c r="C19" i="2"/>
  <c r="B262" i="2"/>
  <c r="B144" i="2"/>
  <c r="B154" i="2"/>
  <c r="B158" i="2"/>
  <c r="B161" i="2"/>
  <c r="B270" i="2"/>
  <c r="B162" i="2"/>
  <c r="B163" i="2"/>
  <c r="N53" i="2"/>
  <c r="C66" i="2"/>
  <c r="F64" i="2"/>
  <c r="E81" i="4"/>
  <c r="C109" i="2"/>
  <c r="N12" i="2"/>
  <c r="K12" i="2"/>
  <c r="N19" i="2"/>
  <c r="C104" i="2"/>
  <c r="K19" i="2"/>
  <c r="H83" i="4"/>
  <c r="H207" i="4"/>
  <c r="E83" i="4"/>
  <c r="E207" i="4"/>
  <c r="G83" i="4"/>
  <c r="G207" i="4"/>
  <c r="L174" i="2"/>
  <c r="C217" i="2"/>
  <c r="B174" i="2"/>
  <c r="N109" i="2"/>
  <c r="C187" i="2"/>
  <c r="C160" i="2"/>
  <c r="N160" i="2"/>
  <c r="L109" i="2"/>
  <c r="L160" i="2"/>
  <c r="C113" i="2"/>
  <c r="B265" i="2"/>
  <c r="B315" i="2"/>
  <c r="B320" i="2"/>
  <c r="B267" i="2"/>
  <c r="B268" i="2"/>
  <c r="C83" i="4"/>
  <c r="C207" i="4"/>
  <c r="L81" i="4"/>
  <c r="N96" i="2"/>
  <c r="C147" i="2"/>
  <c r="N21" i="2"/>
  <c r="C51" i="2"/>
  <c r="K21" i="2"/>
  <c r="B218" i="2"/>
  <c r="L218" i="2"/>
  <c r="B219" i="2"/>
  <c r="L219" i="2"/>
  <c r="F83" i="4"/>
  <c r="F207" i="4"/>
  <c r="F82" i="4"/>
  <c r="I83" i="4"/>
  <c r="I207" i="4"/>
  <c r="D83" i="4"/>
  <c r="D207" i="4"/>
  <c r="D82" i="4"/>
  <c r="J82" i="4"/>
  <c r="G82" i="4"/>
  <c r="B217" i="2"/>
  <c r="L217" i="2"/>
  <c r="C255" i="2"/>
  <c r="N255" i="2"/>
  <c r="N104" i="2"/>
  <c r="L207" i="4"/>
  <c r="L259" i="4"/>
  <c r="L18" i="2"/>
  <c r="L100" i="2"/>
  <c r="C230" i="4"/>
  <c r="C259" i="4"/>
  <c r="N207" i="4"/>
  <c r="C208" i="4"/>
  <c r="L113" i="2"/>
  <c r="N113" i="2"/>
  <c r="G230" i="4"/>
  <c r="G259" i="4"/>
  <c r="G18" i="2"/>
  <c r="G100" i="2"/>
  <c r="G208" i="4"/>
  <c r="H230" i="4"/>
  <c r="H259" i="4"/>
  <c r="H18" i="2"/>
  <c r="H100" i="2"/>
  <c r="H208" i="4"/>
  <c r="I230" i="4"/>
  <c r="I259" i="4"/>
  <c r="I18" i="2"/>
  <c r="I100" i="2"/>
  <c r="I208" i="4"/>
  <c r="N147" i="2"/>
  <c r="C173" i="2"/>
  <c r="I82" i="4"/>
  <c r="C64" i="2"/>
  <c r="N51" i="2"/>
  <c r="N81" i="4"/>
  <c r="E230" i="4"/>
  <c r="E259" i="4"/>
  <c r="E18" i="2"/>
  <c r="E100" i="2"/>
  <c r="E208" i="4"/>
  <c r="E82" i="4"/>
  <c r="D230" i="4"/>
  <c r="D259" i="4"/>
  <c r="D18" i="2"/>
  <c r="D100" i="2"/>
  <c r="D208" i="4"/>
  <c r="F230" i="4"/>
  <c r="F259" i="4"/>
  <c r="F18" i="2"/>
  <c r="F100" i="2"/>
  <c r="F208" i="4"/>
  <c r="C82" i="4"/>
  <c r="C228" i="2"/>
  <c r="B228" i="2"/>
  <c r="L228" i="2"/>
  <c r="B187" i="2"/>
  <c r="L187" i="2"/>
  <c r="H82" i="4"/>
  <c r="D151" i="2"/>
  <c r="D101" i="2"/>
  <c r="D106" i="2"/>
  <c r="F233" i="4"/>
  <c r="F265" i="4"/>
  <c r="F24" i="2"/>
  <c r="F54" i="2"/>
  <c r="F55" i="2"/>
  <c r="F59" i="2"/>
  <c r="F231" i="4"/>
  <c r="H151" i="2"/>
  <c r="H101" i="2"/>
  <c r="H106" i="2"/>
  <c r="G265" i="4"/>
  <c r="G24" i="2"/>
  <c r="G54" i="2"/>
  <c r="G55" i="2"/>
  <c r="G59" i="2"/>
  <c r="G233" i="4"/>
  <c r="G231" i="4"/>
  <c r="N208" i="4"/>
  <c r="L208" i="4"/>
  <c r="L151" i="2"/>
  <c r="L152" i="2"/>
  <c r="L101" i="2"/>
  <c r="L106" i="2"/>
  <c r="L173" i="2"/>
  <c r="B173" i="2"/>
  <c r="C216" i="2"/>
  <c r="I151" i="2"/>
  <c r="I101" i="2"/>
  <c r="I106" i="2"/>
  <c r="H233" i="4"/>
  <c r="H265" i="4"/>
  <c r="H24" i="2"/>
  <c r="H54" i="2"/>
  <c r="H55" i="2"/>
  <c r="H59" i="2"/>
  <c r="H231" i="4"/>
  <c r="E151" i="2"/>
  <c r="E101" i="2"/>
  <c r="E106" i="2"/>
  <c r="I265" i="4"/>
  <c r="I24" i="2"/>
  <c r="I54" i="2"/>
  <c r="I55" i="2"/>
  <c r="I59" i="2"/>
  <c r="I233" i="4"/>
  <c r="I231" i="4"/>
  <c r="C18" i="2"/>
  <c r="N259" i="4"/>
  <c r="F151" i="2"/>
  <c r="F101" i="2"/>
  <c r="F106" i="2"/>
  <c r="D233" i="4"/>
  <c r="D265" i="4"/>
  <c r="D24" i="2"/>
  <c r="D54" i="2"/>
  <c r="D55" i="2"/>
  <c r="D59" i="2"/>
  <c r="D231" i="4"/>
  <c r="E233" i="4"/>
  <c r="E265" i="4"/>
  <c r="E24" i="2"/>
  <c r="E54" i="2"/>
  <c r="E55" i="2"/>
  <c r="E59" i="2"/>
  <c r="E231" i="4"/>
  <c r="G151" i="2"/>
  <c r="G101" i="2"/>
  <c r="G106" i="2"/>
  <c r="C265" i="4"/>
  <c r="C233" i="4"/>
  <c r="L230" i="4"/>
  <c r="L265" i="4"/>
  <c r="L24" i="2"/>
  <c r="L54" i="2"/>
  <c r="L55" i="2"/>
  <c r="L59" i="2"/>
  <c r="N230" i="4"/>
  <c r="C231" i="4"/>
  <c r="H177" i="2"/>
  <c r="H220" i="2"/>
  <c r="H152" i="2"/>
  <c r="H178" i="2"/>
  <c r="H221" i="2"/>
  <c r="C100" i="2"/>
  <c r="N18" i="2"/>
  <c r="K18" i="2"/>
  <c r="F177" i="2"/>
  <c r="F220" i="2"/>
  <c r="F152" i="2"/>
  <c r="F178" i="2"/>
  <c r="F221" i="2"/>
  <c r="L111" i="2"/>
  <c r="L258" i="2"/>
  <c r="L256" i="2"/>
  <c r="D182" i="2"/>
  <c r="D256" i="2"/>
  <c r="D111" i="2"/>
  <c r="D258" i="2"/>
  <c r="D259" i="2"/>
  <c r="D114" i="2"/>
  <c r="L233" i="4"/>
  <c r="N233" i="4"/>
  <c r="L231" i="4"/>
  <c r="N231" i="4"/>
  <c r="C24" i="2"/>
  <c r="N265" i="4"/>
  <c r="E256" i="2"/>
  <c r="E182" i="2"/>
  <c r="E111" i="2"/>
  <c r="E114" i="2"/>
  <c r="G111" i="2"/>
  <c r="G258" i="2"/>
  <c r="G259" i="2"/>
  <c r="G182" i="2"/>
  <c r="G256" i="2"/>
  <c r="G114" i="2"/>
  <c r="F182" i="2"/>
  <c r="F256" i="2"/>
  <c r="F111" i="2"/>
  <c r="F258" i="2"/>
  <c r="F259" i="2"/>
  <c r="F114" i="2"/>
  <c r="E177" i="2"/>
  <c r="E220" i="2"/>
  <c r="E152" i="2"/>
  <c r="E178" i="2"/>
  <c r="E221" i="2"/>
  <c r="H256" i="2"/>
  <c r="H182" i="2"/>
  <c r="H111" i="2"/>
  <c r="H258" i="2"/>
  <c r="H259" i="2"/>
  <c r="H114" i="2"/>
  <c r="G177" i="2"/>
  <c r="G220" i="2"/>
  <c r="G152" i="2"/>
  <c r="G178" i="2"/>
  <c r="G221" i="2"/>
  <c r="I177" i="2"/>
  <c r="I220" i="2"/>
  <c r="I152" i="2"/>
  <c r="L216" i="2"/>
  <c r="B216" i="2"/>
  <c r="D177" i="2"/>
  <c r="D220" i="2"/>
  <c r="D152" i="2"/>
  <c r="D178" i="2"/>
  <c r="D221" i="2"/>
  <c r="E259" i="2"/>
  <c r="L259" i="2"/>
  <c r="N24" i="2"/>
  <c r="C54" i="2"/>
  <c r="K24" i="2"/>
  <c r="F155" i="2"/>
  <c r="F156" i="2"/>
  <c r="F116" i="2"/>
  <c r="F118" i="2"/>
  <c r="F141" i="2"/>
  <c r="G155" i="2"/>
  <c r="G156" i="2"/>
  <c r="G116" i="2"/>
  <c r="G118" i="2"/>
  <c r="G141" i="2"/>
  <c r="E155" i="2"/>
  <c r="E156" i="2"/>
  <c r="E116" i="2"/>
  <c r="E118" i="2"/>
  <c r="E141" i="2"/>
  <c r="C151" i="2"/>
  <c r="N100" i="2"/>
  <c r="C101" i="2"/>
  <c r="I178" i="2"/>
  <c r="I154" i="2"/>
  <c r="I158" i="2"/>
  <c r="H116" i="2"/>
  <c r="H118" i="2"/>
  <c r="H141" i="2"/>
  <c r="H155" i="2"/>
  <c r="H156" i="2"/>
  <c r="D155" i="2"/>
  <c r="D156" i="2"/>
  <c r="D116" i="2"/>
  <c r="D118" i="2"/>
  <c r="D141" i="2"/>
  <c r="C177" i="2"/>
  <c r="N151" i="2"/>
  <c r="C152" i="2"/>
  <c r="N54" i="2"/>
  <c r="C55" i="2"/>
  <c r="D144" i="2"/>
  <c r="D162" i="2"/>
  <c r="D163" i="2"/>
  <c r="D262" i="2"/>
  <c r="D167" i="2"/>
  <c r="I221" i="2"/>
  <c r="I223" i="2"/>
  <c r="I226" i="2"/>
  <c r="I180" i="2"/>
  <c r="E162" i="2"/>
  <c r="E262" i="2"/>
  <c r="E144" i="2"/>
  <c r="E167" i="2"/>
  <c r="F144" i="2"/>
  <c r="F162" i="2"/>
  <c r="F163" i="2"/>
  <c r="F262" i="2"/>
  <c r="F167" i="2"/>
  <c r="N101" i="2"/>
  <c r="C106" i="2"/>
  <c r="H162" i="2"/>
  <c r="H163" i="2"/>
  <c r="H167" i="2"/>
  <c r="H144" i="2"/>
  <c r="H262" i="2"/>
  <c r="G167" i="2"/>
  <c r="G144" i="2"/>
  <c r="G262" i="2"/>
  <c r="G162" i="2"/>
  <c r="G163" i="2"/>
  <c r="G265" i="2"/>
  <c r="G341" i="2"/>
  <c r="G345" i="2"/>
  <c r="G267" i="2"/>
  <c r="G268" i="2"/>
  <c r="H315" i="2"/>
  <c r="H320" i="2"/>
  <c r="H154" i="2"/>
  <c r="H158" i="2"/>
  <c r="H161" i="2"/>
  <c r="H270" i="2"/>
  <c r="F315" i="2"/>
  <c r="F320" i="2"/>
  <c r="F154" i="2"/>
  <c r="F158" i="2"/>
  <c r="F161" i="2"/>
  <c r="F270" i="2"/>
  <c r="D267" i="2"/>
  <c r="D268" i="2"/>
  <c r="D265" i="2"/>
  <c r="D341" i="2"/>
  <c r="D345" i="2"/>
  <c r="F265" i="2"/>
  <c r="F341" i="2"/>
  <c r="F345" i="2"/>
  <c r="F267" i="2"/>
  <c r="F268" i="2"/>
  <c r="D154" i="2"/>
  <c r="D158" i="2"/>
  <c r="D161" i="2"/>
  <c r="D270" i="2"/>
  <c r="D315" i="2"/>
  <c r="D320" i="2"/>
  <c r="G154" i="2"/>
  <c r="G158" i="2"/>
  <c r="G161" i="2"/>
  <c r="G270" i="2"/>
  <c r="G315" i="2"/>
  <c r="G320" i="2"/>
  <c r="H371" i="2"/>
  <c r="H210" i="2"/>
  <c r="H189" i="2"/>
  <c r="H190" i="2"/>
  <c r="H170" i="2"/>
  <c r="H274" i="2"/>
  <c r="H301" i="2"/>
  <c r="F189" i="2"/>
  <c r="F190" i="2"/>
  <c r="F371" i="2"/>
  <c r="F210" i="2"/>
  <c r="F274" i="2"/>
  <c r="F301" i="2"/>
  <c r="F170" i="2"/>
  <c r="E371" i="2"/>
  <c r="E210" i="2"/>
  <c r="E189" i="2"/>
  <c r="E274" i="2"/>
  <c r="E301" i="2"/>
  <c r="E170" i="2"/>
  <c r="N152" i="2"/>
  <c r="C178" i="2"/>
  <c r="G189" i="2"/>
  <c r="G190" i="2"/>
  <c r="G170" i="2"/>
  <c r="G274" i="2"/>
  <c r="G301" i="2"/>
  <c r="G371" i="2"/>
  <c r="G210" i="2"/>
  <c r="E154" i="2"/>
  <c r="E158" i="2"/>
  <c r="E315" i="2"/>
  <c r="E320" i="2"/>
  <c r="H265" i="2"/>
  <c r="H341" i="2"/>
  <c r="H345" i="2"/>
  <c r="H267" i="2"/>
  <c r="H268" i="2"/>
  <c r="C182" i="2"/>
  <c r="C111" i="2"/>
  <c r="C258" i="2"/>
  <c r="C259" i="2"/>
  <c r="C256" i="2"/>
  <c r="N256" i="2"/>
  <c r="N106" i="2"/>
  <c r="C114" i="2"/>
  <c r="E267" i="2"/>
  <c r="E265" i="2"/>
  <c r="E341" i="2"/>
  <c r="E345" i="2"/>
  <c r="D371" i="2"/>
  <c r="D170" i="2"/>
  <c r="D189" i="2"/>
  <c r="D190" i="2"/>
  <c r="D274" i="2"/>
  <c r="D301" i="2"/>
  <c r="D210" i="2"/>
  <c r="C59" i="2"/>
  <c r="N59" i="2"/>
  <c r="N55" i="2"/>
  <c r="B177" i="2"/>
  <c r="C220" i="2"/>
  <c r="L177" i="2"/>
  <c r="G302" i="2"/>
  <c r="G325" i="2"/>
  <c r="G330" i="2"/>
  <c r="G331" i="2"/>
  <c r="G303" i="2"/>
  <c r="G304" i="2"/>
  <c r="F212" i="2"/>
  <c r="F213" i="2"/>
  <c r="F223" i="2"/>
  <c r="F230" i="2"/>
  <c r="F231" i="2"/>
  <c r="G212" i="2"/>
  <c r="G213" i="2"/>
  <c r="G223" i="2"/>
  <c r="G226" i="2"/>
  <c r="G229" i="2"/>
  <c r="G309" i="2"/>
  <c r="G230" i="2"/>
  <c r="G231" i="2"/>
  <c r="E325" i="2"/>
  <c r="E330" i="2"/>
  <c r="E331" i="2"/>
  <c r="E302" i="2"/>
  <c r="E326" i="2"/>
  <c r="E303" i="2"/>
  <c r="E304" i="2"/>
  <c r="F277" i="2"/>
  <c r="F342" i="2"/>
  <c r="F346" i="2"/>
  <c r="F180" i="2"/>
  <c r="F279" i="2"/>
  <c r="F280" i="2"/>
  <c r="F316" i="2"/>
  <c r="F321" i="2"/>
  <c r="F181" i="2"/>
  <c r="F183" i="2"/>
  <c r="H230" i="2"/>
  <c r="H231" i="2"/>
  <c r="H212" i="2"/>
  <c r="H213" i="2"/>
  <c r="H223" i="2"/>
  <c r="H226" i="2"/>
  <c r="H229" i="2"/>
  <c r="H309" i="2"/>
  <c r="E230" i="2"/>
  <c r="E231" i="2"/>
  <c r="E212" i="2"/>
  <c r="E213" i="2"/>
  <c r="E223" i="2"/>
  <c r="L220" i="2"/>
  <c r="B220" i="2"/>
  <c r="D213" i="2"/>
  <c r="D223" i="2"/>
  <c r="D230" i="2"/>
  <c r="D231" i="2"/>
  <c r="D212" i="2"/>
  <c r="D382" i="2"/>
  <c r="D387" i="2"/>
  <c r="D390" i="2"/>
  <c r="D325" i="2"/>
  <c r="D330" i="2"/>
  <c r="D331" i="2"/>
  <c r="D303" i="2"/>
  <c r="D304" i="2"/>
  <c r="D302" i="2"/>
  <c r="G382" i="2"/>
  <c r="G387" i="2"/>
  <c r="G390" i="2"/>
  <c r="L178" i="2"/>
  <c r="B178" i="2"/>
  <c r="C221" i="2"/>
  <c r="F303" i="2"/>
  <c r="F304" i="2"/>
  <c r="F302" i="2"/>
  <c r="F325" i="2"/>
  <c r="F330" i="2"/>
  <c r="F331" i="2"/>
  <c r="H302" i="2"/>
  <c r="H325" i="2"/>
  <c r="H330" i="2"/>
  <c r="H331" i="2"/>
  <c r="H303" i="2"/>
  <c r="H387" i="2"/>
  <c r="H390" i="2"/>
  <c r="H382" i="2"/>
  <c r="H180" i="2"/>
  <c r="H181" i="2"/>
  <c r="H279" i="2"/>
  <c r="H280" i="2"/>
  <c r="H316" i="2"/>
  <c r="H321" i="2"/>
  <c r="H277" i="2"/>
  <c r="H342" i="2"/>
  <c r="H346" i="2"/>
  <c r="H183" i="2"/>
  <c r="H224" i="2"/>
  <c r="D316" i="2"/>
  <c r="D321" i="2"/>
  <c r="D277" i="2"/>
  <c r="D342" i="2"/>
  <c r="D346" i="2"/>
  <c r="D279" i="2"/>
  <c r="D280" i="2"/>
  <c r="D180" i="2"/>
  <c r="D181" i="2"/>
  <c r="D183" i="2"/>
  <c r="L114" i="2"/>
  <c r="L155" i="2"/>
  <c r="L156" i="2"/>
  <c r="N114" i="2"/>
  <c r="C116" i="2"/>
  <c r="C155" i="2"/>
  <c r="B182" i="2"/>
  <c r="L182" i="2"/>
  <c r="G277" i="2"/>
  <c r="G342" i="2"/>
  <c r="G346" i="2"/>
  <c r="G183" i="2"/>
  <c r="G224" i="2"/>
  <c r="G185" i="2"/>
  <c r="G188" i="2"/>
  <c r="G282" i="2"/>
  <c r="G181" i="2"/>
  <c r="G316" i="2"/>
  <c r="G321" i="2"/>
  <c r="G279" i="2"/>
  <c r="G280" i="2"/>
  <c r="G180" i="2"/>
  <c r="E277" i="2"/>
  <c r="E342" i="2"/>
  <c r="E346" i="2"/>
  <c r="E181" i="2"/>
  <c r="E183" i="2"/>
  <c r="E316" i="2"/>
  <c r="E321" i="2"/>
  <c r="E279" i="2"/>
  <c r="E180" i="2"/>
  <c r="E387" i="2"/>
  <c r="E390" i="2"/>
  <c r="E382" i="2"/>
  <c r="F382" i="2"/>
  <c r="F387" i="2"/>
  <c r="F390" i="2"/>
  <c r="E224" i="2"/>
  <c r="E226" i="2"/>
  <c r="E229" i="2"/>
  <c r="E309" i="2"/>
  <c r="E185" i="2"/>
  <c r="F224" i="2"/>
  <c r="F226" i="2"/>
  <c r="F229" i="2"/>
  <c r="F309" i="2"/>
  <c r="F185" i="2"/>
  <c r="F188" i="2"/>
  <c r="F282" i="2"/>
  <c r="D224" i="2"/>
  <c r="D185" i="2"/>
  <c r="D188" i="2"/>
  <c r="D282" i="2"/>
  <c r="E408" i="2"/>
  <c r="E413" i="2"/>
  <c r="E414" i="2"/>
  <c r="E496" i="2"/>
  <c r="E392" i="2"/>
  <c r="E393" i="2"/>
  <c r="E399" i="2"/>
  <c r="E404" i="2"/>
  <c r="E400" i="2"/>
  <c r="E405" i="2"/>
  <c r="D226" i="2"/>
  <c r="D229" i="2"/>
  <c r="D309" i="2"/>
  <c r="N116" i="2"/>
  <c r="L116" i="2"/>
  <c r="C118" i="2"/>
  <c r="H304" i="2"/>
  <c r="F326" i="2"/>
  <c r="F439" i="2"/>
  <c r="D343" i="2"/>
  <c r="D347" i="2"/>
  <c r="D437" i="2"/>
  <c r="D317" i="2"/>
  <c r="D322" i="2"/>
  <c r="D306" i="2"/>
  <c r="D307" i="2"/>
  <c r="E343" i="2"/>
  <c r="E347" i="2"/>
  <c r="E317" i="2"/>
  <c r="E322" i="2"/>
  <c r="E306" i="2"/>
  <c r="E307" i="2"/>
  <c r="H439" i="2"/>
  <c r="H326" i="2"/>
  <c r="L221" i="2"/>
  <c r="B221" i="2"/>
  <c r="D496" i="2"/>
  <c r="D400" i="2"/>
  <c r="D405" i="2"/>
  <c r="D392" i="2"/>
  <c r="D393" i="2"/>
  <c r="D399" i="2"/>
  <c r="D404" i="2"/>
  <c r="D408" i="2"/>
  <c r="D413" i="2"/>
  <c r="D414" i="2"/>
  <c r="F392" i="2"/>
  <c r="F393" i="2"/>
  <c r="F496" i="2"/>
  <c r="F399" i="2"/>
  <c r="F404" i="2"/>
  <c r="F400" i="2"/>
  <c r="F405" i="2"/>
  <c r="F408" i="2"/>
  <c r="F413" i="2"/>
  <c r="F414" i="2"/>
  <c r="H185" i="2"/>
  <c r="H188" i="2"/>
  <c r="H282" i="2"/>
  <c r="F317" i="2"/>
  <c r="F322" i="2"/>
  <c r="F437" i="2"/>
  <c r="F306" i="2"/>
  <c r="F307" i="2"/>
  <c r="F343" i="2"/>
  <c r="F347" i="2"/>
  <c r="G496" i="2"/>
  <c r="G399" i="2"/>
  <c r="G404" i="2"/>
  <c r="G408" i="2"/>
  <c r="G413" i="2"/>
  <c r="G414" i="2"/>
  <c r="G400" i="2"/>
  <c r="G405" i="2"/>
  <c r="G392" i="2"/>
  <c r="G393" i="2"/>
  <c r="G306" i="2"/>
  <c r="G307" i="2"/>
  <c r="G343" i="2"/>
  <c r="G347" i="2"/>
  <c r="G317" i="2"/>
  <c r="G322" i="2"/>
  <c r="G437" i="2"/>
  <c r="G448" i="2"/>
  <c r="G452" i="2"/>
  <c r="N155" i="2"/>
  <c r="C156" i="2"/>
  <c r="N156" i="2"/>
  <c r="H408" i="2"/>
  <c r="H413" i="2"/>
  <c r="H414" i="2"/>
  <c r="H399" i="2"/>
  <c r="H404" i="2"/>
  <c r="H392" i="2"/>
  <c r="H393" i="2"/>
  <c r="H496" i="2"/>
  <c r="H507" i="2"/>
  <c r="H511" i="2"/>
  <c r="H400" i="2"/>
  <c r="H405" i="2"/>
  <c r="D439" i="2"/>
  <c r="D326" i="2"/>
  <c r="G326" i="2"/>
  <c r="G439" i="2"/>
  <c r="G461" i="2"/>
  <c r="G465" i="2"/>
  <c r="G454" i="2"/>
  <c r="G456" i="2"/>
  <c r="G507" i="2"/>
  <c r="G511" i="2"/>
  <c r="G626" i="2"/>
  <c r="H513" i="2"/>
  <c r="H515" i="2"/>
  <c r="H522" i="2"/>
  <c r="D448" i="2"/>
  <c r="D452" i="2"/>
  <c r="H306" i="2"/>
  <c r="H307" i="2"/>
  <c r="H437" i="2"/>
  <c r="H448" i="2"/>
  <c r="H452" i="2"/>
  <c r="H343" i="2"/>
  <c r="H347" i="2"/>
  <c r="H317" i="2"/>
  <c r="H322" i="2"/>
  <c r="E507" i="2"/>
  <c r="E626" i="2"/>
  <c r="F448" i="2"/>
  <c r="F452" i="2"/>
  <c r="D626" i="2"/>
  <c r="I496" i="2"/>
  <c r="I507" i="2"/>
  <c r="I511" i="2"/>
  <c r="I513" i="2"/>
  <c r="I515" i="2"/>
  <c r="D507" i="2"/>
  <c r="D511" i="2"/>
  <c r="L118" i="2"/>
  <c r="L141" i="2"/>
  <c r="N118" i="2"/>
  <c r="C141" i="2"/>
  <c r="F507" i="2"/>
  <c r="F511" i="2"/>
  <c r="F513" i="2"/>
  <c r="F626" i="2"/>
  <c r="E628" i="2"/>
  <c r="E627" i="2"/>
  <c r="E630" i="2"/>
  <c r="E631" i="2"/>
  <c r="H528" i="2"/>
  <c r="H529" i="2"/>
  <c r="H551" i="2"/>
  <c r="H643" i="2"/>
  <c r="H533" i="2"/>
  <c r="H534" i="2"/>
  <c r="F631" i="2"/>
  <c r="F627" i="2"/>
  <c r="F628" i="2"/>
  <c r="F630" i="2"/>
  <c r="N141" i="2"/>
  <c r="C144" i="2"/>
  <c r="C262" i="2"/>
  <c r="C167" i="2"/>
  <c r="C162" i="2"/>
  <c r="H454" i="2"/>
  <c r="H456" i="2"/>
  <c r="H461" i="2"/>
  <c r="H465" i="2"/>
  <c r="F522" i="2"/>
  <c r="F515" i="2"/>
  <c r="D630" i="2"/>
  <c r="D627" i="2"/>
  <c r="D628" i="2"/>
  <c r="D631" i="2"/>
  <c r="G630" i="2"/>
  <c r="G631" i="2"/>
  <c r="G627" i="2"/>
  <c r="G628" i="2"/>
  <c r="D522" i="2"/>
  <c r="D513" i="2"/>
  <c r="D515" i="2"/>
  <c r="L144" i="2"/>
  <c r="O141" i="2"/>
  <c r="L162" i="2"/>
  <c r="L163" i="2"/>
  <c r="L262" i="2"/>
  <c r="F454" i="2"/>
  <c r="F456" i="2"/>
  <c r="F461" i="2"/>
  <c r="F465" i="2"/>
  <c r="D454" i="2"/>
  <c r="D456" i="2"/>
  <c r="D461" i="2"/>
  <c r="D465" i="2"/>
  <c r="G513" i="2"/>
  <c r="G515" i="2"/>
  <c r="G522" i="2"/>
  <c r="L154" i="2"/>
  <c r="L158" i="2"/>
  <c r="L161" i="2"/>
  <c r="L270" i="2"/>
  <c r="O144" i="2"/>
  <c r="G528" i="2"/>
  <c r="G529" i="2"/>
  <c r="G551" i="2"/>
  <c r="G533" i="2"/>
  <c r="G526" i="2"/>
  <c r="G643" i="2"/>
  <c r="C163" i="2"/>
  <c r="N162" i="2"/>
  <c r="F528" i="2"/>
  <c r="F529" i="2"/>
  <c r="F551" i="2"/>
  <c r="F526" i="2"/>
  <c r="F643" i="2"/>
  <c r="F533" i="2"/>
  <c r="C274" i="2"/>
  <c r="C301" i="2"/>
  <c r="C170" i="2"/>
  <c r="C371" i="2"/>
  <c r="C210" i="2"/>
  <c r="C189" i="2"/>
  <c r="L167" i="2"/>
  <c r="L274" i="2"/>
  <c r="B167" i="2"/>
  <c r="B274" i="2"/>
  <c r="L267" i="2"/>
  <c r="L268" i="2"/>
  <c r="L265" i="2"/>
  <c r="C267" i="2"/>
  <c r="N262" i="2"/>
  <c r="C265" i="2"/>
  <c r="H560" i="2"/>
  <c r="H536" i="2"/>
  <c r="D533" i="2"/>
  <c r="D528" i="2"/>
  <c r="D529" i="2"/>
  <c r="D551" i="2"/>
  <c r="D526" i="2"/>
  <c r="D643" i="2"/>
  <c r="C154" i="2"/>
  <c r="N144" i="2"/>
  <c r="C315" i="2"/>
  <c r="C320" i="2"/>
  <c r="L315" i="2"/>
  <c r="L320" i="2"/>
  <c r="C190" i="2"/>
  <c r="L189" i="2"/>
  <c r="L190" i="2"/>
  <c r="B189" i="2"/>
  <c r="B190" i="2"/>
  <c r="C302" i="2"/>
  <c r="C325" i="2"/>
  <c r="B301" i="2"/>
  <c r="L301" i="2"/>
  <c r="C303" i="2"/>
  <c r="C341" i="2"/>
  <c r="N265" i="2"/>
  <c r="B210" i="2"/>
  <c r="L210" i="2"/>
  <c r="C212" i="2"/>
  <c r="C230" i="2"/>
  <c r="F534" i="2"/>
  <c r="F538" i="2"/>
  <c r="G534" i="2"/>
  <c r="C158" i="2"/>
  <c r="N154" i="2"/>
  <c r="D534" i="2"/>
  <c r="C387" i="2"/>
  <c r="L371" i="2"/>
  <c r="C382" i="2"/>
  <c r="C268" i="2"/>
  <c r="N267" i="2"/>
  <c r="L170" i="2"/>
  <c r="C277" i="2"/>
  <c r="C342" i="2"/>
  <c r="C346" i="2"/>
  <c r="B170" i="2"/>
  <c r="C180" i="2"/>
  <c r="C279" i="2"/>
  <c r="C280" i="2"/>
  <c r="C316" i="2"/>
  <c r="C321" i="2"/>
  <c r="C181" i="2"/>
  <c r="C183" i="2"/>
  <c r="E271" i="2"/>
  <c r="H271" i="2"/>
  <c r="F271" i="2"/>
  <c r="D271" i="2"/>
  <c r="G271" i="2"/>
  <c r="L382" i="2"/>
  <c r="B382" i="2"/>
  <c r="D537" i="2"/>
  <c r="D560" i="2"/>
  <c r="D536" i="2"/>
  <c r="G537" i="2"/>
  <c r="G560" i="2"/>
  <c r="G536" i="2"/>
  <c r="L212" i="2"/>
  <c r="B212" i="2"/>
  <c r="C330" i="2"/>
  <c r="L325" i="2"/>
  <c r="B325" i="2"/>
  <c r="B183" i="2"/>
  <c r="L183" i="2"/>
  <c r="C224" i="2"/>
  <c r="C326" i="2"/>
  <c r="B302" i="2"/>
  <c r="L302" i="2"/>
  <c r="C439" i="2"/>
  <c r="N439" i="2"/>
  <c r="B181" i="2"/>
  <c r="L181" i="2"/>
  <c r="C390" i="2"/>
  <c r="B387" i="2"/>
  <c r="L387" i="2"/>
  <c r="N158" i="2"/>
  <c r="C161" i="2"/>
  <c r="C270" i="2"/>
  <c r="C271" i="2"/>
  <c r="F560" i="2"/>
  <c r="F536" i="2"/>
  <c r="F537" i="2"/>
  <c r="C213" i="2"/>
  <c r="B303" i="2"/>
  <c r="C304" i="2"/>
  <c r="B180" i="2"/>
  <c r="L180" i="2"/>
  <c r="L279" i="2"/>
  <c r="L280" i="2"/>
  <c r="L277" i="2"/>
  <c r="B341" i="2"/>
  <c r="C345" i="2"/>
  <c r="B279" i="2"/>
  <c r="B280" i="2"/>
  <c r="B277" i="2"/>
  <c r="C185" i="2"/>
  <c r="D538" i="2"/>
  <c r="G538" i="2"/>
  <c r="C231" i="2"/>
  <c r="B230" i="2"/>
  <c r="C223" i="2"/>
  <c r="B213" i="2"/>
  <c r="L213" i="2"/>
  <c r="L230" i="2"/>
  <c r="L231" i="2"/>
  <c r="B231" i="2"/>
  <c r="C188" i="2"/>
  <c r="C282" i="2"/>
  <c r="B185" i="2"/>
  <c r="B188" i="2"/>
  <c r="B282" i="2"/>
  <c r="L185" i="2"/>
  <c r="L188" i="2"/>
  <c r="L282" i="2"/>
  <c r="B326" i="2"/>
  <c r="L326" i="2"/>
  <c r="B316" i="2"/>
  <c r="B321" i="2"/>
  <c r="B342" i="2"/>
  <c r="L321" i="2"/>
  <c r="L316" i="2"/>
  <c r="C317" i="2"/>
  <c r="C322" i="2"/>
  <c r="C306" i="2"/>
  <c r="C307" i="2"/>
  <c r="C343" i="2"/>
  <c r="C347" i="2"/>
  <c r="C437" i="2"/>
  <c r="L224" i="2"/>
  <c r="B224" i="2"/>
  <c r="B304" i="2"/>
  <c r="L303" i="2"/>
  <c r="B330" i="2"/>
  <c r="B332" i="2"/>
  <c r="C331" i="2"/>
  <c r="C496" i="2"/>
  <c r="B390" i="2"/>
  <c r="C408" i="2"/>
  <c r="C400" i="2"/>
  <c r="L390" i="2"/>
  <c r="C392" i="2"/>
  <c r="C399" i="2"/>
  <c r="C507" i="2"/>
  <c r="B496" i="2"/>
  <c r="L496" i="2"/>
  <c r="C626" i="2"/>
  <c r="E283" i="2"/>
  <c r="G310" i="2"/>
  <c r="H310" i="2"/>
  <c r="G283" i="2"/>
  <c r="E310" i="2"/>
  <c r="H283" i="2"/>
  <c r="F310" i="2"/>
  <c r="D310" i="2"/>
  <c r="F283" i="2"/>
  <c r="D283" i="2"/>
  <c r="B317" i="2"/>
  <c r="B322" i="2"/>
  <c r="L304" i="2"/>
  <c r="B343" i="2"/>
  <c r="B306" i="2"/>
  <c r="B307" i="2"/>
  <c r="L437" i="2"/>
  <c r="N437" i="2"/>
  <c r="B437" i="2"/>
  <c r="B448" i="2"/>
  <c r="C448" i="2"/>
  <c r="C283" i="2"/>
  <c r="C405" i="2"/>
  <c r="L400" i="2"/>
  <c r="B400" i="2"/>
  <c r="B399" i="2"/>
  <c r="L399" i="2"/>
  <c r="C404" i="2"/>
  <c r="L408" i="2"/>
  <c r="B408" i="2"/>
  <c r="C413" i="2"/>
  <c r="L392" i="2"/>
  <c r="L393" i="2"/>
  <c r="C393" i="2"/>
  <c r="B392" i="2"/>
  <c r="B393" i="2"/>
  <c r="C226" i="2"/>
  <c r="B223" i="2"/>
  <c r="L223" i="2"/>
  <c r="L306" i="2"/>
  <c r="L307" i="2"/>
  <c r="L317" i="2"/>
  <c r="L498" i="2"/>
  <c r="L322" i="2"/>
  <c r="C627" i="2"/>
  <c r="B627" i="2"/>
  <c r="L627" i="2"/>
  <c r="C628" i="2"/>
  <c r="C631" i="2"/>
  <c r="C630" i="2"/>
  <c r="B626" i="2"/>
  <c r="L626" i="2"/>
  <c r="L413" i="2"/>
  <c r="L414" i="2"/>
  <c r="B413" i="2"/>
  <c r="B414" i="2"/>
  <c r="C414" i="2"/>
  <c r="L448" i="2"/>
  <c r="C452" i="2"/>
  <c r="B226" i="2"/>
  <c r="B229" i="2"/>
  <c r="B309" i="2"/>
  <c r="C229" i="2"/>
  <c r="C309" i="2"/>
  <c r="C310" i="2"/>
  <c r="L226" i="2"/>
  <c r="L229" i="2"/>
  <c r="L309" i="2"/>
  <c r="C511" i="2"/>
  <c r="C513" i="2"/>
  <c r="B507" i="2"/>
  <c r="L507" i="2"/>
  <c r="C515" i="2"/>
  <c r="C522" i="2"/>
  <c r="C461" i="2"/>
  <c r="C465" i="2"/>
  <c r="C454" i="2"/>
  <c r="C456" i="2"/>
  <c r="N452" i="2"/>
  <c r="C643" i="2"/>
  <c r="C533" i="2"/>
  <c r="C526" i="2"/>
  <c r="H526" i="2"/>
  <c r="C528" i="2"/>
  <c r="C529" i="2"/>
  <c r="C551" i="2"/>
  <c r="B515" i="2"/>
  <c r="L515" i="2"/>
  <c r="C534" i="2"/>
  <c r="B533" i="2"/>
  <c r="C560" i="2"/>
  <c r="B534" i="2"/>
  <c r="C537" i="2"/>
  <c r="C536" i="2"/>
  <c r="C538" i="2"/>
  <c r="B536" i="2"/>
  <c r="B537" i="2"/>
  <c r="B560" i="2"/>
  <c r="C561" i="2"/>
  <c r="B538" i="2"/>
  <c r="D606" i="2"/>
  <c r="E606" i="2"/>
  <c r="E561" i="2"/>
  <c r="H606" i="2"/>
  <c r="C606" i="2"/>
  <c r="G606" i="2"/>
  <c r="F606" i="2"/>
  <c r="H561" i="2"/>
  <c r="D561" i="2"/>
  <c r="G561" i="2"/>
  <c r="F561" i="2"/>
</calcChain>
</file>

<file path=xl/comments1.xml><?xml version="1.0" encoding="utf-8"?>
<comments xmlns="http://schemas.openxmlformats.org/spreadsheetml/2006/main">
  <authors>
    <author>eecasper</author>
    <author>mpwelsh</author>
  </authors>
  <commentList>
    <comment ref="A90" authorId="0">
      <text>
        <r>
          <rPr>
            <b/>
            <sz val="8"/>
            <color indexed="81"/>
            <rFont val="Tahoma"/>
          </rPr>
          <t>eecasper:</t>
        </r>
        <r>
          <rPr>
            <sz val="8"/>
            <color indexed="81"/>
            <rFont val="Tahoma"/>
          </rPr>
          <t xml:space="preserve">
INCLUDES 2002 LAKE WORTH REVENUE</t>
        </r>
      </text>
    </comment>
    <comment ref="C167" authorId="0">
      <text>
        <r>
          <rPr>
            <b/>
            <sz val="8"/>
            <color indexed="81"/>
            <rFont val="Tahoma"/>
          </rPr>
          <t>eecasper:</t>
        </r>
        <r>
          <rPr>
            <sz val="8"/>
            <color indexed="81"/>
            <rFont val="Tahoma"/>
          </rPr>
          <t xml:space="preserve">
1.5 RULE FILE
</t>
        </r>
      </text>
    </comment>
    <comment ref="D167" authorId="0">
      <text>
        <r>
          <rPr>
            <b/>
            <sz val="8"/>
            <color indexed="81"/>
            <rFont val="Tahoma"/>
          </rPr>
          <t>eecasper:</t>
        </r>
        <r>
          <rPr>
            <sz val="8"/>
            <color indexed="81"/>
            <rFont val="Tahoma"/>
          </rPr>
          <t xml:space="preserve">
1.5 RULE FILE
</t>
        </r>
      </text>
    </comment>
    <comment ref="E167" authorId="0">
      <text>
        <r>
          <rPr>
            <b/>
            <sz val="8"/>
            <color indexed="81"/>
            <rFont val="Tahoma"/>
          </rPr>
          <t>eecasper:</t>
        </r>
        <r>
          <rPr>
            <sz val="8"/>
            <color indexed="81"/>
            <rFont val="Tahoma"/>
          </rPr>
          <t xml:space="preserve">
1.5 RULE FILE
</t>
        </r>
      </text>
    </comment>
    <comment ref="F167" authorId="0">
      <text>
        <r>
          <rPr>
            <b/>
            <sz val="8"/>
            <color indexed="81"/>
            <rFont val="Tahoma"/>
          </rPr>
          <t>eecasper:</t>
        </r>
        <r>
          <rPr>
            <sz val="8"/>
            <color indexed="81"/>
            <rFont val="Tahoma"/>
          </rPr>
          <t xml:space="preserve">
1.5 RULE FILE
</t>
        </r>
      </text>
    </comment>
    <comment ref="G167" authorId="0">
      <text>
        <r>
          <rPr>
            <b/>
            <sz val="8"/>
            <color indexed="81"/>
            <rFont val="Tahoma"/>
          </rPr>
          <t>eecasper:</t>
        </r>
        <r>
          <rPr>
            <sz val="8"/>
            <color indexed="81"/>
            <rFont val="Tahoma"/>
          </rPr>
          <t xml:space="preserve">
1.5 RULE FILE
</t>
        </r>
      </text>
    </comment>
    <comment ref="H167" authorId="0">
      <text>
        <r>
          <rPr>
            <b/>
            <sz val="8"/>
            <color indexed="81"/>
            <rFont val="Tahoma"/>
          </rPr>
          <t>eecasper:</t>
        </r>
        <r>
          <rPr>
            <sz val="8"/>
            <color indexed="81"/>
            <rFont val="Tahoma"/>
          </rPr>
          <t xml:space="preserve">
1.5 RULE FILE
</t>
        </r>
      </text>
    </comment>
    <comment ref="I167" authorId="0">
      <text>
        <r>
          <rPr>
            <b/>
            <sz val="8"/>
            <color indexed="81"/>
            <rFont val="Tahoma"/>
          </rPr>
          <t>eecasper:</t>
        </r>
        <r>
          <rPr>
            <sz val="8"/>
            <color indexed="81"/>
            <rFont val="Tahoma"/>
          </rPr>
          <t xml:space="preserve">
1.5 RULE FILE
</t>
        </r>
      </text>
    </comment>
    <comment ref="J167" authorId="0">
      <text>
        <r>
          <rPr>
            <b/>
            <sz val="8"/>
            <color indexed="81"/>
            <rFont val="Tahoma"/>
          </rPr>
          <t>eecasper:</t>
        </r>
        <r>
          <rPr>
            <sz val="8"/>
            <color indexed="81"/>
            <rFont val="Tahoma"/>
          </rPr>
          <t xml:space="preserve">
1.5 RULE FILE
</t>
        </r>
      </text>
    </comment>
    <comment ref="C189" authorId="0">
      <text>
        <r>
          <rPr>
            <b/>
            <sz val="8"/>
            <color indexed="81"/>
            <rFont val="Tahoma"/>
          </rPr>
          <t>eecasper:</t>
        </r>
        <r>
          <rPr>
            <sz val="8"/>
            <color indexed="81"/>
            <rFont val="Tahoma"/>
          </rPr>
          <t xml:space="preserve">
1.5 RULE
</t>
        </r>
      </text>
    </comment>
    <comment ref="D189" authorId="0">
      <text>
        <r>
          <rPr>
            <b/>
            <sz val="8"/>
            <color indexed="81"/>
            <rFont val="Tahoma"/>
          </rPr>
          <t>eecasper:</t>
        </r>
        <r>
          <rPr>
            <sz val="8"/>
            <color indexed="81"/>
            <rFont val="Tahoma"/>
          </rPr>
          <t xml:space="preserve">
1.5 RULE
</t>
        </r>
      </text>
    </comment>
    <comment ref="E189" authorId="0">
      <text>
        <r>
          <rPr>
            <b/>
            <sz val="8"/>
            <color indexed="81"/>
            <rFont val="Tahoma"/>
          </rPr>
          <t>eecasper:</t>
        </r>
        <r>
          <rPr>
            <sz val="8"/>
            <color indexed="81"/>
            <rFont val="Tahoma"/>
          </rPr>
          <t xml:space="preserve">
1.5 RULE
</t>
        </r>
      </text>
    </comment>
    <comment ref="F189" authorId="0">
      <text>
        <r>
          <rPr>
            <b/>
            <sz val="8"/>
            <color indexed="81"/>
            <rFont val="Tahoma"/>
          </rPr>
          <t>eecasper:</t>
        </r>
        <r>
          <rPr>
            <sz val="8"/>
            <color indexed="81"/>
            <rFont val="Tahoma"/>
          </rPr>
          <t xml:space="preserve">
1.5 RULE
</t>
        </r>
      </text>
    </comment>
    <comment ref="G189" authorId="0">
      <text>
        <r>
          <rPr>
            <b/>
            <sz val="8"/>
            <color indexed="81"/>
            <rFont val="Tahoma"/>
          </rPr>
          <t>eecasper:</t>
        </r>
        <r>
          <rPr>
            <sz val="8"/>
            <color indexed="81"/>
            <rFont val="Tahoma"/>
          </rPr>
          <t xml:space="preserve">
1.5 RULE
</t>
        </r>
      </text>
    </comment>
    <comment ref="H189" authorId="0">
      <text>
        <r>
          <rPr>
            <b/>
            <sz val="8"/>
            <color indexed="81"/>
            <rFont val="Tahoma"/>
          </rPr>
          <t>eecasper:</t>
        </r>
        <r>
          <rPr>
            <sz val="8"/>
            <color indexed="81"/>
            <rFont val="Tahoma"/>
          </rPr>
          <t xml:space="preserve">
1.5 RULE
</t>
        </r>
      </text>
    </comment>
    <comment ref="I189" authorId="0">
      <text>
        <r>
          <rPr>
            <b/>
            <sz val="8"/>
            <color indexed="81"/>
            <rFont val="Tahoma"/>
          </rPr>
          <t>eecasper:</t>
        </r>
        <r>
          <rPr>
            <sz val="8"/>
            <color indexed="81"/>
            <rFont val="Tahoma"/>
          </rPr>
          <t xml:space="preserve">
1.5 RULE
</t>
        </r>
      </text>
    </comment>
    <comment ref="J189" authorId="0">
      <text>
        <r>
          <rPr>
            <b/>
            <sz val="8"/>
            <color indexed="81"/>
            <rFont val="Tahoma"/>
          </rPr>
          <t>eecasper:</t>
        </r>
        <r>
          <rPr>
            <sz val="8"/>
            <color indexed="81"/>
            <rFont val="Tahoma"/>
          </rPr>
          <t xml:space="preserve">
1.5 RULE
</t>
        </r>
      </text>
    </comment>
    <comment ref="A196" authorId="1">
      <text>
        <r>
          <rPr>
            <b/>
            <sz val="8"/>
            <color indexed="81"/>
            <rFont val="Tahoma"/>
          </rPr>
          <t>mpwelsh:</t>
        </r>
        <r>
          <rPr>
            <sz val="8"/>
            <color indexed="81"/>
            <rFont val="Tahoma"/>
          </rPr>
          <t xml:space="preserve">
data labeled page 3 of 6 not displayed n last case.</t>
        </r>
      </text>
    </comment>
    <comment ref="A384" authorId="1">
      <text>
        <r>
          <rPr>
            <b/>
            <sz val="8"/>
            <color indexed="81"/>
            <rFont val="Tahoma"/>
          </rPr>
          <t>mpwelsh:</t>
        </r>
        <r>
          <rPr>
            <sz val="8"/>
            <color indexed="81"/>
            <rFont val="Tahoma"/>
          </rPr>
          <t xml:space="preserve">
not shown in printed schedules
</t>
        </r>
      </text>
    </comment>
    <comment ref="A439" authorId="0">
      <text>
        <r>
          <rPr>
            <b/>
            <sz val="8"/>
            <color indexed="81"/>
            <rFont val="Tahoma"/>
          </rPr>
          <t>eecasper:</t>
        </r>
        <r>
          <rPr>
            <sz val="8"/>
            <color indexed="81"/>
            <rFont val="Tahoma"/>
          </rPr>
          <t xml:space="preserve">
OTHER OP REV WILL CHANGE AS A RESULT OF PROPOSED RATE INCREASE.  DO NOT SIMPLY USE ORIGINAL PROJECTION.</t>
        </r>
      </text>
    </comment>
    <comment ref="A442" authorId="0">
      <text>
        <r>
          <rPr>
            <b/>
            <sz val="8"/>
            <color indexed="81"/>
            <rFont val="Tahoma"/>
          </rPr>
          <t>eecasper:</t>
        </r>
        <r>
          <rPr>
            <sz val="8"/>
            <color indexed="81"/>
            <rFont val="Tahoma"/>
          </rPr>
          <t xml:space="preserve">
WILL INPUT FROM RATE DESIGN FILE</t>
        </r>
      </text>
    </comment>
    <comment ref="A448" authorId="0">
      <text>
        <r>
          <rPr>
            <b/>
            <sz val="8"/>
            <color indexed="81"/>
            <rFont val="Tahoma"/>
          </rPr>
          <t>eecasper:</t>
        </r>
        <r>
          <rPr>
            <sz val="8"/>
            <color indexed="81"/>
            <rFont val="Tahoma"/>
          </rPr>
          <t xml:space="preserve">
WILL INPUT FROM RATE DESIGN FILE</t>
        </r>
      </text>
    </comment>
    <comment ref="A498" authorId="0">
      <text>
        <r>
          <rPr>
            <b/>
            <sz val="8"/>
            <color indexed="81"/>
            <rFont val="Tahoma"/>
          </rPr>
          <t>eecasper:</t>
        </r>
        <r>
          <rPr>
            <sz val="8"/>
            <color indexed="81"/>
            <rFont val="Tahoma"/>
          </rPr>
          <t xml:space="preserve">
OTHER OP REV WILL CHANGE AS A RESULT OF PROPOSED RATE INCREASE.  DO NOT SIMPLY USE ORIGINAL PROJECTION.</t>
        </r>
      </text>
    </comment>
    <comment ref="A501" authorId="0">
      <text>
        <r>
          <rPr>
            <b/>
            <sz val="8"/>
            <color indexed="81"/>
            <rFont val="Tahoma"/>
          </rPr>
          <t>eecasper:</t>
        </r>
        <r>
          <rPr>
            <sz val="8"/>
            <color indexed="81"/>
            <rFont val="Tahoma"/>
          </rPr>
          <t xml:space="preserve">
WILL INPUT FROM RATE DESIGN FILE</t>
        </r>
      </text>
    </comment>
    <comment ref="A507" authorId="0">
      <text>
        <r>
          <rPr>
            <b/>
            <sz val="8"/>
            <color indexed="81"/>
            <rFont val="Tahoma"/>
          </rPr>
          <t>eecasper:</t>
        </r>
        <r>
          <rPr>
            <sz val="8"/>
            <color indexed="81"/>
            <rFont val="Tahoma"/>
          </rPr>
          <t xml:space="preserve">
WILL INPUT FROM RATE DESIGN FILE</t>
        </r>
      </text>
    </comment>
    <comment ref="A524" authorId="0">
      <text>
        <r>
          <rPr>
            <b/>
            <sz val="8"/>
            <color indexed="81"/>
            <rFont val="Tahoma"/>
          </rPr>
          <t>eecasper:</t>
        </r>
        <r>
          <rPr>
            <sz val="8"/>
            <color indexed="81"/>
            <rFont val="Tahoma"/>
          </rPr>
          <t xml:space="preserve">
USE CURRENT 2003 RATES?</t>
        </r>
      </text>
    </comment>
    <comment ref="A569" authorId="0">
      <text>
        <r>
          <rPr>
            <b/>
            <sz val="8"/>
            <color indexed="81"/>
            <rFont val="Tahoma"/>
          </rPr>
          <t>eecasper:</t>
        </r>
        <r>
          <rPr>
            <sz val="8"/>
            <color indexed="81"/>
            <rFont val="Tahoma"/>
          </rPr>
          <t xml:space="preserve">
USE CURRENT 2003 RATES?</t>
        </r>
      </text>
    </comment>
  </commentList>
</comments>
</file>

<file path=xl/comments2.xml><?xml version="1.0" encoding="utf-8"?>
<comments xmlns="http://schemas.openxmlformats.org/spreadsheetml/2006/main">
  <authors>
    <author>mpwelsh</author>
  </authors>
  <commentList>
    <comment ref="D21" authorId="0">
      <text>
        <r>
          <rPr>
            <b/>
            <sz val="8"/>
            <color indexed="81"/>
            <rFont val="Tahoma"/>
          </rPr>
          <t>mpwelsh:</t>
        </r>
        <r>
          <rPr>
            <sz val="8"/>
            <color indexed="81"/>
            <rFont val="Tahoma"/>
          </rPr>
          <t xml:space="preserve">
These two next cells need to total amount from 2007  for 4880 
</t>
        </r>
      </text>
    </comment>
    <comment ref="D25" authorId="0">
      <text>
        <r>
          <rPr>
            <b/>
            <sz val="8"/>
            <color indexed="81"/>
            <rFont val="Tahoma"/>
          </rPr>
          <t>mpwelsh:</t>
        </r>
        <r>
          <rPr>
            <sz val="8"/>
            <color indexed="81"/>
            <rFont val="Tahoma"/>
          </rPr>
          <t xml:space="preserve">
Will need determinants so that this and next cell adds to value from earlier MFR 37066</t>
        </r>
      </text>
    </comment>
    <comment ref="C110" authorId="0">
      <text>
        <r>
          <rPr>
            <b/>
            <sz val="8"/>
            <color indexed="81"/>
            <rFont val="Tahoma"/>
          </rPr>
          <t>mpwelsh:</t>
        </r>
        <r>
          <rPr>
            <sz val="8"/>
            <color indexed="81"/>
            <rFont val="Tahoma"/>
          </rPr>
          <t xml:space="preserve">
Taken directly from projections
</t>
        </r>
      </text>
    </comment>
  </commentList>
</comments>
</file>

<file path=xl/comments3.xml><?xml version="1.0" encoding="utf-8"?>
<comments xmlns="http://schemas.openxmlformats.org/spreadsheetml/2006/main">
  <authors>
    <author>mpwelsh</author>
    <author>eecasper</author>
  </authors>
  <commentList>
    <comment ref="C69" authorId="0">
      <text>
        <r>
          <rPr>
            <b/>
            <sz val="8"/>
            <color indexed="81"/>
            <rFont val="Tahoma"/>
          </rPr>
          <t>mpwelsh:</t>
        </r>
        <r>
          <rPr>
            <sz val="8"/>
            <color indexed="81"/>
            <rFont val="Tahoma"/>
          </rPr>
          <t xml:space="preserve">
From Dan's sheets
</t>
        </r>
      </text>
    </comment>
    <comment ref="O157" authorId="1">
      <text>
        <r>
          <rPr>
            <b/>
            <sz val="8"/>
            <color indexed="81"/>
            <rFont val="Tahoma"/>
          </rPr>
          <t>eecasper:</t>
        </r>
        <r>
          <rPr>
            <sz val="8"/>
            <color indexed="81"/>
            <rFont val="Tahoma"/>
          </rPr>
          <t xml:space="preserve">
AS CALCULATED IN MFR SCHEDULE.</t>
        </r>
      </text>
    </comment>
    <comment ref="O158" authorId="1">
      <text>
        <r>
          <rPr>
            <b/>
            <sz val="8"/>
            <color indexed="81"/>
            <rFont val="Tahoma"/>
          </rPr>
          <t>eecasper:</t>
        </r>
        <r>
          <rPr>
            <sz val="8"/>
            <color indexed="81"/>
            <rFont val="Tahoma"/>
          </rPr>
          <t xml:space="preserve">
AS CALCULATED IN MFR SCHEDULE.</t>
        </r>
      </text>
    </comment>
    <comment ref="O171" authorId="1">
      <text>
        <r>
          <rPr>
            <b/>
            <sz val="8"/>
            <color indexed="81"/>
            <rFont val="Tahoma"/>
          </rPr>
          <t>eecasper:</t>
        </r>
        <r>
          <rPr>
            <sz val="8"/>
            <color indexed="81"/>
            <rFont val="Tahoma"/>
          </rPr>
          <t xml:space="preserve">
AS CALCULATED IN MFR SCHEDULE.</t>
        </r>
      </text>
    </comment>
    <comment ref="O205" authorId="1">
      <text>
        <r>
          <rPr>
            <b/>
            <sz val="8"/>
            <color indexed="81"/>
            <rFont val="Tahoma"/>
          </rPr>
          <t>eecasper:</t>
        </r>
        <r>
          <rPr>
            <sz val="8"/>
            <color indexed="81"/>
            <rFont val="Tahoma"/>
          </rPr>
          <t xml:space="preserve">
AS CALCULATED IN MFR SCHEDULE.</t>
        </r>
      </text>
    </comment>
  </commentList>
</comments>
</file>

<file path=xl/comments4.xml><?xml version="1.0" encoding="utf-8"?>
<comments xmlns="http://schemas.openxmlformats.org/spreadsheetml/2006/main">
  <authors>
    <author>mpwelsh</author>
  </authors>
  <commentList>
    <comment ref="B155" authorId="0">
      <text>
        <r>
          <rPr>
            <b/>
            <sz val="8"/>
            <color indexed="81"/>
            <rFont val="Tahoma"/>
          </rPr>
          <t>mpwelsh:</t>
        </r>
        <r>
          <rPr>
            <sz val="8"/>
            <color indexed="81"/>
            <rFont val="Tahoma"/>
          </rPr>
          <t xml:space="preserve">
Modified calculation to reflect the set of accounts 871 through 8793.  Old model allocated on 871  through 881</t>
        </r>
      </text>
    </comment>
    <comment ref="C180" authorId="0">
      <text>
        <r>
          <rPr>
            <b/>
            <sz val="8"/>
            <color indexed="81"/>
            <rFont val="Tahoma"/>
          </rPr>
          <t>mpwelsh:</t>
        </r>
        <r>
          <rPr>
            <sz val="8"/>
            <color indexed="81"/>
            <rFont val="Tahoma"/>
          </rPr>
          <t xml:space="preserve">
Set at zero as was done in last case even though there are projecetd values for the test year
</t>
        </r>
      </text>
    </comment>
    <comment ref="B227" authorId="0">
      <text>
        <r>
          <rPr>
            <b/>
            <sz val="8"/>
            <color indexed="81"/>
            <rFont val="Tahoma"/>
          </rPr>
          <t>mpwelsh:</t>
        </r>
        <r>
          <rPr>
            <sz val="8"/>
            <color indexed="81"/>
            <rFont val="Tahoma"/>
          </rPr>
          <t xml:space="preserve">
Could not resolve this to the items as listed in the G2 C30 items in the previous case.  All other elements ofthis section matched exactly.
Resolved by seenig that all the adjustments came out of this line</t>
        </r>
      </text>
    </comment>
  </commentList>
</comments>
</file>

<file path=xl/sharedStrings.xml><?xml version="1.0" encoding="utf-8"?>
<sst xmlns="http://schemas.openxmlformats.org/spreadsheetml/2006/main" count="3494" uniqueCount="788">
  <si>
    <t>FLORIDA PUBLIC UTILITIES COMPANY</t>
  </si>
  <si>
    <t>DOCKET NO.: 040216-GU</t>
  </si>
  <si>
    <t>MINIMUM FILING REQUIREMENTS</t>
  </si>
  <si>
    <t>COST OF SERVICE STUDY</t>
  </si>
  <si>
    <t>SCHEDULE NO.</t>
  </si>
  <si>
    <t>TITLE</t>
  </si>
  <si>
    <t>PAGE</t>
  </si>
  <si>
    <t>-</t>
  </si>
  <si>
    <t>H-1</t>
  </si>
  <si>
    <t>H-2</t>
  </si>
  <si>
    <t>ALLOCATION OF COST OF SERVICE TO CUSTOMER CLASSES</t>
  </si>
  <si>
    <t>H-3</t>
  </si>
  <si>
    <t>SCHEDULE H-1</t>
  </si>
  <si>
    <t>COST OF SERVICE</t>
  </si>
  <si>
    <t>PAGE 10 OF 10</t>
  </si>
  <si>
    <t>FLORIDA PUBLIC SERVICE COMMISSION</t>
  </si>
  <si>
    <t>EXPLANATION:  FULLY ALLOCATED</t>
  </si>
  <si>
    <t>TYPE OF DATA SHOWN:</t>
  </si>
  <si>
    <t>EMBEDDED COST OF SERVICE STUDY</t>
  </si>
  <si>
    <t>COMPANY: FLORIDA PUBLIC UTILITIES COMPANY</t>
  </si>
  <si>
    <t>SUMMARY</t>
  </si>
  <si>
    <t>PROJECTED TEST YEAR:  12/31/2005</t>
  </si>
  <si>
    <t xml:space="preserve">  CONSOLIDATED NATURAL GAS DIVISION</t>
  </si>
  <si>
    <t>WITNESS: SCHNEIDERMANN</t>
  </si>
  <si>
    <t>TOTAL INCL</t>
  </si>
  <si>
    <t>LAKE WORTH</t>
  </si>
  <si>
    <t>RS</t>
  </si>
  <si>
    <t>GS / GSTS</t>
  </si>
  <si>
    <t>LVS/LVTS</t>
  </si>
  <si>
    <t>IS/ITS</t>
  </si>
  <si>
    <t>NSB-RS</t>
  </si>
  <si>
    <t>NSB-CI/CITS</t>
  </si>
  <si>
    <t>LK WORTH</t>
  </si>
  <si>
    <t>CHECK</t>
  </si>
  <si>
    <t>ALLOCATOR</t>
  </si>
  <si>
    <t>RB</t>
  </si>
  <si>
    <t>ATTRITION</t>
  </si>
  <si>
    <t>O&amp;M</t>
  </si>
  <si>
    <t>DEPRECIATION</t>
  </si>
  <si>
    <t>AMORTIZATION EXPENSES</t>
  </si>
  <si>
    <t>TOTI - OTHER</t>
  </si>
  <si>
    <t>TOTI - REV. RELATED</t>
  </si>
  <si>
    <t>INCOME TAXES TOTAL</t>
  </si>
  <si>
    <t>REVENUE CREDITED TO COS:</t>
  </si>
  <si>
    <t>TOTAL COST - CUSTOMER</t>
  </si>
  <si>
    <t>TOTAL COST - CAPACITY</t>
  </si>
  <si>
    <t>TOTAL COST - COMMODITY</t>
  </si>
  <si>
    <t>TOTAL COST - REVENUE</t>
  </si>
  <si>
    <t>NO. OF CUSTOMERS</t>
  </si>
  <si>
    <t>PEAK MONTH SALES</t>
  </si>
  <si>
    <t>ANNUAL SALES</t>
  </si>
  <si>
    <t>SUPPORTING SCHEDULES:  H-2 p.1</t>
  </si>
  <si>
    <t xml:space="preserve">RECAP SCHEDULES: </t>
  </si>
  <si>
    <t>PAGE 9 OF 10</t>
  </si>
  <si>
    <t>DERIVATION OF REVENUE DEFICIENCY</t>
  </si>
  <si>
    <t>SCHEDULE D</t>
  </si>
  <si>
    <t>TOTAL EXCL</t>
  </si>
  <si>
    <t>CUSTOMER COSTS</t>
  </si>
  <si>
    <t>CAPACITY COSTS</t>
  </si>
  <si>
    <t>COMMODITY COSTS</t>
  </si>
  <si>
    <t>REVENUE COSTS</t>
  </si>
  <si>
    <t xml:space="preserve">   TOTAL</t>
  </si>
  <si>
    <t>less:REVENUE AT PRESENT RATES</t>
  </si>
  <si>
    <t xml:space="preserve">   (in the projected test year)</t>
  </si>
  <si>
    <t>equals:  NOI DEFICIENCY</t>
  </si>
  <si>
    <t>UNIT COSTS:</t>
  </si>
  <si>
    <t>CAPACITY (CENTS/THERM)</t>
  </si>
  <si>
    <t>COMMODITY (CENTS/THERM)</t>
  </si>
  <si>
    <t>SUPPORTING SCHEDULES:  E-1 p.2, H-1 p 10</t>
  </si>
  <si>
    <t xml:space="preserve">RECAP SCHEDULES:  </t>
  </si>
  <si>
    <t>PAGE 8 OF 10</t>
  </si>
  <si>
    <t>RATE OF RETURN BY CUSTOMER CLASS</t>
  </si>
  <si>
    <t>SCHEDULE C</t>
  </si>
  <si>
    <t>PRESENT RATES (projected test year @ present rates)</t>
  </si>
  <si>
    <t xml:space="preserve">   Gas Sales (Projected Test Year Therms)</t>
  </si>
  <si>
    <t xml:space="preserve">   Other Operating Revenue (Current Charges)</t>
  </si>
  <si>
    <t xml:space="preserve">   Gross Recp + FF Tax</t>
  </si>
  <si>
    <t xml:space="preserve">   Total</t>
  </si>
  <si>
    <t>EXPENSES:</t>
  </si>
  <si>
    <t xml:space="preserve">   Purchased Gas Cost</t>
  </si>
  <si>
    <t xml:space="preserve">   O&amp;M Expenses</t>
  </si>
  <si>
    <t xml:space="preserve">   Depreciation Expenses</t>
  </si>
  <si>
    <t xml:space="preserve">   Amortization Expenses</t>
  </si>
  <si>
    <t xml:space="preserve">   Taxes Other Than Income--Fixed</t>
  </si>
  <si>
    <t xml:space="preserve">   Taxes Other Than Income--Revenue</t>
  </si>
  <si>
    <t xml:space="preserve">   Total Expses excl. Income Taxes</t>
  </si>
  <si>
    <t>INCOME TAXES:</t>
  </si>
  <si>
    <t>NET OPERATING INCOME:</t>
  </si>
  <si>
    <t>RATE BASE:</t>
  </si>
  <si>
    <t>REALIZED RATE OF RETURN</t>
  </si>
  <si>
    <t>REQUIRED RATE OF RETURN</t>
  </si>
  <si>
    <t>REQUIRED NET OPERATING INCOME</t>
  </si>
  <si>
    <t>NOI DEFICIENCY</t>
  </si>
  <si>
    <t>Net Operating Income Multiplier</t>
  </si>
  <si>
    <t>Revenue Deficiency (Excess)</t>
  </si>
  <si>
    <t>Proposed Increase in Other Operating Revenues</t>
  </si>
  <si>
    <t>Required Increase in Base Revenues</t>
  </si>
  <si>
    <t>Increase in Revenue Taxes (GR, FF)</t>
  </si>
  <si>
    <t>SUPPORTING SCHEDULES:  E-1 p.2, H-1 p.9, H-1 p.10</t>
  </si>
  <si>
    <t>PAGE 7 OF 10</t>
  </si>
  <si>
    <t>PROPOSED REVENUES (projected test year @ proposed rates - equal rates of return)</t>
  </si>
  <si>
    <t xml:space="preserve">   Gas Sales (due to growth)</t>
  </si>
  <si>
    <t xml:space="preserve">   Other Operating Revenue (proposed rates)</t>
  </si>
  <si>
    <t>PRE TAX NOI:</t>
  </si>
  <si>
    <t>ATTENDANT INCREASE IN TAXES</t>
  </si>
  <si>
    <t>RATE OF RETURN</t>
  </si>
  <si>
    <t>$ CHANGE IN BASE REVENUES</t>
  </si>
  <si>
    <t>% CHANGE IN BASE REVENUES</t>
  </si>
  <si>
    <t>INCREASE NOI:</t>
  </si>
  <si>
    <t>ORIGINAL NOI:</t>
  </si>
  <si>
    <t>PAGE 3 OF 6</t>
  </si>
  <si>
    <t>SCHEDULE C     PAGE 2 OF 2</t>
  </si>
  <si>
    <t>PROPOSED REVENUES (projected test year @ MARKET SENSITIVE RATES)</t>
  </si>
  <si>
    <t>GS</t>
  </si>
  <si>
    <t>LV/LVTS</t>
  </si>
  <si>
    <t>SUPPORTING SCHEDULES:  E-1 p.3, H-1 p.9 H-1 p.10</t>
  </si>
  <si>
    <t>PAGE 6 OF 10</t>
  </si>
  <si>
    <t>PROPOSED RATE DESIGN</t>
  </si>
  <si>
    <t>SCHEDULE B</t>
  </si>
  <si>
    <t>I.  PRESENT RATES (projected test year @ present rates)</t>
  </si>
  <si>
    <t xml:space="preserve">   Other Operating Revenue</t>
  </si>
  <si>
    <t>RESULTING NET OPERATING INCOME</t>
  </si>
  <si>
    <t xml:space="preserve">   RATE OF RETURN</t>
  </si>
  <si>
    <t xml:space="preserve">   INDEX</t>
  </si>
  <si>
    <t>II.  PROPOSED REVENUES IF SET AT EQUAL RATES OF RETURN (projected test year @ proposed rates - equal rates of return)</t>
  </si>
  <si>
    <t xml:space="preserve">   TOTAL REVENUE INCREASE</t>
  </si>
  <si>
    <t xml:space="preserve">   PERCENT INCREASE OVER BASE RATES</t>
  </si>
  <si>
    <t>III.  PROPOSED REVENUES (projected test year @ proposed rates - ADJUSTED)</t>
  </si>
  <si>
    <t>SUPPORTING SCHEDULES:  E-1 p.3, H-1 p.9</t>
  </si>
  <si>
    <t>PAGE 2 OF 6</t>
  </si>
  <si>
    <t>FINAL PROPOSED REVENUE (Projected Test Year at Marketable rates)</t>
  </si>
  <si>
    <t>Customer Count</t>
  </si>
  <si>
    <t>Therms</t>
  </si>
  <si>
    <t>Current Revenue at existing rates &amp; charges</t>
  </si>
  <si>
    <t>Proposed Revenue AT PARITY</t>
  </si>
  <si>
    <t>Proposed Revenue USING 50% RULE</t>
  </si>
  <si>
    <t>Proposed Revenue USING MKT SENS.</t>
  </si>
  <si>
    <t xml:space="preserve"> $/therm at:</t>
  </si>
  <si>
    <t xml:space="preserve">   CURRENT</t>
  </si>
  <si>
    <t xml:space="preserve">   PARITY</t>
  </si>
  <si>
    <t xml:space="preserve">   USING 50% "RULE"</t>
  </si>
  <si>
    <t xml:space="preserve">   MARKET SENSITIVE RATES</t>
  </si>
  <si>
    <t>Proposed Revenue</t>
  </si>
  <si>
    <t>Cust Chg $/Cust/ month</t>
  </si>
  <si>
    <t>Cust Chg Revenue</t>
  </si>
  <si>
    <t>Non-Fuel Revenue</t>
  </si>
  <si>
    <t>Non-Fuel Revenue / therm</t>
  </si>
  <si>
    <t>Total</t>
  </si>
  <si>
    <t>Cust Charge</t>
  </si>
  <si>
    <t>NF Energy</t>
  </si>
  <si>
    <t>Present Rev</t>
  </si>
  <si>
    <t>Proposed Rev @ Equal Rates of Return</t>
  </si>
  <si>
    <t>Proposed Rev for 1.5 Rule</t>
  </si>
  <si>
    <t>Proposed Final Revenue</t>
  </si>
  <si>
    <t>Present $/th</t>
  </si>
  <si>
    <t>Proposed  $/th @  equal ROR</t>
  </si>
  <si>
    <t>PAGE 5 OF 10</t>
  </si>
  <si>
    <t>MOVE NSB TO STANDARD</t>
  </si>
  <si>
    <t>NSB CUST</t>
  </si>
  <si>
    <t>NSB ENERGY</t>
  </si>
  <si>
    <t>NSB BASE</t>
  </si>
  <si>
    <t>% OF</t>
  </si>
  <si>
    <t xml:space="preserve">PROPOSED </t>
  </si>
  <si>
    <t>MOVE</t>
  </si>
  <si>
    <t>OTHER OP</t>
  </si>
  <si>
    <t>CUST</t>
  </si>
  <si>
    <t>THERMS</t>
  </si>
  <si>
    <t>CHARGE</t>
  </si>
  <si>
    <t>REVENUE</t>
  </si>
  <si>
    <t>NSB</t>
  </si>
  <si>
    <t>BASE REV</t>
  </si>
  <si>
    <t>STANDARD</t>
  </si>
  <si>
    <t>REVENUES</t>
  </si>
  <si>
    <t>NSB-RS TO RS</t>
  </si>
  <si>
    <t>TO RS</t>
  </si>
  <si>
    <t>NSB-CI/CITS TO GS</t>
  </si>
  <si>
    <t>TO GS</t>
  </si>
  <si>
    <t>NSB-CI/CITS TO LV</t>
  </si>
  <si>
    <t>TO LV</t>
  </si>
  <si>
    <t>NSB-CI/CITS TO LVTS</t>
  </si>
  <si>
    <t>TO LVTS</t>
  </si>
  <si>
    <t>TOTAL NSB-CI/CITS CURRENT</t>
  </si>
  <si>
    <t>TOTAL CURRENT BASE REVENUES</t>
  </si>
  <si>
    <t>TOTAL PROPOSED BASE REVENUES</t>
  </si>
  <si>
    <t>CUSTOMERS</t>
  </si>
  <si>
    <t>DKT</t>
  </si>
  <si>
    <t>CURRENT OTHER OPERATING REV</t>
  </si>
  <si>
    <t>PROPOSED OTHER OPERATING REV</t>
  </si>
  <si>
    <t>INCREASE OTHER OPERATING REV</t>
  </si>
  <si>
    <t>GR TAX REVENUES</t>
  </si>
  <si>
    <t>FF REVENUES</t>
  </si>
  <si>
    <t>TOTAL CURRENT REVENUES</t>
  </si>
  <si>
    <t>TOTAL PROPOSED REVENUES</t>
  </si>
  <si>
    <t>CURRENT REVENUES</t>
  </si>
  <si>
    <t>PROPOSED REVENUES USING 50% RULE</t>
  </si>
  <si>
    <t>PROPOSED REVENUES USING MARKETABLE RATES</t>
  </si>
  <si>
    <t>n/a</t>
  </si>
  <si>
    <t>Non-Fuel Energy Revenue</t>
  </si>
  <si>
    <t>Non-Fuel Energy Revenue / therm</t>
  </si>
  <si>
    <t>SUPPORTING SCHEDULES:  H-1 p.7</t>
  </si>
  <si>
    <t>RECAP SCHEDULES:</t>
  </si>
  <si>
    <t>PAGE 4 OF 10</t>
  </si>
  <si>
    <t>SCHEDULE A</t>
  </si>
  <si>
    <t>CALCULATION OF PROPOSED RATES</t>
  </si>
  <si>
    <t>PROPOSED TOTAL TARGET REVENUES</t>
  </si>
  <si>
    <t>LESS:OTHER OPERATING REVENUE &amp; TAXES</t>
  </si>
  <si>
    <t>LESS:CUSTOMER CHARGE REVENUES</t>
  </si>
  <si>
    <t xml:space="preserve">   PROPOSED CUSTOMER CHARGES</t>
  </si>
  <si>
    <t xml:space="preserve">   TIMES:NUMBER OF BILLS</t>
  </si>
  <si>
    <t xml:space="preserve">   EQUALS:CUSTOMER CHARGE REVENUES</t>
  </si>
  <si>
    <t>LESS:OTHER NON-THERM-RATE REVENUES</t>
  </si>
  <si>
    <t>EQUALS:PER-THERM TARGET REVENUES</t>
  </si>
  <si>
    <t>DIVIDED BY:NUMBER OF THERMS</t>
  </si>
  <si>
    <t>EQUALS:PER-THERM RATES(UNROUNDED)</t>
  </si>
  <si>
    <t>PER-THERM RATES(ROUNDED)</t>
  </si>
  <si>
    <t>PER-THERM-RATE REVENUES (ROUNDED RATES)</t>
  </si>
  <si>
    <t>SUMMARY:PROPOSED TARIFF RATES</t>
  </si>
  <si>
    <t xml:space="preserve">   CUSTOMER CHARGES</t>
  </si>
  <si>
    <t xml:space="preserve">   ENERGY CHARGES</t>
  </si>
  <si>
    <t xml:space="preserve">     NON-GAS (CENTS PER THERM)</t>
  </si>
  <si>
    <t xml:space="preserve">     PURCHASED GAS ADJUSTMENT</t>
  </si>
  <si>
    <t xml:space="preserve">     TOTAL (INCLUDING PGA)</t>
  </si>
  <si>
    <t>SUMMARY:PRESENT TARIFF RATES</t>
  </si>
  <si>
    <t>SUPPORTING SCHEDULES:  E-2 p.1, E-3 p.1-6, H-1 p.3</t>
  </si>
  <si>
    <t>RECAP SCHEDULES: H-1 p.1</t>
  </si>
  <si>
    <t>PAGE 1 OF 10</t>
  </si>
  <si>
    <t>EQUALS:PER-THERM RATES(UNRNDED)</t>
  </si>
  <si>
    <t>PER-THERM RATES(RNDED)</t>
  </si>
  <si>
    <t>PER-THERM-RATE REVENUES(RNDED RATES)</t>
  </si>
  <si>
    <t>Notes:</t>
  </si>
  <si>
    <t xml:space="preserve">for additional charges due </t>
  </si>
  <si>
    <t>are provided by FPU.</t>
  </si>
  <si>
    <t>charge remains at $100.00</t>
  </si>
  <si>
    <t>Present Revenue</t>
  </si>
  <si>
    <t>Increase in Base</t>
  </si>
  <si>
    <t>Revenue Increase</t>
  </si>
  <si>
    <t>Present $/therm base rev</t>
  </si>
  <si>
    <t>Proposed $/therm base rev</t>
  </si>
  <si>
    <t>Increase with PGA</t>
  </si>
  <si>
    <t>H-2 Line 62 Average Meter Cost Index</t>
  </si>
  <si>
    <t>NA</t>
  </si>
  <si>
    <t>SUPPORTING SCHEDULES:  E-2 p.1, E-3 p.1-6, H-1 p.2</t>
  </si>
  <si>
    <t>PAGE 2 OF 10</t>
  </si>
  <si>
    <t>OTHER OPERATING REVENUES</t>
  </si>
  <si>
    <t>CURRENT CHARGES</t>
  </si>
  <si>
    <t>CURRENT SERVICE CHARGES</t>
  </si>
  <si>
    <t>PROJECTED</t>
  </si>
  <si>
    <t>ACTUAL</t>
  </si>
  <si>
    <t>ALLOCATE TOTAL REVENUE BY CUSTOMER OR</t>
  </si>
  <si>
    <t>REVENUE @ CURRENT</t>
  </si>
  <si>
    <t>RATES</t>
  </si>
  <si>
    <t>ACCT</t>
  </si>
  <si>
    <t>OTHER REVENUES</t>
  </si>
  <si>
    <t>CHARGES</t>
  </si>
  <si>
    <t>*</t>
  </si>
  <si>
    <t>TOTAL</t>
  </si>
  <si>
    <t>FORFEITED DISCOUNTS</t>
  </si>
  <si>
    <t>N/A</t>
  </si>
  <si>
    <t>MISC SERVICE REV-OTHER CHARGE</t>
  </si>
  <si>
    <t>MISC SERVICE REV-CHECK CHARGE</t>
  </si>
  <si>
    <t>MISC SVC REV-CHANGE OF ACCOUNT</t>
  </si>
  <si>
    <t>MISC SVC REV-RECONNECT CHARGE</t>
  </si>
  <si>
    <t>MISC SVC REV-RECONNECT NON-PAY</t>
  </si>
  <si>
    <t>MISC SVC REV-BILL COLLECT CHG</t>
  </si>
  <si>
    <t>MISC SVC REV-ALLOWANCES &amp; ADJ</t>
  </si>
  <si>
    <t>RENT FROM GAS PROPERTY</t>
  </si>
  <si>
    <t>OVER REC;FUEL ADJ- PURCHAS GAS</t>
  </si>
  <si>
    <t>MISC.GAS REVENUE</t>
  </si>
  <si>
    <t>UNBILLED REVENUES</t>
  </si>
  <si>
    <t>ALLOCATE</t>
  </si>
  <si>
    <t>NEW</t>
  </si>
  <si>
    <t>TRIP CHARGE</t>
  </si>
  <si>
    <t>TRIP CHARGE - PREMIUM</t>
  </si>
  <si>
    <t>Electronic Payments (credit/debit cards)</t>
  </si>
  <si>
    <t>**</t>
  </si>
  <si>
    <t>RTU Maintenance &amp; Change Out Charge</t>
  </si>
  <si>
    <t>Monitoring &amp; Reporting Charge</t>
  </si>
  <si>
    <t>Nonmonitored Transp Charge</t>
  </si>
  <si>
    <t>Pool Manager</t>
  </si>
  <si>
    <t>2005 INCREMENTAL SERVICE CHARGES</t>
  </si>
  <si>
    <t>PROPOSED INCREASE IN OTHER REVENUES</t>
  </si>
  <si>
    <t>* 2005  REVENUES @ CURRENT CHARGES DETERMINED USING PROJECTION FACTORS (SEE SCHEDULE G(C-3)</t>
  </si>
  <si>
    <t>** INCREMENTAL CHARGE NO LONGER INCLUDED IN BASE RATES</t>
  </si>
  <si>
    <t>SUPPORTING SCHEDULES:  DEMAND, E-1</t>
  </si>
  <si>
    <t>RECAP SCHEDULES:  H-1 p 1</t>
  </si>
  <si>
    <t>PAGE 3 OF 10</t>
  </si>
  <si>
    <t>PROPOSED CHARGES</t>
  </si>
  <si>
    <t>REVENUE @ PROPOSED</t>
  </si>
  <si>
    <t>NO CHANGE IN RATE - ALLOCATED BASED ON CUSTOMERS</t>
  </si>
  <si>
    <t>MONTHLY CHARGE</t>
  </si>
  <si>
    <t>CUSTOMERS PER MONTH</t>
  </si>
  <si>
    <t>SERVICE CHARGE &amp; INCREMENTAL  REVENUES</t>
  </si>
  <si>
    <t>TOTAL GROSS RECEIPTS REVENUES</t>
  </si>
  <si>
    <t>TOTAL FRANCHISE FEE REVENUES</t>
  </si>
  <si>
    <t>TOTAL OTHER REVENUES</t>
  </si>
  <si>
    <t>SEPARATE NSB PROPOSED OTHER REVENUES</t>
  </si>
  <si>
    <t>NSB CUSTOMERS ROLLED INTO STANDARD CLASS</t>
  </si>
  <si>
    <t>TOTAL OTHER REVENUES EXCL LAKE WORTH</t>
  </si>
  <si>
    <t>STANDARD %</t>
  </si>
  <si>
    <t>NSB %</t>
  </si>
  <si>
    <t>STANDARD OTHER REVENUES</t>
  </si>
  <si>
    <t>NSB OTHER REVENUES</t>
  </si>
  <si>
    <t>CI/CITS</t>
  </si>
  <si>
    <t>PROPOSED OTHER REVENUE - NSB SPLIT</t>
  </si>
  <si>
    <t>RECAP SCHEDULES:  H-1 p1</t>
  </si>
  <si>
    <t>SCHEDULE H-2</t>
  </si>
  <si>
    <t>PAGE 6 OF 6</t>
  </si>
  <si>
    <t>SUMMARY:</t>
  </si>
  <si>
    <t>CUSTOMER</t>
  </si>
  <si>
    <t>CAPACITY</t>
  </si>
  <si>
    <t>COMMODITY</t>
  </si>
  <si>
    <t>CHECKSUM</t>
  </si>
  <si>
    <t>DEP.</t>
  </si>
  <si>
    <t>AMORTIZATION-OTHER GAS PLANT</t>
  </si>
  <si>
    <t>AMORT OF UTILY PLANT-ACQ ADJ</t>
  </si>
  <si>
    <t>AMORT OF AEP - EXCESS MACC</t>
  </si>
  <si>
    <t>TOTAL TAXES OTHER THAN INCOME</t>
  </si>
  <si>
    <t>RETURN</t>
  </si>
  <si>
    <t>INCOME TAXES</t>
  </si>
  <si>
    <t>REVENUES CREDITED TO COST OF SERVICE</t>
  </si>
  <si>
    <t>TOTAL COST</t>
  </si>
  <si>
    <t>RATE BASE</t>
  </si>
  <si>
    <t>KNOWN DIRECT &amp; SPECICAL ASSIGNMENTS:</t>
  </si>
  <si>
    <t xml:space="preserve">   RATE BASE ITEMS(PLANT-ACC.DEP):</t>
  </si>
  <si>
    <t>381-382 METERS</t>
  </si>
  <si>
    <t>383-384 HOUSE REGULATORS</t>
  </si>
  <si>
    <t>385 INDUSTRIAL MEAS.&amp; REG.EQ.</t>
  </si>
  <si>
    <t>376 MAINS</t>
  </si>
  <si>
    <t>380 SERVICES</t>
  </si>
  <si>
    <t>378 MEAS.&amp; REG.STA.EQ.-GEN.</t>
  </si>
  <si>
    <t>892 Maint. of Services  O &amp; M ITEMS</t>
  </si>
  <si>
    <t>876 MEAS.&amp; REG.STA.EQ.IND.</t>
  </si>
  <si>
    <t>878 METER &amp; HOUSE REG.</t>
  </si>
  <si>
    <t>890 MAINT.OF MEAS.&amp; REG.STA.EQ.-IND.</t>
  </si>
  <si>
    <t>893 MAINT.OF METERS AND HOUSE REG.</t>
  </si>
  <si>
    <t>874 MAINS AND SERVICES</t>
  </si>
  <si>
    <t>887 MAINT. OF MAINS</t>
  </si>
  <si>
    <t>SUPPORTING SCHEDULES:  H-3 p.1</t>
  </si>
  <si>
    <t>RECAP SCHEDULES:  H-2 p.2-4</t>
  </si>
  <si>
    <t>PAGE 5 OF 6</t>
  </si>
  <si>
    <t>DEVELOPMENT OF ALLOCATION FACTORS</t>
  </si>
  <si>
    <t>SCHEDULE G</t>
  </si>
  <si>
    <t>TOTAL INCLUDING</t>
  </si>
  <si>
    <t>AVERAGE METER COST INDEX</t>
  </si>
  <si>
    <t>WEIGHTED CUSTOMER COST</t>
  </si>
  <si>
    <t>WEIGHTED CUST</t>
  </si>
  <si>
    <t>PEAK AND AVERAGE METHOD (THERMS)</t>
  </si>
  <si>
    <t>ANNUAL SALES (THERMS)</t>
  </si>
  <si>
    <t>SALES</t>
  </si>
  <si>
    <t>REVENUE-RELATED COSTS</t>
  </si>
  <si>
    <t>=FACTOR</t>
  </si>
  <si>
    <t>TAX ON CAP, CUST, COMM</t>
  </si>
  <si>
    <t>TAX ALLOC</t>
  </si>
  <si>
    <t>TAX ALLOC W/O LK WORTH</t>
  </si>
  <si>
    <t>SUPPORTING SCHEDULES:  E-2 p.3, E-4 p.1, H-2 p.6, H-DEMAND</t>
  </si>
  <si>
    <t>PAGE 4 OF 6</t>
  </si>
  <si>
    <t>ALLOCATION OF RATE BASE TO CUSTOMER CLASSES</t>
  </si>
  <si>
    <t>SCHEDULE F</t>
  </si>
  <si>
    <t>RATE BASE BY CUSTOMER CLASS</t>
  </si>
  <si>
    <t>DIRECT AND SPECIAL ASSIGNMENTS:</t>
  </si>
  <si>
    <t xml:space="preserve">   Customer</t>
  </si>
  <si>
    <t xml:space="preserve">     Meters</t>
  </si>
  <si>
    <t xml:space="preserve">     House Regulators</t>
  </si>
  <si>
    <t xml:space="preserve">     Services</t>
  </si>
  <si>
    <t xml:space="preserve">     All Other</t>
  </si>
  <si>
    <t xml:space="preserve">     Total</t>
  </si>
  <si>
    <t xml:space="preserve">   Capacity</t>
  </si>
  <si>
    <t xml:space="preserve">     Industrial Meas.&amp; Reg. Sta. Eq.</t>
  </si>
  <si>
    <t>PEAK/AVE</t>
  </si>
  <si>
    <t xml:space="preserve">     Meas.&amp;Reg.Sta.Eq.-Gen.</t>
  </si>
  <si>
    <t xml:space="preserve">     Mains</t>
  </si>
  <si>
    <t>DIRECT</t>
  </si>
  <si>
    <t xml:space="preserve">   Commodity</t>
  </si>
  <si>
    <t xml:space="preserve">     Account</t>
  </si>
  <si>
    <t>SUPPORTING SCHEDULES:  H-2 p.5, H-2 p.6</t>
  </si>
  <si>
    <t>RECAP SCHEDULES;  H-2 p.1</t>
  </si>
  <si>
    <t xml:space="preserve">ALLOCATION OF COST OF SERVICE </t>
  </si>
  <si>
    <t>TO CUSTOMER CLASSES</t>
  </si>
  <si>
    <t>SCHEDULE   E</t>
  </si>
  <si>
    <t>OPERATIONS AND MAINTENANCE EXPENSE:</t>
  </si>
  <si>
    <t xml:space="preserve">   DIRECT AND SPECIAL ASSIGNMENTS:</t>
  </si>
  <si>
    <t xml:space="preserve">   CUSTOMER</t>
  </si>
  <si>
    <t xml:space="preserve">     878 Meters and House Regulators</t>
  </si>
  <si>
    <t xml:space="preserve">     893 Maint. of Meters &amp; House Reg.</t>
  </si>
  <si>
    <t xml:space="preserve">     874 Mains &amp; Services</t>
  </si>
  <si>
    <t xml:space="preserve">     892 Maint. of Services</t>
  </si>
  <si>
    <t xml:space="preserve">    ALL OTHER CUSTOMER</t>
  </si>
  <si>
    <t>CUSTOMER TOTAL</t>
  </si>
  <si>
    <t xml:space="preserve">    CAPACITY</t>
  </si>
  <si>
    <t xml:space="preserve">     876 Measuring &amp; Reg. Sta. Eq.- I</t>
  </si>
  <si>
    <t xml:space="preserve">     890 Maint. of Meas.&amp; Reg.Sta.Eq.-I</t>
  </si>
  <si>
    <t xml:space="preserve">     874 Mains and Services</t>
  </si>
  <si>
    <t xml:space="preserve">     887 Maint. of Mains</t>
  </si>
  <si>
    <t xml:space="preserve">    ALL OTHER CAPACITY</t>
  </si>
  <si>
    <t>CAPACITY TOTAL</t>
  </si>
  <si>
    <t xml:space="preserve">    COMMODITY</t>
  </si>
  <si>
    <t xml:space="preserve">     Account #</t>
  </si>
  <si>
    <t>COMMODITY TOTAL</t>
  </si>
  <si>
    <t>TOTAL O&amp;M</t>
  </si>
  <si>
    <t>DEPRECIATION EXPENSE:</t>
  </si>
  <si>
    <t>4050.1  AMORT. OF OTHER GAS PLANT:</t>
  </si>
  <si>
    <t>4060.1  AMORT. OF ACQUISITION ADJ.:</t>
  </si>
  <si>
    <t>4070.5  AMORT OF AEP - EXCESS MACC</t>
  </si>
  <si>
    <t>RECAP SCHEDULES:  H-2 p.1</t>
  </si>
  <si>
    <t>TAXES OTHER THAN INCOME TAXES:</t>
  </si>
  <si>
    <t xml:space="preserve">     Subtotal</t>
  </si>
  <si>
    <t xml:space="preserve">   Revenue</t>
  </si>
  <si>
    <t>RETURN (NOI)</t>
  </si>
  <si>
    <t>RB-CUST-DIRECT</t>
  </si>
  <si>
    <t>RB-CAP-DIRECT</t>
  </si>
  <si>
    <t>RB-COM-DIRECT</t>
  </si>
  <si>
    <t>TOTAL COST OF SERVICE:</t>
  </si>
  <si>
    <t>Total Calculated</t>
  </si>
  <si>
    <t>PAGE 1 OF 6</t>
  </si>
  <si>
    <t xml:space="preserve">SUPPORTING SCHEDULES:  H-2 p.2-5 </t>
  </si>
  <si>
    <t>RECAP SCHEDULES:  H-1 p.6</t>
  </si>
  <si>
    <t>SCHEDULE H-3</t>
  </si>
  <si>
    <t>PAGE 4 OF 5</t>
  </si>
  <si>
    <t>EXPLANATION:  PROVIDE A FULLY ALLOCATED</t>
  </si>
  <si>
    <t>CLASSIFICATION OF RATE BASE</t>
  </si>
  <si>
    <t>PLANT - 1010</t>
  </si>
  <si>
    <t>CAP/CUST</t>
  </si>
  <si>
    <t>SCHEDULE I</t>
  </si>
  <si>
    <t>CAP/COM</t>
  </si>
  <si>
    <t>CUST/COM</t>
  </si>
  <si>
    <t>ACCOUNT</t>
  </si>
  <si>
    <t>DESCRIPTION</t>
  </si>
  <si>
    <t>CLASSIFIER</t>
  </si>
  <si>
    <t>1010OTHER STORAGE PLANT</t>
  </si>
  <si>
    <t>360-363</t>
  </si>
  <si>
    <t>LOCAL STORAGE PLANT</t>
  </si>
  <si>
    <t>1010INTANGIBLE PLANT</t>
  </si>
  <si>
    <t>301-303</t>
  </si>
  <si>
    <t>INTANGIBLE PLANT:</t>
  </si>
  <si>
    <t>1010PRODUCTION PLANT</t>
  </si>
  <si>
    <t>304-320</t>
  </si>
  <si>
    <t>PRODUCTION PLANT</t>
  </si>
  <si>
    <t>DISTRIBUTION PLANT:</t>
  </si>
  <si>
    <t>1010374</t>
  </si>
  <si>
    <t>LAND</t>
  </si>
  <si>
    <t>10103741</t>
  </si>
  <si>
    <t>LAND RIGHTS</t>
  </si>
  <si>
    <t>1010375</t>
  </si>
  <si>
    <t>STRUCTURES AND IMPROVEMENTS</t>
  </si>
  <si>
    <t>10103761</t>
  </si>
  <si>
    <t>MAINS- PLASTIC</t>
  </si>
  <si>
    <t>10103762</t>
  </si>
  <si>
    <t>MAINS -OTHER-(CAST IRON,STEEL)</t>
  </si>
  <si>
    <t>1010378</t>
  </si>
  <si>
    <t>MEASURE/REGULATOR EQP.-GENERAL</t>
  </si>
  <si>
    <t>1010379</t>
  </si>
  <si>
    <t>MEASURE/REG.-EQP.CITY GATE STN</t>
  </si>
  <si>
    <t>10103801</t>
  </si>
  <si>
    <t>SERVICES- PLASTIC</t>
  </si>
  <si>
    <t>10103802</t>
  </si>
  <si>
    <t>SERVICES -OTHER- CAST IRON,ETC</t>
  </si>
  <si>
    <t>1010380299</t>
  </si>
  <si>
    <t>SERVICES CONTRA ACCOUNT</t>
  </si>
  <si>
    <t>1010381</t>
  </si>
  <si>
    <t>METERS</t>
  </si>
  <si>
    <t>1010382</t>
  </si>
  <si>
    <t>METER INSTALLATIONS</t>
  </si>
  <si>
    <t>1010383</t>
  </si>
  <si>
    <t>HOUSE REGULATORS</t>
  </si>
  <si>
    <t>1010384</t>
  </si>
  <si>
    <t>HOUSE REGULATOR INSTALLATIONS</t>
  </si>
  <si>
    <t>1010385</t>
  </si>
  <si>
    <t>IND MEASURING/REG STATION EQP</t>
  </si>
  <si>
    <t>1010386</t>
  </si>
  <si>
    <t>OTHER PROPTY.ON CUST.PREM-RENT</t>
  </si>
  <si>
    <t>ac 374-385</t>
  </si>
  <si>
    <t>1010387</t>
  </si>
  <si>
    <t>OTHER EQUIPMENT</t>
  </si>
  <si>
    <t>1010DISTRIBUTION PLANT</t>
  </si>
  <si>
    <t>TOTAL DISTRIBUTION PLANT</t>
  </si>
  <si>
    <t>1010GENERAL PLANT</t>
  </si>
  <si>
    <t>389-399</t>
  </si>
  <si>
    <t>GENERAL PLANT:</t>
  </si>
  <si>
    <t>PLANT ACQUISITIONS:</t>
  </si>
  <si>
    <t>GAS PLANT FOR FUTURE USE:</t>
  </si>
  <si>
    <t>CWIP:</t>
  </si>
  <si>
    <t>ac 374-387</t>
  </si>
  <si>
    <t>COMMON PLANT ALLOCATED</t>
  </si>
  <si>
    <t>MISC INTANGIBLE PLANT</t>
  </si>
  <si>
    <t>OFFICE FURNITURE &amp; EQUIPMENT</t>
  </si>
  <si>
    <t>OFFICE MACHINES</t>
  </si>
  <si>
    <t>EDP EQUIPMENT</t>
  </si>
  <si>
    <t>TRANSPORTATION EQUIP-CARS</t>
  </si>
  <si>
    <t>TRANS-LIGHT TRUCK,VAN,</t>
  </si>
  <si>
    <t>COMMUNICATION EQUIPMENT</t>
  </si>
  <si>
    <t>MISCELLANEOUS EQUIPMENT</t>
  </si>
  <si>
    <t>TANGIBLE PROPERTY</t>
  </si>
  <si>
    <t>TOTAL COMMON PLANT ALLOCATED</t>
  </si>
  <si>
    <t>1010TOTAL PLANT</t>
  </si>
  <si>
    <t>TOTAL PLANT</t>
  </si>
  <si>
    <t>SUPPORTING SCHEDULES:  G-1 p.1, G-1 p.4, G-1 p.10</t>
  </si>
  <si>
    <t>RECAP SCHEDULES:  H-3 p.1</t>
  </si>
  <si>
    <t>PAGE 5 OF 5</t>
  </si>
  <si>
    <t>ACCUMULATED DEPRECIATION - 1080</t>
  </si>
  <si>
    <t>1080OTHER STORAGE PLANT</t>
  </si>
  <si>
    <t>1080INTANGIBLE PLANT</t>
  </si>
  <si>
    <t>1080PRODUCTION PLANT</t>
  </si>
  <si>
    <t>1080DISTRIBUTION PLANT</t>
  </si>
  <si>
    <t>1080GENERAL PLANT</t>
  </si>
  <si>
    <t>ACCUM. AMORT. - ACQ. ADJ.</t>
  </si>
  <si>
    <t>ACCUM. DEPR. - LEASEHOLD IMPR.</t>
  </si>
  <si>
    <t>CUSTOMER ADV. FOR CONST.</t>
  </si>
  <si>
    <t xml:space="preserve">  108.02</t>
  </si>
  <si>
    <t>RETIREMENT WORK IN PROGRESS</t>
  </si>
  <si>
    <t>1080TOTAL DEPRECIATION RESERVE</t>
  </si>
  <si>
    <t>TOTAL DEPRECIATION</t>
  </si>
  <si>
    <t>NET PLANT</t>
  </si>
  <si>
    <t>WORKING CAPITAL</t>
  </si>
  <si>
    <t>plus:WORKING CAPITAL</t>
  </si>
  <si>
    <t>O&amp;M EXPENSE</t>
  </si>
  <si>
    <t>TOTAL RATE BASE</t>
  </si>
  <si>
    <t>SUPPORTING SCHEDULES:  G-1 p.1, G-1 p.4, G-1 p.12</t>
  </si>
  <si>
    <t>PAGE 2 OF 5</t>
  </si>
  <si>
    <t>CLASSIFICATION OF EXPENSES AND</t>
  </si>
  <si>
    <t>DERIVATION OF COST OF SERVICE BY COST CLASSIFICATION</t>
  </si>
  <si>
    <t>OPERATION EXPENSES</t>
  </si>
  <si>
    <t>PRODUCTION EXPENSES</t>
  </si>
  <si>
    <t>4010GAS SUPPLY EXPENSE - OPERATION</t>
  </si>
  <si>
    <t>800-812</t>
  </si>
  <si>
    <t>GAS SUPPLY EXPENSE - OPERATION</t>
  </si>
  <si>
    <t>4010813</t>
  </si>
  <si>
    <t xml:space="preserve">        OTHER GAS SUPPLY EXPENSE</t>
  </si>
  <si>
    <t xml:space="preserve">4010STORAGE &amp; PROCESSING - UNDERGROUND STORAGE </t>
  </si>
  <si>
    <t>814-826</t>
  </si>
  <si>
    <t xml:space="preserve">STORAGE &amp; PROCESSING - UNDERGROUND STORAGE </t>
  </si>
  <si>
    <t>DISTRIBUTION EXPENSES</t>
  </si>
  <si>
    <t>4010870</t>
  </si>
  <si>
    <t>OPER SUPERVISION &amp; ENGINEERING</t>
  </si>
  <si>
    <t>ac 871-879</t>
  </si>
  <si>
    <t>40108711</t>
  </si>
  <si>
    <t>DISTRIBUTION LOAD DISPATCHING</t>
  </si>
  <si>
    <t>4010874</t>
  </si>
  <si>
    <t>MAINS &amp; SERVICES EXPENSE</t>
  </si>
  <si>
    <t>ac376*+ac380*</t>
  </si>
  <si>
    <t>ac376+ac380</t>
  </si>
  <si>
    <t>40108751</t>
  </si>
  <si>
    <t>MEAS/REGULATING STN EXP-GENERL</t>
  </si>
  <si>
    <t>ac 378</t>
  </si>
  <si>
    <t>40108754</t>
  </si>
  <si>
    <t>M&amp;R STN-SCADA MNT-REPLACE PTS</t>
  </si>
  <si>
    <t>40108761</t>
  </si>
  <si>
    <t>MEAS/REGULATING STN EXP-INDUSL</t>
  </si>
  <si>
    <t>ac 385</t>
  </si>
  <si>
    <t>40108771</t>
  </si>
  <si>
    <t>MEAS/REG STN EXP-CITY GATE CK</t>
  </si>
  <si>
    <t>ac 379</t>
  </si>
  <si>
    <t>4010878</t>
  </si>
  <si>
    <t>METER &amp; HOUSE REGULATOR EXP</t>
  </si>
  <si>
    <t>ac381+ac383</t>
  </si>
  <si>
    <t>40108791</t>
  </si>
  <si>
    <t>CUSTOMER SERVICE EXP-NO CHG WK</t>
  </si>
  <si>
    <t>ac 386</t>
  </si>
  <si>
    <t>40108792</t>
  </si>
  <si>
    <t>CUSTOMER SERVICE EXP-WARRANTY</t>
  </si>
  <si>
    <t>40108793</t>
  </si>
  <si>
    <t>CUST SERV EXP-CHG NO PARTS NEC</t>
  </si>
  <si>
    <t>40108801</t>
  </si>
  <si>
    <t>OTHER EXPENSES MAPS &amp; RECORDS</t>
  </si>
  <si>
    <t>ac 387</t>
  </si>
  <si>
    <t>40108802</t>
  </si>
  <si>
    <t>OTHER EXPENSES MISCELLANEOUS</t>
  </si>
  <si>
    <t>4010881</t>
  </si>
  <si>
    <t>RENTS</t>
  </si>
  <si>
    <t>CUSTOMER ACCOUNTS EXPENSES</t>
  </si>
  <si>
    <t>4010901</t>
  </si>
  <si>
    <t>SUPERVISION</t>
  </si>
  <si>
    <t>4010902</t>
  </si>
  <si>
    <t>METER READING EXPENSES</t>
  </si>
  <si>
    <t>4010903</t>
  </si>
  <si>
    <t>CUSTOMER RECORDS &amp; COLLECTION</t>
  </si>
  <si>
    <t>4010904</t>
  </si>
  <si>
    <t>UNCOLLECTIBLE ACCOUNTS</t>
  </si>
  <si>
    <t>4010905</t>
  </si>
  <si>
    <t>MISC CUSTOMER ACCOUNTS EXP</t>
  </si>
  <si>
    <t>4010CUSTOMER SERVICE &amp; INFO</t>
  </si>
  <si>
    <t>9061-910</t>
  </si>
  <si>
    <t>CUSTOMER SERVICE &amp; INFO</t>
  </si>
  <si>
    <t>4010SALES EXPENSES</t>
  </si>
  <si>
    <t>911-916</t>
  </si>
  <si>
    <t>SALES EXPENSES</t>
  </si>
  <si>
    <t>4010ADMINISTRATIVE &amp; GENERAL EXPENSES</t>
  </si>
  <si>
    <t>920-931</t>
  </si>
  <si>
    <t>ADMINISTRATIVE &amp; GENERAL EXPENSES</t>
  </si>
  <si>
    <t>O&amp;M excl. A&amp;G</t>
  </si>
  <si>
    <t>MAINTENANCE EXPENSES</t>
  </si>
  <si>
    <t>4020885</t>
  </si>
  <si>
    <t>MAINTNCE SUPERVI &amp; ENGINEERING</t>
  </si>
  <si>
    <t>ac886-894</t>
  </si>
  <si>
    <t>4020886</t>
  </si>
  <si>
    <t>MAINTNCE STRUCTURE &amp; IMPROVEMT</t>
  </si>
  <si>
    <t>ac375</t>
  </si>
  <si>
    <t>4020887</t>
  </si>
  <si>
    <t>MAINTENANCE OF MAINS</t>
  </si>
  <si>
    <t>ac376</t>
  </si>
  <si>
    <t>4020889</t>
  </si>
  <si>
    <t>MAINT OF MEAS &amp; REG STN-GENERL</t>
  </si>
  <si>
    <t>4020890</t>
  </si>
  <si>
    <t>MAINT OF MEAS &amp; REG STN-INDUSL</t>
  </si>
  <si>
    <t>4020891</t>
  </si>
  <si>
    <t>MAINT-MEAS &amp; REG STN-CTY GS CK</t>
  </si>
  <si>
    <t>4020892</t>
  </si>
  <si>
    <t>MAINTENANCE OF SERVICES</t>
  </si>
  <si>
    <t>ac 380</t>
  </si>
  <si>
    <t>40208931</t>
  </si>
  <si>
    <t>MAINTENANCE OF METERS</t>
  </si>
  <si>
    <t>ac381-383</t>
  </si>
  <si>
    <t>40208932</t>
  </si>
  <si>
    <t>MAINTENANCE OF HOUSE REGULATOR</t>
  </si>
  <si>
    <t>4020894</t>
  </si>
  <si>
    <t>MAINTENANCE OF OTHER EQUIPMENT</t>
  </si>
  <si>
    <t>ac387</t>
  </si>
  <si>
    <t>4020935</t>
  </si>
  <si>
    <t>MAINTENANCE OF GENERAL PLANT</t>
  </si>
  <si>
    <t>general plant</t>
  </si>
  <si>
    <t>TOTAL O&amp;M EXPENSE</t>
  </si>
  <si>
    <t>SUPPORTING SCHEDULES:  G- 2 p.10-19</t>
  </si>
  <si>
    <t>PAGE 3 OF 5</t>
  </si>
  <si>
    <t>CLASSIFICATION OF EXPENSES AND DERIVATION</t>
  </si>
  <si>
    <t>OF COST OF SERVICE BY COST CLASSIFICATION</t>
  </si>
  <si>
    <t>SCHEDULE H</t>
  </si>
  <si>
    <t xml:space="preserve"> CUSTOMER</t>
  </si>
  <si>
    <t>DEPRECIATION AND AMORTIZATION EXPENSE:</t>
  </si>
  <si>
    <t>4030.1 &amp; .2</t>
  </si>
  <si>
    <t>DEPRECIATION EXPENSES</t>
  </si>
  <si>
    <t>net plant</t>
  </si>
  <si>
    <t>4050.1</t>
  </si>
  <si>
    <t>100% capacity</t>
  </si>
  <si>
    <t>4060.1</t>
  </si>
  <si>
    <t>intangible,distribution,and general plant</t>
  </si>
  <si>
    <t>4070.5</t>
  </si>
  <si>
    <t>?????</t>
  </si>
  <si>
    <t>40801</t>
  </si>
  <si>
    <t>4080.1</t>
  </si>
  <si>
    <t>AD VALOREM TAXES</t>
  </si>
  <si>
    <t>40804080.2 &amp; 4080.3</t>
  </si>
  <si>
    <t>4080.2 &amp; .3</t>
  </si>
  <si>
    <t>GROSS RECEIPTS &amp; FPSC ASSESSMENT</t>
  </si>
  <si>
    <t>40804</t>
  </si>
  <si>
    <t>4080.4</t>
  </si>
  <si>
    <t>EMERGENCY EXCISE TAX</t>
  </si>
  <si>
    <t>40805</t>
  </si>
  <si>
    <t>4080.5</t>
  </si>
  <si>
    <t>FEDERAL UNEMPLOYMENT TAX</t>
  </si>
  <si>
    <t>40806</t>
  </si>
  <si>
    <t>4080.6</t>
  </si>
  <si>
    <t>STATE UNEMPLOYMENT TAX</t>
  </si>
  <si>
    <t>40807</t>
  </si>
  <si>
    <t>4080.7</t>
  </si>
  <si>
    <t>F.I.C.A.</t>
  </si>
  <si>
    <t>40808</t>
  </si>
  <si>
    <t>4080.8</t>
  </si>
  <si>
    <t>MISCELLANEOUS TAXES</t>
  </si>
  <si>
    <t>408011</t>
  </si>
  <si>
    <t>4080.11</t>
  </si>
  <si>
    <t>FRANCHISE TAX</t>
  </si>
  <si>
    <t>408012</t>
  </si>
  <si>
    <t>4080.12</t>
  </si>
  <si>
    <t>ENVIRONMENTAL TAX</t>
  </si>
  <si>
    <t>REV.CRDT TO COS(NEG.OF OTHR OPR.REV)</t>
  </si>
  <si>
    <t>RETURN (REQUIRED NOI)</t>
  </si>
  <si>
    <t>RATEBASE</t>
  </si>
  <si>
    <t xml:space="preserve">  INCOME TAX - FEDERAL</t>
  </si>
  <si>
    <t>return(noi)</t>
  </si>
  <si>
    <t xml:space="preserve">  INCOME TAX - STATE</t>
  </si>
  <si>
    <t xml:space="preserve">  DEFERRED INCOME TAX - FEDERAL</t>
  </si>
  <si>
    <t xml:space="preserve">  DEFERRED INCOME TAX - STATE</t>
  </si>
  <si>
    <t>INVESTMENT TAX CREDIT</t>
  </si>
  <si>
    <t>TOTAL DEPRECIATION &amp; AMORTIZATION</t>
  </si>
  <si>
    <t>TOTAL TOTI</t>
  </si>
  <si>
    <t>TOTAL NOI &amp; REV CREDIT</t>
  </si>
  <si>
    <t>TOTAL INCOME TAXES</t>
  </si>
  <si>
    <t>TOTAL OPERATING EXPENSES</t>
  </si>
  <si>
    <t>SUPPORTING SCHEDULES:  E-1 p.3, G-2 p.1, G-2 p.23</t>
  </si>
  <si>
    <t>PAGE 1 OF 5</t>
  </si>
  <si>
    <t>(SUMMARY)</t>
  </si>
  <si>
    <t>LAKE WORTH (DIRECTLY CALCULATED)</t>
  </si>
  <si>
    <t>SUPPORTING SCHEDULES;  H-3 p.2-4</t>
  </si>
  <si>
    <t>RECAP SCHEDULES:  H-2 p.6</t>
  </si>
  <si>
    <t>LS</t>
  </si>
  <si>
    <t>OTHER OPERATING REVENUES AT PRESENT CHARGES</t>
  </si>
  <si>
    <t>OTHER OPERATING REVENUES AT PROPOSED CHARGES</t>
  </si>
  <si>
    <t>PROPOSED RATE DESIGN - NSB COMBINED WITH STANDARD</t>
  </si>
  <si>
    <t>PROPOSED RATE DESIGN - NSB SEPARATE</t>
  </si>
  <si>
    <t>RATE OF RETURN BY CUSTOMER CLASS AT PARITY AND PROPOSED REVENUES</t>
  </si>
  <si>
    <t>RATE OF RETURN BY CUSTOMER CLASS AT PRESENT RATES</t>
  </si>
  <si>
    <t>CLASSIFICATION OF EXPENSES</t>
  </si>
  <si>
    <t>INDEX:  H  SCHEDULES</t>
  </si>
  <si>
    <t>FULLY ALLOCATED COST OF SERVICE STUDY</t>
  </si>
  <si>
    <t>CLASSIFICATION OF EXPENSES AND RATE BASE AND DERIVATION OF COST OF SERVICE</t>
  </si>
  <si>
    <t>CONSOLIDATED NATURAL GAS DIVISION</t>
  </si>
  <si>
    <t>PROJECTED TEST YEAR:  12/31/2009</t>
  </si>
  <si>
    <t>G2 B1 Sched.</t>
  </si>
  <si>
    <t>13 month</t>
  </si>
  <si>
    <t>Adj.</t>
  </si>
  <si>
    <t>Adjusted value</t>
  </si>
  <si>
    <t>COMPUTER SOFTWARE</t>
  </si>
  <si>
    <t>From Schedule E calculations</t>
  </si>
  <si>
    <t>Total Adjusted</t>
  </si>
  <si>
    <t>From Schedule E</t>
  </si>
  <si>
    <t xml:space="preserve">CUST RECORDS/CLLCTN </t>
  </si>
  <si>
    <t>4010906</t>
  </si>
  <si>
    <t xml:space="preserve">MISC CUST ACCNT EXP </t>
  </si>
  <si>
    <t>BARE STEEL REPLACEMENT PROGRAM</t>
  </si>
  <si>
    <t>2009*</t>
  </si>
  <si>
    <t>GS-1</t>
  </si>
  <si>
    <t>GS-2</t>
  </si>
  <si>
    <t>Old classes---&gt;</t>
  </si>
  <si>
    <t>SUM('[Schedule_E_Final.XLS]6b'!$K$76:$K$80)</t>
  </si>
  <si>
    <t>2007 REVENUES</t>
  </si>
  <si>
    <t>SPECIFIC 2007  NUMBER OF OCCURANCES</t>
  </si>
  <si>
    <t>2009 REVENUES</t>
  </si>
  <si>
    <t>2009  RATES</t>
  </si>
  <si>
    <t>SPECIFIC 2009 NUMBER OF OCCURANCES</t>
  </si>
  <si>
    <t>2007 REVENUES @ CURRENT CHARGES</t>
  </si>
  <si>
    <t>2009 REVENUES @ CURRENT CHARGES</t>
  </si>
  <si>
    <t>MISC SERVICE REV-CREDIT</t>
  </si>
  <si>
    <t>OTHER GAS REV - STORM</t>
  </si>
  <si>
    <t>RATE REFUND PENDING ACCOUNTS</t>
  </si>
  <si>
    <t>SUPERVISION - A &amp; G</t>
  </si>
  <si>
    <t>Customers</t>
  </si>
  <si>
    <t xml:space="preserve">GS 1 </t>
  </si>
  <si>
    <t>GS 2</t>
  </si>
  <si>
    <t>Non-Fuel Energy Charge</t>
  </si>
  <si>
    <t>Calculated Revenue</t>
  </si>
  <si>
    <t>Less other Op Revenue &amp;TOTI</t>
  </si>
  <si>
    <t>A:  Average therms per cust</t>
  </si>
  <si>
    <t>B:  Non fuel (CC + EC*therms per customer)</t>
  </si>
  <si>
    <t>C1=B/A:  Monthly avg non fuel</t>
  </si>
  <si>
    <t>C2=B/A:  Monthly avg non fuel</t>
  </si>
  <si>
    <t>D=C1/C2:  Non Fuel Increase</t>
  </si>
  <si>
    <t>LK Worth Special K</t>
  </si>
  <si>
    <t>D:  Customer Charge Revenue</t>
  </si>
  <si>
    <t>E:  Non-Gas Energy Charge Revenue</t>
  </si>
  <si>
    <t>F=D+E: Total Non-Gas Revenue</t>
  </si>
  <si>
    <t>G:  Total PGA Revenue</t>
  </si>
  <si>
    <t>H:  Total All Revenue (w/out other Rev&amp; Taxes)</t>
  </si>
  <si>
    <t>%D=D/F</t>
  </si>
  <si>
    <t>%E= E/F</t>
  </si>
  <si>
    <t>Total Revenue increase</t>
  </si>
  <si>
    <t>% of Total Revenue increase</t>
  </si>
  <si>
    <t>SUMMARY:PROPOSED MARKET BASED RATES</t>
  </si>
  <si>
    <t>D'=C1/C2:  Non Fuel Increase</t>
  </si>
  <si>
    <t>m</t>
  </si>
  <si>
    <t>SPLIT GS CHARGES</t>
  </si>
  <si>
    <t xml:space="preserve"> </t>
  </si>
  <si>
    <t>PROPOSED REVENUES (projected test year @ proposed rates - adjusted for LVS Retention)</t>
  </si>
  <si>
    <t>GS/GSTS</t>
  </si>
  <si>
    <t>GLS/GLSTS</t>
  </si>
  <si>
    <t>GS-1&amp;2 / GSTS-1&amp;2</t>
  </si>
  <si>
    <t xml:space="preserve">  Transportation Service </t>
  </si>
  <si>
    <r>
      <t>accounts</t>
    </r>
    <r>
      <rPr>
        <sz val="10"/>
        <rFont val="Arial"/>
        <family val="2"/>
      </rPr>
      <t xml:space="preserve"> are responsible for </t>
    </r>
  </si>
  <si>
    <t>to the extra services which</t>
  </si>
  <si>
    <r>
      <t xml:space="preserve">  The </t>
    </r>
    <r>
      <rPr>
        <b/>
        <sz val="10"/>
        <rFont val="Arial"/>
        <family val="2"/>
      </rPr>
      <t>Pool Manager Service</t>
    </r>
    <r>
      <rPr>
        <sz val="10"/>
        <rFont val="Arial"/>
        <family val="2"/>
      </rPr>
      <t xml:space="preserve"> </t>
    </r>
  </si>
  <si>
    <t>per month per Pool Manager.</t>
  </si>
  <si>
    <r>
      <t xml:space="preserve">  The </t>
    </r>
    <r>
      <rPr>
        <b/>
        <sz val="10"/>
        <rFont val="Arial"/>
        <family val="2"/>
      </rPr>
      <t xml:space="preserve">GS </t>
    </r>
    <r>
      <rPr>
        <sz val="10"/>
        <rFont val="Arial"/>
        <family val="2"/>
      </rPr>
      <t xml:space="preserve">rate is proposed to be </t>
    </r>
  </si>
  <si>
    <r>
      <t xml:space="preserve">replaced by a </t>
    </r>
    <r>
      <rPr>
        <b/>
        <sz val="10"/>
        <rFont val="Arial"/>
        <family val="2"/>
      </rPr>
      <t>GS-1</t>
    </r>
    <r>
      <rPr>
        <sz val="10"/>
        <rFont val="Arial"/>
        <family val="2"/>
      </rPr>
      <t xml:space="preserve"> and </t>
    </r>
    <r>
      <rPr>
        <b/>
        <sz val="10"/>
        <rFont val="Arial"/>
        <family val="2"/>
      </rPr>
      <t>GS-2</t>
    </r>
  </si>
  <si>
    <t>rate.  The Customer Charges</t>
  </si>
  <si>
    <t>are proposed at $20 / customer</t>
  </si>
  <si>
    <t>per month for GS-1 and the GS-2</t>
  </si>
  <si>
    <t>monthly Customer Charge per</t>
  </si>
  <si>
    <t xml:space="preserve">customer is proposed to be </t>
  </si>
  <si>
    <t>163% above the GS-1 proposed</t>
  </si>
  <si>
    <t xml:space="preserve">Customer Charge based on </t>
  </si>
  <si>
    <t>the index ratios between GS-2</t>
  </si>
  <si>
    <t>and GS-1 on Schedule E-7.</t>
  </si>
  <si>
    <t xml:space="preserve">  As such the GS-2 proposed</t>
  </si>
  <si>
    <t>Customer Charge is $33.00 per</t>
  </si>
  <si>
    <t>customer per month.</t>
  </si>
  <si>
    <t xml:space="preserve">  To demonstrate the overall</t>
  </si>
  <si>
    <t xml:space="preserve">effect on GS customers the </t>
  </si>
  <si>
    <t xml:space="preserve">weighted average projected </t>
  </si>
  <si>
    <t>GS-1 and GS-2 Customer Charge</t>
  </si>
  <si>
    <t>of $29.08 / customer per month</t>
  </si>
  <si>
    <t>is used on this schedule.</t>
  </si>
  <si>
    <t xml:space="preserve"> The weighted average projected</t>
  </si>
  <si>
    <t xml:space="preserve">composite GS Customer </t>
  </si>
  <si>
    <t>Customer Charge is based on</t>
  </si>
  <si>
    <t>1,074 GS-1 customers at $20.00</t>
  </si>
  <si>
    <t>and 2,491 GS-2 Customers at</t>
  </si>
  <si>
    <t>$33.00.</t>
  </si>
  <si>
    <t xml:space="preserve">  This Cost of Service is applicable only to FPU's current and proposed Natural Gas Tariff Rates</t>
  </si>
  <si>
    <t>DOCKET NO.: 080366-GU</t>
  </si>
  <si>
    <t>Note:  Where total =52,137 these Accounts are allocated based on Customers</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</si>
</sst>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7" formatCode="&quot;$&quot;#,##0.00_);\(&quot;$&quot;#,##0.00\)"/>
    <numFmt numFmtId="41" formatCode="_(* #,##0_);_(* \(#,##0\);_(* &quot;-&quot;_);_(@_)"/>
    <numFmt numFmtId="44" formatCode="_(&quot;$&quot;* #,##0.00_);_(&quot;$&quot;* \(#,##0.00\);_(&quot;$&quot;* &quot;-&quot;??_);_(@_)"/>
    <numFmt numFmtId="43" formatCode="_(* #,##0.00_);_(* \(#,##0.00\);_(* &quot;-&quot;??_);_(@_)"/>
    <numFmt numFmtId="164" formatCode="0_)"/>
    <numFmt numFmtId="165" formatCode="0.00_)"/>
    <numFmt numFmtId="166" formatCode="0.00000_)"/>
    <numFmt numFmtId="167" formatCode="0.0000_)"/>
    <numFmt numFmtId="168" formatCode="_(* #,##0_);_(* \(#,##0\);_(* &quot;-&quot;??_);_(@_)"/>
    <numFmt numFmtId="169" formatCode="_(* #,##0.000_);_(* \(#,##0.000\);_(* &quot;-&quot;??_);_(@_)"/>
    <numFmt numFmtId="170" formatCode="_(* #,##0.0000_);_(* \(#,##0.0000\);_(* &quot;-&quot;??_);_(@_)"/>
    <numFmt numFmtId="171" formatCode="_(* #,##0.00000_);_(* \(#,##0.00000\);_(* &quot;-&quot;??_);_(@_)"/>
    <numFmt numFmtId="172" formatCode="0.0%"/>
    <numFmt numFmtId="173" formatCode="0.0_)"/>
    <numFmt numFmtId="174" formatCode="_(&quot;$&quot;* #,##0_);_(&quot;$&quot;* \(#,##0\);_(&quot;$&quot;* &quot;-&quot;??_);_(@_)"/>
    <numFmt numFmtId="175" formatCode="_(* #,##0.00000000_);_(* \(#,##0.00000000\);_(* &quot;-&quot;??_);_(@_)"/>
    <numFmt numFmtId="176" formatCode="_(&quot;$&quot;* #,##0.00000_);_(&quot;$&quot;* \(#,##0.00000\);_(&quot;$&quot;* &quot;-&quot;??_);_(@_)"/>
    <numFmt numFmtId="177" formatCode="_(* #,##0.000000000_);_(* \(#,##0.000000000\);_(* &quot;-&quot;??_);_(@_)"/>
  </numFmts>
  <fonts count="23" x14ac:knownFonts="1">
    <font>
      <sz val="10"/>
      <name val="Arial"/>
    </font>
    <font>
      <sz val="10"/>
      <name val="Arial"/>
    </font>
    <font>
      <sz val="12"/>
      <name val="Arial"/>
    </font>
    <font>
      <sz val="12"/>
      <name val="Lucida Console"/>
      <family val="3"/>
    </font>
    <font>
      <sz val="8"/>
      <name val="Arial"/>
    </font>
    <font>
      <sz val="10"/>
      <name val="Arial"/>
      <family val="2"/>
    </font>
    <font>
      <b/>
      <sz val="10"/>
      <name val="Arial"/>
      <family val="2"/>
    </font>
    <font>
      <b/>
      <u/>
      <sz val="10"/>
      <name val="Arial"/>
      <family val="2"/>
    </font>
    <font>
      <b/>
      <u/>
      <sz val="14"/>
      <name val="Arial"/>
      <family val="2"/>
    </font>
    <font>
      <sz val="14"/>
      <name val="Arial"/>
      <family val="2"/>
    </font>
    <font>
      <u val="singleAccounting"/>
      <sz val="10"/>
      <name val="Arial"/>
      <family val="2"/>
    </font>
    <font>
      <b/>
      <u val="singleAccounting"/>
      <sz val="10"/>
      <name val="Arial"/>
      <family val="2"/>
    </font>
    <font>
      <sz val="10"/>
      <color indexed="23"/>
      <name val="Arial"/>
      <family val="2"/>
    </font>
    <font>
      <sz val="10"/>
      <color indexed="10"/>
      <name val="Arial"/>
      <family val="2"/>
    </font>
    <font>
      <sz val="10"/>
      <color indexed="12"/>
      <name val="Arial"/>
      <family val="2"/>
    </font>
    <font>
      <sz val="8"/>
      <name val="Arial"/>
      <family val="2"/>
    </font>
    <font>
      <sz val="10"/>
      <color indexed="9"/>
      <name val="Arial"/>
      <family val="2"/>
    </font>
    <font>
      <u/>
      <sz val="10"/>
      <name val="Arial"/>
      <family val="2"/>
    </font>
    <font>
      <b/>
      <sz val="8"/>
      <color indexed="81"/>
      <name val="Tahoma"/>
    </font>
    <font>
      <sz val="8"/>
      <color indexed="81"/>
      <name val="Tahoma"/>
    </font>
    <font>
      <b/>
      <sz val="10"/>
      <color indexed="10"/>
      <name val="Arial"/>
      <family val="2"/>
    </font>
    <font>
      <b/>
      <sz val="10"/>
      <color indexed="9"/>
      <name val="Arial"/>
      <family val="2"/>
    </font>
    <font>
      <sz val="10"/>
      <color indexed="8"/>
      <name val="Arial"/>
      <family val="2"/>
    </font>
  </fonts>
  <fills count="3">
    <fill>
      <patternFill patternType="none"/>
    </fill>
    <fill>
      <patternFill patternType="gray125"/>
    </fill>
    <fill>
      <patternFill patternType="solid">
        <fgColor indexed="22"/>
        <bgColor indexed="64"/>
      </patternFill>
    </fill>
  </fills>
  <borders count="7">
    <border>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4">
    <xf numFmtId="0" fontId="0" fillId="0" borderId="0"/>
    <xf numFmtId="43" fontId="1" fillId="0" borderId="0" applyFont="0" applyFill="0" applyBorder="0" applyAlignment="0" applyProtection="0"/>
    <xf numFmtId="44" fontId="1" fillId="0" borderId="0" applyFont="0" applyFill="0" applyBorder="0" applyAlignment="0" applyProtection="0"/>
    <xf numFmtId="164" fontId="2" fillId="0" borderId="0"/>
    <xf numFmtId="164" fontId="2" fillId="0" borderId="0"/>
    <xf numFmtId="165" fontId="2" fillId="0" borderId="0"/>
    <xf numFmtId="164" fontId="2" fillId="0" borderId="0"/>
    <xf numFmtId="37" fontId="2" fillId="0" borderId="0"/>
    <xf numFmtId="37" fontId="2" fillId="0" borderId="0"/>
    <xf numFmtId="164" fontId="2" fillId="0" borderId="0"/>
    <xf numFmtId="164" fontId="2" fillId="0" borderId="0"/>
    <xf numFmtId="164" fontId="2" fillId="0" borderId="0"/>
    <xf numFmtId="9" fontId="1" fillId="0" borderId="0" applyFont="0" applyFill="0" applyBorder="0" applyAlignment="0" applyProtection="0"/>
    <xf numFmtId="0" fontId="3" fillId="2" borderId="0" applyNumberFormat="0" applyFont="0" applyBorder="0" applyAlignment="0" applyProtection="0"/>
  </cellStyleXfs>
  <cellXfs count="289">
    <xf numFmtId="0" fontId="0" fillId="0" borderId="0" xfId="0"/>
    <xf numFmtId="164" fontId="5" fillId="0" borderId="0" xfId="11" applyFont="1" applyFill="1"/>
    <xf numFmtId="164" fontId="5" fillId="0" borderId="0" xfId="10" applyFont="1" applyFill="1"/>
    <xf numFmtId="0" fontId="5" fillId="0" borderId="0" xfId="0" applyFont="1" applyFill="1"/>
    <xf numFmtId="164" fontId="5" fillId="0" borderId="0" xfId="11" quotePrefix="1" applyFont="1" applyFill="1" applyAlignment="1">
      <alignment horizontal="fill"/>
    </xf>
    <xf numFmtId="164" fontId="5" fillId="0" borderId="0" xfId="10" quotePrefix="1" applyFont="1" applyFill="1" applyAlignment="1">
      <alignment horizontal="fill"/>
    </xf>
    <xf numFmtId="164" fontId="5" fillId="0" borderId="0" xfId="10" quotePrefix="1" applyFont="1" applyFill="1" applyAlignment="1">
      <alignment horizontal="left"/>
    </xf>
    <xf numFmtId="164" fontId="6" fillId="0" borderId="0" xfId="10" quotePrefix="1" applyFont="1" applyFill="1" applyAlignment="1" applyProtection="1">
      <alignment horizontal="center"/>
      <protection locked="0"/>
    </xf>
    <xf numFmtId="164" fontId="5" fillId="0" borderId="0" xfId="10" applyFont="1" applyFill="1" applyAlignment="1">
      <alignment horizontal="center"/>
    </xf>
    <xf numFmtId="164" fontId="5" fillId="0" borderId="0" xfId="10" applyFont="1" applyFill="1" applyAlignment="1" applyProtection="1">
      <alignment horizontal="center"/>
      <protection locked="0"/>
    </xf>
    <xf numFmtId="164" fontId="6" fillId="0" borderId="0" xfId="10" applyFont="1" applyFill="1" applyAlignment="1">
      <alignment horizontal="center"/>
    </xf>
    <xf numFmtId="164" fontId="6" fillId="0" borderId="0" xfId="10" applyFont="1" applyFill="1" applyAlignment="1" applyProtection="1">
      <alignment horizontal="center"/>
      <protection locked="0"/>
    </xf>
    <xf numFmtId="164" fontId="5" fillId="0" borderId="0" xfId="11" applyFont="1" applyFill="1" applyProtection="1">
      <protection locked="0"/>
    </xf>
    <xf numFmtId="0" fontId="6" fillId="0" borderId="0" xfId="0" applyFont="1" applyFill="1" applyBorder="1" applyAlignment="1">
      <alignment horizontal="center"/>
    </xf>
    <xf numFmtId="0" fontId="5" fillId="0" borderId="0" xfId="0" applyFont="1" applyFill="1" applyBorder="1"/>
    <xf numFmtId="164" fontId="5" fillId="0" borderId="0" xfId="11" quotePrefix="1" applyFont="1" applyFill="1" applyAlignment="1" applyProtection="1">
      <alignment horizontal="fill"/>
      <protection locked="0"/>
    </xf>
    <xf numFmtId="168" fontId="5" fillId="0" borderId="0" xfId="1" applyNumberFormat="1" applyFont="1" applyFill="1" applyProtection="1">
      <protection locked="0"/>
    </xf>
    <xf numFmtId="168" fontId="5" fillId="0" borderId="0" xfId="0" applyNumberFormat="1" applyFont="1" applyFill="1"/>
    <xf numFmtId="0" fontId="5" fillId="0" borderId="0" xfId="0" applyFont="1" applyFill="1" applyAlignment="1">
      <alignment horizontal="center"/>
    </xf>
    <xf numFmtId="168" fontId="5" fillId="0" borderId="0" xfId="11" applyNumberFormat="1" applyFont="1" applyFill="1" applyProtection="1">
      <protection locked="0"/>
    </xf>
    <xf numFmtId="37" fontId="5" fillId="0" borderId="0" xfId="11" applyNumberFormat="1" applyFont="1" applyFill="1" applyProtection="1">
      <protection locked="0"/>
    </xf>
    <xf numFmtId="168" fontId="5" fillId="0" borderId="0" xfId="11" applyNumberFormat="1" applyFont="1" applyFill="1"/>
    <xf numFmtId="168" fontId="5" fillId="0" borderId="0" xfId="1" applyNumberFormat="1" applyFont="1" applyFill="1"/>
    <xf numFmtId="164" fontId="5" fillId="0" borderId="0" xfId="11" quotePrefix="1" applyFont="1" applyFill="1" applyAlignment="1" applyProtection="1">
      <alignment horizontal="left"/>
      <protection locked="0"/>
    </xf>
    <xf numFmtId="168" fontId="5" fillId="0" borderId="0" xfId="11" applyNumberFormat="1" applyFont="1" applyFill="1" applyProtection="1"/>
    <xf numFmtId="168" fontId="5" fillId="0" borderId="0" xfId="1" applyNumberFormat="1" applyFont="1" applyFill="1" applyProtection="1"/>
    <xf numFmtId="37" fontId="5" fillId="0" borderId="0" xfId="11" applyNumberFormat="1" applyFont="1" applyFill="1" applyProtection="1"/>
    <xf numFmtId="43" fontId="5" fillId="0" borderId="0" xfId="1" applyFont="1" applyFill="1" applyProtection="1">
      <protection locked="0"/>
    </xf>
    <xf numFmtId="170" fontId="5" fillId="0" borderId="0" xfId="1" applyNumberFormat="1" applyFont="1" applyFill="1" applyProtection="1">
      <protection locked="0"/>
    </xf>
    <xf numFmtId="170" fontId="5" fillId="0" borderId="0" xfId="1" applyNumberFormat="1" applyFont="1" applyFill="1"/>
    <xf numFmtId="164" fontId="5" fillId="0" borderId="0" xfId="11" quotePrefix="1" applyFont="1" applyFill="1" applyAlignment="1">
      <alignment horizontal="left"/>
    </xf>
    <xf numFmtId="164" fontId="6" fillId="0" borderId="0" xfId="11" quotePrefix="1" applyFont="1" applyFill="1" applyAlignment="1" applyProtection="1">
      <alignment horizontal="left"/>
      <protection locked="0"/>
    </xf>
    <xf numFmtId="43" fontId="5" fillId="0" borderId="0" xfId="1" applyFont="1" applyFill="1"/>
    <xf numFmtId="164" fontId="7" fillId="0" borderId="0" xfId="11" applyFont="1" applyFill="1" applyProtection="1">
      <protection locked="0"/>
    </xf>
    <xf numFmtId="10" fontId="5" fillId="0" borderId="0" xfId="12" applyNumberFormat="1" applyFont="1" applyFill="1" applyProtection="1">
      <protection locked="0"/>
    </xf>
    <xf numFmtId="10" fontId="5" fillId="0" borderId="0" xfId="12" applyNumberFormat="1" applyFont="1" applyFill="1"/>
    <xf numFmtId="172" fontId="5" fillId="0" borderId="0" xfId="12" applyNumberFormat="1" applyFont="1" applyFill="1"/>
    <xf numFmtId="9" fontId="5" fillId="0" borderId="0" xfId="12" applyFont="1" applyFill="1"/>
    <xf numFmtId="164" fontId="7" fillId="0" borderId="0" xfId="11" quotePrefix="1" applyFont="1" applyFill="1" applyAlignment="1" applyProtection="1">
      <alignment horizontal="left"/>
      <protection locked="0"/>
    </xf>
    <xf numFmtId="168" fontId="5" fillId="0" borderId="0" xfId="11" applyNumberFormat="1" applyFont="1" applyFill="1" applyAlignment="1" applyProtection="1">
      <alignment horizontal="right"/>
      <protection locked="0"/>
    </xf>
    <xf numFmtId="168" fontId="5" fillId="0" borderId="0" xfId="1" applyNumberFormat="1" applyFont="1" applyFill="1" applyAlignment="1" applyProtection="1">
      <alignment horizontal="right"/>
      <protection locked="0"/>
    </xf>
    <xf numFmtId="37" fontId="5" fillId="0" borderId="0" xfId="11" applyNumberFormat="1" applyFont="1" applyFill="1" applyAlignment="1" applyProtection="1">
      <alignment horizontal="right"/>
      <protection locked="0"/>
    </xf>
    <xf numFmtId="168" fontId="5" fillId="0" borderId="0" xfId="11" applyNumberFormat="1" applyFont="1" applyFill="1" applyBorder="1" applyProtection="1">
      <protection locked="0"/>
    </xf>
    <xf numFmtId="168" fontId="5" fillId="0" borderId="0" xfId="1" applyNumberFormat="1" applyFont="1" applyFill="1" applyBorder="1" applyProtection="1">
      <protection locked="0"/>
    </xf>
    <xf numFmtId="168" fontId="5" fillId="0" borderId="0" xfId="1" applyNumberFormat="1" applyFont="1" applyFill="1" applyBorder="1"/>
    <xf numFmtId="168" fontId="5" fillId="0" borderId="0" xfId="11" applyNumberFormat="1" applyFont="1" applyFill="1" applyBorder="1" applyAlignment="1" applyProtection="1">
      <alignment horizontal="right"/>
      <protection locked="0"/>
    </xf>
    <xf numFmtId="37" fontId="5" fillId="0" borderId="0" xfId="11" applyNumberFormat="1" applyFont="1" applyFill="1" applyAlignment="1" applyProtection="1">
      <alignment horizontal="center"/>
      <protection locked="0"/>
    </xf>
    <xf numFmtId="168" fontId="5" fillId="0" borderId="0" xfId="11" applyNumberFormat="1" applyFont="1" applyFill="1" applyBorder="1"/>
    <xf numFmtId="164" fontId="5" fillId="0" borderId="0" xfId="11" quotePrefix="1" applyFont="1" applyFill="1" applyBorder="1" applyAlignment="1">
      <alignment horizontal="fill"/>
    </xf>
    <xf numFmtId="10" fontId="5" fillId="0" borderId="0" xfId="12" applyNumberFormat="1" applyFont="1" applyFill="1" applyBorder="1" applyProtection="1">
      <protection locked="0"/>
    </xf>
    <xf numFmtId="37" fontId="5" fillId="0" borderId="0" xfId="0" applyNumberFormat="1" applyFont="1" applyFill="1"/>
    <xf numFmtId="168" fontId="5" fillId="0" borderId="0" xfId="0" applyNumberFormat="1" applyFont="1" applyFill="1" applyBorder="1"/>
    <xf numFmtId="10" fontId="5" fillId="0" borderId="0" xfId="12" quotePrefix="1" applyNumberFormat="1" applyFont="1" applyFill="1" applyAlignment="1"/>
    <xf numFmtId="10" fontId="5" fillId="0" borderId="0" xfId="12" quotePrefix="1" applyNumberFormat="1" applyFont="1" applyFill="1" applyBorder="1" applyAlignment="1"/>
    <xf numFmtId="164" fontId="5" fillId="0" borderId="0" xfId="11" applyFont="1" applyFill="1" applyBorder="1"/>
    <xf numFmtId="168" fontId="5" fillId="0" borderId="0" xfId="12" applyNumberFormat="1" applyFont="1" applyFill="1"/>
    <xf numFmtId="168" fontId="5" fillId="0" borderId="0" xfId="1" quotePrefix="1" applyNumberFormat="1" applyFont="1" applyFill="1" applyAlignment="1"/>
    <xf numFmtId="164" fontId="8" fillId="0" borderId="0" xfId="11" quotePrefix="1" applyFont="1" applyFill="1" applyAlignment="1" applyProtection="1">
      <alignment horizontal="left"/>
      <protection locked="0"/>
    </xf>
    <xf numFmtId="164" fontId="9" fillId="0" borderId="0" xfId="11" applyFont="1" applyFill="1"/>
    <xf numFmtId="164" fontId="9" fillId="0" borderId="0" xfId="11" applyFont="1" applyFill="1" applyBorder="1"/>
    <xf numFmtId="0" fontId="9" fillId="0" borderId="0" xfId="0" applyFont="1" applyFill="1"/>
    <xf numFmtId="0" fontId="5" fillId="0" borderId="0" xfId="0" quotePrefix="1" applyFont="1" applyFill="1" applyAlignment="1">
      <alignment horizontal="left"/>
    </xf>
    <xf numFmtId="10" fontId="5" fillId="0" borderId="0" xfId="11" applyNumberFormat="1" applyFont="1" applyFill="1" applyProtection="1">
      <protection locked="0"/>
    </xf>
    <xf numFmtId="165" fontId="5" fillId="0" borderId="0" xfId="11" applyNumberFormat="1" applyFont="1" applyFill="1" applyProtection="1">
      <protection locked="0"/>
    </xf>
    <xf numFmtId="164" fontId="6" fillId="0" borderId="0" xfId="11" applyFont="1" applyFill="1" applyAlignment="1" applyProtection="1">
      <alignment horizontal="left"/>
      <protection locked="0"/>
    </xf>
    <xf numFmtId="164" fontId="5" fillId="0" borderId="0" xfId="11" applyNumberFormat="1" applyFont="1" applyFill="1" applyProtection="1">
      <protection locked="0"/>
    </xf>
    <xf numFmtId="10" fontId="5" fillId="0" borderId="0" xfId="11" quotePrefix="1" applyNumberFormat="1" applyFont="1" applyFill="1" applyAlignment="1" applyProtection="1">
      <alignment horizontal="left"/>
      <protection locked="0"/>
    </xf>
    <xf numFmtId="164" fontId="6" fillId="0" borderId="0" xfId="11" applyFont="1" applyFill="1" applyProtection="1">
      <protection locked="0"/>
    </xf>
    <xf numFmtId="168" fontId="6" fillId="0" borderId="0" xfId="1" applyNumberFormat="1" applyFont="1" applyFill="1"/>
    <xf numFmtId="0" fontId="6" fillId="0" borderId="0" xfId="0" applyFont="1" applyFill="1"/>
    <xf numFmtId="37" fontId="6" fillId="0" borderId="0" xfId="0" applyNumberFormat="1" applyFont="1" applyFill="1"/>
    <xf numFmtId="10" fontId="5" fillId="0" borderId="0" xfId="12" applyNumberFormat="1" applyFont="1" applyFill="1" applyAlignment="1">
      <alignment horizontal="right"/>
    </xf>
    <xf numFmtId="165" fontId="6" fillId="0" borderId="0" xfId="11" applyNumberFormat="1" applyFont="1" applyFill="1" applyProtection="1">
      <protection locked="0"/>
    </xf>
    <xf numFmtId="176" fontId="5" fillId="0" borderId="0" xfId="2" applyNumberFormat="1" applyFont="1" applyFill="1"/>
    <xf numFmtId="174" fontId="5" fillId="0" borderId="0" xfId="2" applyNumberFormat="1" applyFont="1" applyFill="1"/>
    <xf numFmtId="176" fontId="5" fillId="0" borderId="0" xfId="1" applyNumberFormat="1" applyFont="1" applyFill="1"/>
    <xf numFmtId="164" fontId="5" fillId="0" borderId="0" xfId="10" applyFont="1" applyFill="1" applyAlignment="1" applyProtection="1">
      <alignment horizontal="right"/>
      <protection locked="0"/>
    </xf>
    <xf numFmtId="43" fontId="5" fillId="0" borderId="0" xfId="1" applyNumberFormat="1" applyFont="1" applyFill="1" applyProtection="1">
      <protection locked="0"/>
    </xf>
    <xf numFmtId="169" fontId="5" fillId="0" borderId="0" xfId="1" applyNumberFormat="1" applyFont="1" applyFill="1" applyProtection="1">
      <protection locked="0"/>
    </xf>
    <xf numFmtId="171" fontId="5" fillId="0" borderId="0" xfId="1" applyNumberFormat="1" applyFont="1" applyFill="1" applyProtection="1">
      <protection locked="0"/>
    </xf>
    <xf numFmtId="44" fontId="5" fillId="0" borderId="0" xfId="2" applyFont="1" applyFill="1" applyProtection="1">
      <protection locked="0"/>
    </xf>
    <xf numFmtId="0" fontId="6" fillId="0" borderId="0" xfId="0" quotePrefix="1" applyFont="1" applyFill="1" applyAlignment="1">
      <alignment horizontal="left"/>
    </xf>
    <xf numFmtId="0" fontId="6" fillId="0" borderId="0" xfId="0" applyFont="1" applyFill="1" applyAlignment="1">
      <alignment horizontal="center"/>
    </xf>
    <xf numFmtId="0" fontId="6" fillId="0" borderId="0" xfId="0" quotePrefix="1" applyFont="1" applyFill="1" applyAlignment="1">
      <alignment horizontal="center"/>
    </xf>
    <xf numFmtId="0" fontId="6" fillId="0" borderId="0" xfId="0" quotePrefix="1" applyFont="1" applyFill="1" applyAlignment="1">
      <alignment horizontal="fill"/>
    </xf>
    <xf numFmtId="171" fontId="5" fillId="0" borderId="0" xfId="1" applyNumberFormat="1" applyFont="1" applyFill="1"/>
    <xf numFmtId="9" fontId="5" fillId="0" borderId="0" xfId="0" applyNumberFormat="1" applyFont="1" applyFill="1" applyAlignment="1">
      <alignment horizontal="center"/>
    </xf>
    <xf numFmtId="9" fontId="5" fillId="0" borderId="0" xfId="12" applyFont="1" applyFill="1" applyAlignment="1">
      <alignment horizontal="center"/>
    </xf>
    <xf numFmtId="0" fontId="5" fillId="0" borderId="0" xfId="0" quotePrefix="1" applyFont="1" applyFill="1" applyAlignment="1">
      <alignment horizontal="fill"/>
    </xf>
    <xf numFmtId="0" fontId="6" fillId="0" borderId="0" xfId="0" applyFont="1" applyFill="1" applyAlignment="1">
      <alignment horizontal="right"/>
    </xf>
    <xf numFmtId="0" fontId="5" fillId="0" borderId="0" xfId="0" applyFont="1" applyFill="1" applyAlignment="1">
      <alignment horizontal="left"/>
    </xf>
    <xf numFmtId="164" fontId="6" fillId="0" borderId="0" xfId="11" applyFont="1" applyFill="1"/>
    <xf numFmtId="164" fontId="6" fillId="0" borderId="0" xfId="11" applyFont="1" applyFill="1" applyAlignment="1">
      <alignment horizontal="center"/>
    </xf>
    <xf numFmtId="10" fontId="5" fillId="0" borderId="0" xfId="12" applyNumberFormat="1" applyFont="1" applyFill="1" applyAlignment="1">
      <alignment horizontal="center"/>
    </xf>
    <xf numFmtId="170" fontId="5" fillId="0" borderId="0" xfId="1" applyNumberFormat="1" applyFont="1" applyFill="1" applyAlignment="1">
      <alignment horizontal="center"/>
    </xf>
    <xf numFmtId="171" fontId="5" fillId="0" borderId="0" xfId="1" applyNumberFormat="1" applyFont="1" applyFill="1" applyAlignment="1">
      <alignment horizontal="center"/>
    </xf>
    <xf numFmtId="168" fontId="6" fillId="0" borderId="0" xfId="11" applyNumberFormat="1" applyFont="1" applyFill="1" applyProtection="1">
      <protection locked="0"/>
    </xf>
    <xf numFmtId="175" fontId="5" fillId="0" borderId="0" xfId="1" applyNumberFormat="1" applyFont="1" applyFill="1"/>
    <xf numFmtId="175" fontId="5" fillId="0" borderId="0" xfId="1" quotePrefix="1" applyNumberFormat="1" applyFont="1" applyFill="1" applyAlignment="1">
      <alignment horizontal="center"/>
    </xf>
    <xf numFmtId="175" fontId="5" fillId="0" borderId="0" xfId="11" applyNumberFormat="1" applyFont="1" applyFill="1"/>
    <xf numFmtId="175" fontId="5" fillId="0" borderId="0" xfId="0" applyNumberFormat="1" applyFont="1" applyFill="1"/>
    <xf numFmtId="166" fontId="5" fillId="0" borderId="0" xfId="11" applyNumberFormat="1" applyFont="1" applyFill="1" applyProtection="1">
      <protection locked="0"/>
    </xf>
    <xf numFmtId="167" fontId="5" fillId="0" borderId="0" xfId="11" applyNumberFormat="1" applyFont="1" applyFill="1" applyProtection="1">
      <protection locked="0"/>
    </xf>
    <xf numFmtId="43" fontId="6" fillId="0" borderId="0" xfId="1" applyFont="1" applyFill="1"/>
    <xf numFmtId="43" fontId="5" fillId="0" borderId="0" xfId="1" applyFont="1" applyFill="1" applyAlignment="1" applyProtection="1">
      <alignment horizontal="center"/>
      <protection locked="0"/>
    </xf>
    <xf numFmtId="168" fontId="5" fillId="0" borderId="1" xfId="1" applyNumberFormat="1" applyFont="1" applyFill="1" applyBorder="1"/>
    <xf numFmtId="0" fontId="5" fillId="0" borderId="2" xfId="0" applyFont="1" applyFill="1" applyBorder="1"/>
    <xf numFmtId="165" fontId="5" fillId="0" borderId="0" xfId="11" applyNumberFormat="1" applyFont="1" applyFill="1"/>
    <xf numFmtId="165" fontId="5" fillId="0" borderId="0" xfId="11" applyNumberFormat="1" applyFont="1" applyFill="1" applyAlignment="1">
      <alignment horizontal="right"/>
    </xf>
    <xf numFmtId="0" fontId="5" fillId="0" borderId="0" xfId="0" applyFont="1" applyFill="1" applyAlignment="1">
      <alignment horizontal="right"/>
    </xf>
    <xf numFmtId="166" fontId="5" fillId="0" borderId="0" xfId="11" applyNumberFormat="1" applyFont="1" applyFill="1"/>
    <xf numFmtId="166" fontId="5" fillId="0" borderId="0" xfId="11" applyNumberFormat="1" applyFont="1" applyFill="1" applyAlignment="1">
      <alignment horizontal="right"/>
    </xf>
    <xf numFmtId="0" fontId="5" fillId="0" borderId="3" xfId="0" applyFont="1" applyFill="1" applyBorder="1"/>
    <xf numFmtId="164" fontId="5" fillId="0" borderId="0" xfId="11" applyFont="1" applyFill="1" applyAlignment="1">
      <alignment horizontal="right"/>
    </xf>
    <xf numFmtId="172" fontId="5" fillId="0" borderId="0" xfId="12" applyNumberFormat="1" applyFont="1" applyFill="1" applyProtection="1">
      <protection locked="0"/>
    </xf>
    <xf numFmtId="9" fontId="5" fillId="0" borderId="0" xfId="12" applyFont="1" applyFill="1" applyProtection="1">
      <protection locked="0"/>
    </xf>
    <xf numFmtId="7" fontId="5" fillId="0" borderId="0" xfId="11" applyNumberFormat="1" applyFont="1" applyFill="1" applyProtection="1">
      <protection locked="0"/>
    </xf>
    <xf numFmtId="0" fontId="6" fillId="0" borderId="0" xfId="0" applyFont="1" applyFill="1" applyBorder="1" applyAlignment="1">
      <alignment horizontal="centerContinuous"/>
    </xf>
    <xf numFmtId="0" fontId="5" fillId="0" borderId="0" xfId="0" applyFont="1" applyFill="1" applyBorder="1" applyAlignment="1">
      <alignment horizontal="centerContinuous"/>
    </xf>
    <xf numFmtId="0" fontId="6" fillId="0" borderId="0" xfId="0" quotePrefix="1" applyFont="1" applyFill="1" applyBorder="1" applyAlignment="1">
      <alignment horizontal="centerContinuous"/>
    </xf>
    <xf numFmtId="0" fontId="6" fillId="0" borderId="0" xfId="0" quotePrefix="1" applyFont="1" applyFill="1" applyBorder="1" applyAlignment="1">
      <alignment horizontal="center" wrapText="1"/>
    </xf>
    <xf numFmtId="0" fontId="6" fillId="0" borderId="0" xfId="0" applyFont="1" applyFill="1" applyBorder="1" applyAlignment="1">
      <alignment horizontal="center" wrapText="1"/>
    </xf>
    <xf numFmtId="0" fontId="6" fillId="0" borderId="0" xfId="0" quotePrefix="1" applyFont="1" applyFill="1" applyBorder="1" applyAlignment="1">
      <alignment horizontal="fill" wrapText="1"/>
    </xf>
    <xf numFmtId="0" fontId="5" fillId="0" borderId="0" xfId="0" applyFont="1" applyFill="1" applyBorder="1" applyAlignment="1">
      <alignment horizontal="center" wrapText="1"/>
    </xf>
    <xf numFmtId="0" fontId="5" fillId="0" borderId="0" xfId="0" applyFont="1" applyFill="1" applyBorder="1" applyAlignment="1">
      <alignment horizontal="center"/>
    </xf>
    <xf numFmtId="43" fontId="5" fillId="0" borderId="0" xfId="1" applyFont="1" applyFill="1" applyBorder="1" applyAlignment="1">
      <alignment horizontal="center"/>
    </xf>
    <xf numFmtId="168" fontId="5" fillId="0" borderId="0" xfId="1" quotePrefix="1" applyNumberFormat="1" applyFont="1" applyFill="1" applyBorder="1" applyAlignment="1">
      <alignment horizontal="left"/>
    </xf>
    <xf numFmtId="43" fontId="5" fillId="0" borderId="0" xfId="1" quotePrefix="1" applyFont="1" applyFill="1" applyBorder="1" applyAlignment="1">
      <alignment horizontal="left"/>
    </xf>
    <xf numFmtId="43" fontId="5" fillId="0" borderId="0" xfId="1" applyFont="1" applyFill="1" applyBorder="1"/>
    <xf numFmtId="0" fontId="6" fillId="0" borderId="0" xfId="0" applyFont="1" applyFill="1" applyBorder="1"/>
    <xf numFmtId="168" fontId="5" fillId="0" borderId="0" xfId="0" applyNumberFormat="1" applyFont="1" applyFill="1" applyBorder="1" applyAlignment="1">
      <alignment horizontal="centerContinuous"/>
    </xf>
    <xf numFmtId="168" fontId="5" fillId="0" borderId="0" xfId="1" applyNumberFormat="1" applyFont="1" applyFill="1" applyBorder="1" applyAlignment="1">
      <alignment horizontal="centerContinuous"/>
    </xf>
    <xf numFmtId="0" fontId="6" fillId="0" borderId="0" xfId="0" quotePrefix="1" applyFont="1" applyFill="1" applyBorder="1" applyAlignment="1">
      <alignment horizontal="fill"/>
    </xf>
    <xf numFmtId="0" fontId="7" fillId="0" borderId="0" xfId="0" applyFont="1" applyFill="1" applyBorder="1" applyAlignment="1">
      <alignment horizontal="center" wrapText="1"/>
    </xf>
    <xf numFmtId="0" fontId="7" fillId="0" borderId="0" xfId="0" applyFont="1" applyFill="1" applyAlignment="1">
      <alignment horizontal="center" wrapText="1"/>
    </xf>
    <xf numFmtId="0" fontId="6" fillId="0" borderId="0" xfId="0" applyFont="1" applyFill="1" applyAlignment="1" applyProtection="1">
      <alignment horizontal="center"/>
      <protection locked="0"/>
    </xf>
    <xf numFmtId="9" fontId="5" fillId="0" borderId="0" xfId="12" applyNumberFormat="1" applyFont="1" applyFill="1" applyAlignment="1">
      <alignment horizontal="center"/>
    </xf>
    <xf numFmtId="168" fontId="10" fillId="0" borderId="0" xfId="1" applyNumberFormat="1" applyFont="1" applyFill="1"/>
    <xf numFmtId="0" fontId="11" fillId="0" borderId="0" xfId="0" quotePrefix="1" applyFont="1" applyFill="1" applyAlignment="1" applyProtection="1">
      <alignment horizontal="center"/>
      <protection locked="0"/>
    </xf>
    <xf numFmtId="0" fontId="11" fillId="0" borderId="0" xfId="0" applyFont="1" applyFill="1" applyAlignment="1" applyProtection="1">
      <alignment horizontal="center"/>
      <protection locked="0"/>
    </xf>
    <xf numFmtId="0" fontId="10" fillId="0" borderId="0" xfId="0" applyFont="1" applyFill="1" applyBorder="1"/>
    <xf numFmtId="0" fontId="5" fillId="0" borderId="0" xfId="0" quotePrefix="1" applyFont="1" applyFill="1" applyBorder="1" applyAlignment="1">
      <alignment horizontal="fill"/>
    </xf>
    <xf numFmtId="0" fontId="6" fillId="0" borderId="0" xfId="0" quotePrefix="1" applyFont="1" applyFill="1" applyBorder="1" applyAlignment="1">
      <alignment horizontal="left"/>
    </xf>
    <xf numFmtId="0" fontId="12" fillId="0" borderId="0" xfId="0" applyFont="1" applyFill="1"/>
    <xf numFmtId="164" fontId="13" fillId="0" borderId="0" xfId="10" quotePrefix="1" applyFont="1" applyFill="1" applyAlignment="1">
      <alignment horizontal="left"/>
    </xf>
    <xf numFmtId="164" fontId="13" fillId="0" borderId="0" xfId="9" applyFont="1" applyFill="1"/>
    <xf numFmtId="168" fontId="13" fillId="0" borderId="0" xfId="1" applyNumberFormat="1" applyFont="1" applyFill="1"/>
    <xf numFmtId="168" fontId="13" fillId="0" borderId="0" xfId="1" applyNumberFormat="1" applyFont="1" applyFill="1" applyProtection="1">
      <protection locked="0"/>
    </xf>
    <xf numFmtId="0" fontId="14" fillId="0" borderId="0" xfId="0" applyFont="1" applyFill="1"/>
    <xf numFmtId="164" fontId="5" fillId="0" borderId="0" xfId="10" quotePrefix="1" applyFont="1" applyFill="1" applyAlignment="1">
      <alignment horizontal="center"/>
    </xf>
    <xf numFmtId="164" fontId="15" fillId="0" borderId="0" xfId="10" applyFont="1" applyFill="1" applyAlignment="1" applyProtection="1">
      <alignment horizontal="center"/>
      <protection locked="0"/>
    </xf>
    <xf numFmtId="164" fontId="5" fillId="0" borderId="0" xfId="10" applyFont="1" applyFill="1" applyProtection="1">
      <protection locked="0"/>
    </xf>
    <xf numFmtId="0" fontId="16" fillId="0" borderId="0" xfId="0" applyFont="1" applyFill="1" applyAlignment="1">
      <alignment horizontal="left"/>
    </xf>
    <xf numFmtId="164" fontId="16" fillId="0" borderId="0" xfId="6" applyFont="1" applyFill="1" applyAlignment="1">
      <alignment horizontal="left"/>
    </xf>
    <xf numFmtId="0" fontId="0" fillId="0" borderId="0" xfId="0" applyFill="1"/>
    <xf numFmtId="0" fontId="0" fillId="0" borderId="0" xfId="0" applyFill="1" applyAlignment="1">
      <alignment horizontal="center"/>
    </xf>
    <xf numFmtId="0" fontId="0" fillId="0" borderId="0" xfId="0" quotePrefix="1" applyFill="1" applyAlignment="1">
      <alignment horizontal="fill"/>
    </xf>
    <xf numFmtId="0" fontId="0" fillId="0" borderId="0" xfId="0" quotePrefix="1" applyFill="1" applyAlignment="1">
      <alignment horizontal="left"/>
    </xf>
    <xf numFmtId="164" fontId="5" fillId="0" borderId="0" xfId="9" applyFont="1" applyFill="1"/>
    <xf numFmtId="164" fontId="5" fillId="0" borderId="0" xfId="9" quotePrefix="1" applyFont="1" applyFill="1" applyAlignment="1">
      <alignment horizontal="fill"/>
    </xf>
    <xf numFmtId="164" fontId="5" fillId="0" borderId="0" xfId="9" quotePrefix="1" applyFont="1" applyFill="1" applyAlignment="1">
      <alignment horizontal="left"/>
    </xf>
    <xf numFmtId="164" fontId="6" fillId="0" borderId="0" xfId="9" quotePrefix="1" applyFont="1" applyFill="1" applyAlignment="1">
      <alignment horizontal="left"/>
    </xf>
    <xf numFmtId="164" fontId="5" fillId="0" borderId="0" xfId="9" applyFont="1" applyFill="1" applyAlignment="1" applyProtection="1">
      <alignment horizontal="center"/>
      <protection locked="0"/>
    </xf>
    <xf numFmtId="164" fontId="5" fillId="0" borderId="0" xfId="9" applyFont="1" applyFill="1" applyAlignment="1">
      <alignment horizontal="center"/>
    </xf>
    <xf numFmtId="0" fontId="16" fillId="0" borderId="0" xfId="0" quotePrefix="1" applyFont="1" applyFill="1" applyAlignment="1">
      <alignment horizontal="left"/>
    </xf>
    <xf numFmtId="0" fontId="5" fillId="0" borderId="0" xfId="0" quotePrefix="1" applyFont="1" applyFill="1" applyAlignment="1">
      <alignment horizontal="center"/>
    </xf>
    <xf numFmtId="164" fontId="5" fillId="0" borderId="0" xfId="9" applyFont="1" applyFill="1" applyProtection="1">
      <protection locked="0"/>
    </xf>
    <xf numFmtId="164" fontId="5" fillId="0" borderId="0" xfId="9" applyFont="1" applyFill="1" applyAlignment="1"/>
    <xf numFmtId="164" fontId="17" fillId="0" borderId="0" xfId="9" applyFont="1" applyFill="1" applyProtection="1">
      <protection locked="0"/>
    </xf>
    <xf numFmtId="164" fontId="12" fillId="0" borderId="0" xfId="9" applyFont="1" applyFill="1"/>
    <xf numFmtId="164" fontId="16" fillId="0" borderId="0" xfId="4" quotePrefix="1" applyNumberFormat="1" applyFont="1" applyFill="1" applyAlignment="1" applyProtection="1">
      <alignment horizontal="left"/>
    </xf>
    <xf numFmtId="164" fontId="5" fillId="0" borderId="0" xfId="9" quotePrefix="1" applyFont="1" applyFill="1" applyAlignment="1" applyProtection="1">
      <alignment horizontal="center"/>
      <protection locked="0"/>
    </xf>
    <xf numFmtId="164" fontId="14" fillId="0" borderId="0" xfId="9" applyFont="1" applyFill="1" applyProtection="1">
      <protection locked="0"/>
    </xf>
    <xf numFmtId="164" fontId="14" fillId="0" borderId="0" xfId="9" applyFont="1" applyFill="1" applyAlignment="1"/>
    <xf numFmtId="164" fontId="16" fillId="0" borderId="0" xfId="3" applyFont="1" applyFill="1" applyAlignment="1">
      <alignment horizontal="left"/>
    </xf>
    <xf numFmtId="164" fontId="5" fillId="0" borderId="0" xfId="9" applyFont="1" applyFill="1" applyAlignment="1">
      <alignment horizontal="fill"/>
    </xf>
    <xf numFmtId="164" fontId="6" fillId="0" borderId="0" xfId="9" applyFont="1" applyFill="1"/>
    <xf numFmtId="0" fontId="16" fillId="0" borderId="0" xfId="0" applyFont="1" applyFill="1"/>
    <xf numFmtId="164" fontId="5" fillId="0" borderId="0" xfId="9" applyFont="1" applyFill="1" applyAlignment="1" applyProtection="1">
      <alignment horizontal="left"/>
      <protection locked="0"/>
    </xf>
    <xf numFmtId="164" fontId="17" fillId="0" borderId="0" xfId="9" applyFont="1" applyFill="1"/>
    <xf numFmtId="0" fontId="7" fillId="0" borderId="0" xfId="0" applyFont="1" applyFill="1"/>
    <xf numFmtId="164" fontId="16" fillId="0" borderId="0" xfId="9" applyFont="1" applyFill="1" applyProtection="1">
      <protection locked="0"/>
    </xf>
    <xf numFmtId="164" fontId="6" fillId="0" borderId="0" xfId="9" applyFont="1" applyFill="1" applyProtection="1">
      <protection locked="0"/>
    </xf>
    <xf numFmtId="0" fontId="16" fillId="0" borderId="0" xfId="0" applyFont="1" applyFill="1" applyAlignment="1">
      <alignment horizontal="right"/>
    </xf>
    <xf numFmtId="0" fontId="16" fillId="0" borderId="0" xfId="0" applyFont="1" applyFill="1" applyAlignment="1">
      <alignment horizontal="center"/>
    </xf>
    <xf numFmtId="164" fontId="5" fillId="0" borderId="0" xfId="9" applyFont="1" applyFill="1" applyBorder="1" applyProtection="1">
      <protection locked="0"/>
    </xf>
    <xf numFmtId="0" fontId="13" fillId="0" borderId="0" xfId="0" applyFont="1" applyFill="1"/>
    <xf numFmtId="164" fontId="5" fillId="0" borderId="0" xfId="10" quotePrefix="1" applyFont="1" applyFill="1" applyAlignment="1" applyProtection="1">
      <alignment horizontal="left"/>
      <protection locked="0"/>
    </xf>
    <xf numFmtId="168" fontId="5" fillId="0" borderId="0" xfId="1" quotePrefix="1" applyNumberFormat="1" applyFont="1" applyFill="1" applyAlignment="1">
      <alignment horizontal="fill"/>
    </xf>
    <xf numFmtId="0" fontId="14" fillId="0" borderId="0" xfId="0" quotePrefix="1" applyFont="1" applyFill="1" applyAlignment="1">
      <alignment horizontal="left"/>
    </xf>
    <xf numFmtId="0" fontId="5" fillId="0" borderId="0" xfId="0" applyFont="1" applyFill="1" applyBorder="1" applyAlignment="1">
      <alignment horizontal="left"/>
    </xf>
    <xf numFmtId="0" fontId="6" fillId="0" borderId="0" xfId="0" applyFont="1" applyFill="1" applyBorder="1" applyAlignment="1">
      <alignment horizontal="right"/>
    </xf>
    <xf numFmtId="168" fontId="6" fillId="0" borderId="0" xfId="1" applyNumberFormat="1" applyFont="1" applyFill="1" applyBorder="1"/>
    <xf numFmtId="168" fontId="6" fillId="0" borderId="0" xfId="0" applyNumberFormat="1" applyFont="1" applyFill="1" applyBorder="1"/>
    <xf numFmtId="168" fontId="5" fillId="0" borderId="0" xfId="0" applyNumberFormat="1" applyFont="1" applyFill="1" applyBorder="1" applyAlignment="1">
      <alignment horizontal="center"/>
    </xf>
    <xf numFmtId="0" fontId="5" fillId="0" borderId="0" xfId="0" quotePrefix="1" applyFont="1" applyFill="1" applyBorder="1" applyAlignment="1">
      <alignment horizontal="left"/>
    </xf>
    <xf numFmtId="0" fontId="6" fillId="0" borderId="0" xfId="0" applyFont="1" applyFill="1" applyBorder="1" applyAlignment="1">
      <alignment horizontal="left"/>
    </xf>
    <xf numFmtId="168" fontId="5" fillId="0" borderId="0" xfId="1" applyNumberFormat="1" applyFont="1" applyFill="1" applyAlignment="1">
      <alignment horizontal="centerContinuous"/>
    </xf>
    <xf numFmtId="0" fontId="5" fillId="0" borderId="0" xfId="0" applyFont="1" applyFill="1" applyAlignment="1">
      <alignment horizontal="centerContinuous"/>
    </xf>
    <xf numFmtId="168" fontId="5" fillId="0" borderId="0" xfId="0" applyNumberFormat="1" applyFont="1" applyFill="1" applyAlignment="1">
      <alignment horizontal="centerContinuous"/>
    </xf>
    <xf numFmtId="164" fontId="6" fillId="0" borderId="0" xfId="10" applyFont="1" applyFill="1" applyProtection="1">
      <protection locked="0"/>
    </xf>
    <xf numFmtId="169" fontId="5" fillId="0" borderId="0" xfId="1" applyNumberFormat="1" applyFont="1" applyFill="1"/>
    <xf numFmtId="164" fontId="5" fillId="0" borderId="0" xfId="10" applyNumberFormat="1" applyFont="1" applyFill="1" applyProtection="1">
      <protection locked="0"/>
    </xf>
    <xf numFmtId="164" fontId="6" fillId="0" borderId="0" xfId="10" quotePrefix="1" applyFont="1" applyFill="1" applyAlignment="1" applyProtection="1">
      <alignment horizontal="left"/>
      <protection locked="0"/>
    </xf>
    <xf numFmtId="171" fontId="5" fillId="0" borderId="0" xfId="1" applyNumberFormat="1" applyFont="1" applyFill="1" applyAlignment="1" applyProtection="1">
      <alignment horizontal="center"/>
      <protection locked="0"/>
    </xf>
    <xf numFmtId="43" fontId="5" fillId="0" borderId="0" xfId="1" quotePrefix="1" applyFont="1" applyFill="1" applyAlignment="1">
      <alignment horizontal="left"/>
    </xf>
    <xf numFmtId="164" fontId="5" fillId="0" borderId="0" xfId="10" quotePrefix="1" applyFont="1" applyFill="1" applyAlignment="1" applyProtection="1">
      <alignment horizontal="fill"/>
      <protection locked="0"/>
    </xf>
    <xf numFmtId="164" fontId="5" fillId="0" borderId="0" xfId="10" applyFont="1" applyFill="1" applyAlignment="1" applyProtection="1">
      <alignment horizontal="left"/>
      <protection locked="0"/>
    </xf>
    <xf numFmtId="164" fontId="6" fillId="0" borderId="0" xfId="9" quotePrefix="1" applyFont="1" applyFill="1" applyAlignment="1" applyProtection="1">
      <alignment horizontal="left"/>
      <protection locked="0"/>
    </xf>
    <xf numFmtId="164" fontId="5" fillId="0" borderId="0" xfId="9" quotePrefix="1" applyFont="1" applyFill="1" applyAlignment="1" applyProtection="1">
      <alignment horizontal="fill"/>
      <protection locked="0"/>
    </xf>
    <xf numFmtId="164" fontId="5" fillId="0" borderId="0" xfId="4" quotePrefix="1" applyNumberFormat="1" applyFont="1" applyFill="1" applyAlignment="1" applyProtection="1">
      <alignment horizontal="center"/>
    </xf>
    <xf numFmtId="165" fontId="17" fillId="0" borderId="0" xfId="5" applyFont="1" applyFill="1"/>
    <xf numFmtId="165" fontId="5" fillId="0" borderId="0" xfId="5" applyFont="1" applyFill="1"/>
    <xf numFmtId="164" fontId="5" fillId="0" borderId="0" xfId="6" applyFont="1" applyFill="1" applyAlignment="1">
      <alignment horizontal="center"/>
    </xf>
    <xf numFmtId="164" fontId="5" fillId="0" borderId="0" xfId="9" quotePrefix="1" applyFont="1" applyFill="1" applyAlignment="1" applyProtection="1">
      <alignment horizontal="left"/>
      <protection locked="0"/>
    </xf>
    <xf numFmtId="164" fontId="5" fillId="0" borderId="0" xfId="3" applyFont="1" applyFill="1" applyAlignment="1">
      <alignment horizontal="center"/>
    </xf>
    <xf numFmtId="164" fontId="6" fillId="0" borderId="0" xfId="3" applyFont="1" applyFill="1"/>
    <xf numFmtId="168" fontId="6" fillId="0" borderId="0" xfId="1" applyNumberFormat="1" applyFont="1" applyFill="1" applyProtection="1">
      <protection locked="0"/>
    </xf>
    <xf numFmtId="168" fontId="6" fillId="0" borderId="0" xfId="1" quotePrefix="1" applyNumberFormat="1" applyFont="1" applyFill="1" applyAlignment="1"/>
    <xf numFmtId="168" fontId="5" fillId="0" borderId="0" xfId="1" applyNumberFormat="1" applyFont="1" applyFill="1" applyAlignment="1" applyProtection="1">
      <alignment horizontal="left"/>
      <protection locked="0"/>
    </xf>
    <xf numFmtId="164" fontId="5" fillId="0" borderId="0" xfId="9" quotePrefix="1" applyFont="1" applyFill="1" applyAlignment="1">
      <alignment horizontal="center"/>
    </xf>
    <xf numFmtId="0" fontId="5" fillId="0" borderId="0" xfId="8" applyNumberFormat="1" applyFont="1" applyFill="1" applyAlignment="1">
      <alignment horizontal="center"/>
    </xf>
    <xf numFmtId="164" fontId="5" fillId="0" borderId="0" xfId="9" applyFont="1" applyFill="1" applyAlignment="1" applyProtection="1">
      <alignment horizontal="right"/>
      <protection locked="0"/>
    </xf>
    <xf numFmtId="164" fontId="6" fillId="0" borderId="0" xfId="9" applyFont="1" applyFill="1" applyAlignment="1"/>
    <xf numFmtId="0" fontId="6" fillId="0" borderId="0" xfId="0" quotePrefix="1" applyFont="1" applyFill="1" applyBorder="1" applyAlignment="1">
      <alignment horizontal="center"/>
    </xf>
    <xf numFmtId="0" fontId="0" fillId="0" borderId="0" xfId="0" applyFill="1" applyAlignment="1">
      <alignment horizontal="left"/>
    </xf>
    <xf numFmtId="0" fontId="0" fillId="0" borderId="0" xfId="0" applyFill="1" applyAlignment="1">
      <alignment horizontal="centerContinuous"/>
    </xf>
    <xf numFmtId="168" fontId="1" fillId="0" borderId="0" xfId="1" applyNumberFormat="1" applyFont="1" applyFill="1"/>
    <xf numFmtId="164" fontId="5" fillId="0" borderId="0" xfId="0" applyNumberFormat="1" applyFont="1" applyFill="1"/>
    <xf numFmtId="41" fontId="5" fillId="0" borderId="0" xfId="0" applyNumberFormat="1" applyFont="1" applyFill="1"/>
    <xf numFmtId="0" fontId="1" fillId="0" borderId="0" xfId="8" applyNumberFormat="1" applyFont="1" applyFill="1" applyBorder="1" applyAlignment="1">
      <alignment horizontal="left"/>
    </xf>
    <xf numFmtId="164" fontId="5" fillId="0" borderId="0" xfId="9" quotePrefix="1" applyFont="1" applyFill="1"/>
    <xf numFmtId="9" fontId="5" fillId="0" borderId="0" xfId="12" applyFont="1" applyFill="1" applyBorder="1"/>
    <xf numFmtId="0" fontId="21" fillId="0" borderId="0" xfId="0" applyFont="1" applyFill="1" applyBorder="1" applyAlignment="1">
      <alignment horizontal="center"/>
    </xf>
    <xf numFmtId="37" fontId="1" fillId="0" borderId="0" xfId="7" applyFont="1" applyFill="1" applyBorder="1"/>
    <xf numFmtId="37" fontId="1" fillId="0" borderId="0" xfId="7" quotePrefix="1" applyFont="1" applyFill="1" applyBorder="1" applyAlignment="1">
      <alignment horizontal="left"/>
    </xf>
    <xf numFmtId="0" fontId="1" fillId="0" borderId="0" xfId="7" quotePrefix="1" applyNumberFormat="1" applyFont="1" applyFill="1" applyBorder="1" applyAlignment="1">
      <alignment horizontal="center"/>
    </xf>
    <xf numFmtId="168" fontId="16" fillId="0" borderId="0" xfId="1" applyNumberFormat="1" applyFont="1" applyFill="1" applyProtection="1">
      <protection locked="0"/>
    </xf>
    <xf numFmtId="164" fontId="16" fillId="0" borderId="0" xfId="10" applyFont="1" applyFill="1" applyAlignment="1">
      <alignment horizontal="center"/>
    </xf>
    <xf numFmtId="0" fontId="21" fillId="0" borderId="0" xfId="0" quotePrefix="1" applyFont="1" applyFill="1" applyBorder="1" applyAlignment="1">
      <alignment horizontal="center"/>
    </xf>
    <xf numFmtId="43" fontId="5" fillId="0" borderId="0" xfId="0" quotePrefix="1" applyNumberFormat="1" applyFont="1" applyFill="1" applyBorder="1" applyAlignment="1">
      <alignment horizontal="fill"/>
    </xf>
    <xf numFmtId="1" fontId="0" fillId="0" borderId="0" xfId="0" applyNumberFormat="1"/>
    <xf numFmtId="168" fontId="0" fillId="0" borderId="0" xfId="1" applyNumberFormat="1" applyFont="1"/>
    <xf numFmtId="43" fontId="0" fillId="0" borderId="0" xfId="0" applyNumberFormat="1"/>
    <xf numFmtId="173" fontId="5" fillId="0" borderId="0" xfId="11" applyNumberFormat="1" applyFont="1" applyFill="1"/>
    <xf numFmtId="173" fontId="5" fillId="0" borderId="0" xfId="11" applyNumberFormat="1" applyFont="1" applyFill="1" applyAlignment="1">
      <alignment horizontal="right"/>
    </xf>
    <xf numFmtId="173" fontId="5" fillId="0" borderId="0" xfId="0" applyNumberFormat="1" applyFont="1" applyFill="1"/>
    <xf numFmtId="44" fontId="5" fillId="0" borderId="0" xfId="2" applyFont="1" applyFill="1"/>
    <xf numFmtId="44" fontId="5" fillId="0" borderId="0" xfId="2" applyFont="1" applyFill="1" applyAlignment="1">
      <alignment horizontal="right"/>
    </xf>
    <xf numFmtId="0" fontId="21" fillId="0" borderId="0" xfId="0" applyFont="1" applyFill="1" applyAlignment="1">
      <alignment horizontal="center"/>
    </xf>
    <xf numFmtId="168" fontId="16" fillId="0" borderId="0" xfId="0" applyNumberFormat="1" applyFont="1" applyFill="1"/>
    <xf numFmtId="168" fontId="16" fillId="0" borderId="0" xfId="1" applyNumberFormat="1" applyFont="1" applyFill="1"/>
    <xf numFmtId="164" fontId="21" fillId="0" borderId="0" xfId="10" applyFont="1" applyFill="1" applyAlignment="1" applyProtection="1">
      <alignment horizontal="center"/>
      <protection locked="0"/>
    </xf>
    <xf numFmtId="164" fontId="16" fillId="0" borderId="0" xfId="11" applyFont="1" applyFill="1"/>
    <xf numFmtId="1" fontId="16" fillId="0" borderId="0" xfId="11" applyNumberFormat="1" applyFont="1" applyFill="1" applyProtection="1">
      <protection locked="0"/>
    </xf>
    <xf numFmtId="168" fontId="16" fillId="0" borderId="0" xfId="11" applyNumberFormat="1" applyFont="1" applyFill="1" applyProtection="1">
      <protection locked="0"/>
    </xf>
    <xf numFmtId="177" fontId="16" fillId="0" borderId="0" xfId="1" applyNumberFormat="1" applyFont="1" applyFill="1"/>
    <xf numFmtId="166" fontId="16" fillId="0" borderId="0" xfId="11" applyNumberFormat="1" applyFont="1" applyFill="1" applyProtection="1">
      <protection locked="0"/>
    </xf>
    <xf numFmtId="37" fontId="16" fillId="0" borderId="0" xfId="11" applyNumberFormat="1" applyFont="1" applyFill="1" applyProtection="1">
      <protection locked="0"/>
    </xf>
    <xf numFmtId="43" fontId="5" fillId="0" borderId="0" xfId="1" quotePrefix="1" applyFont="1" applyFill="1" applyAlignment="1" applyProtection="1">
      <alignment horizontal="right"/>
      <protection locked="0"/>
    </xf>
    <xf numFmtId="171" fontId="5" fillId="0" borderId="0" xfId="1" quotePrefix="1" applyNumberFormat="1" applyFont="1" applyFill="1" applyAlignment="1" applyProtection="1">
      <alignment horizontal="right"/>
      <protection locked="0"/>
    </xf>
    <xf numFmtId="39" fontId="5" fillId="0" borderId="0" xfId="1" applyNumberFormat="1" applyFont="1" applyFill="1"/>
    <xf numFmtId="165" fontId="22" fillId="0" borderId="0" xfId="11" applyNumberFormat="1" applyFont="1" applyFill="1"/>
    <xf numFmtId="1" fontId="5" fillId="0" borderId="0" xfId="11" applyNumberFormat="1" applyFont="1" applyFill="1" applyProtection="1">
      <protection locked="0"/>
    </xf>
    <xf numFmtId="164" fontId="5" fillId="0" borderId="4" xfId="11" applyFont="1" applyFill="1" applyBorder="1"/>
    <xf numFmtId="164" fontId="5" fillId="0" borderId="5" xfId="11" applyFont="1" applyFill="1" applyBorder="1"/>
    <xf numFmtId="177" fontId="5" fillId="0" borderId="0" xfId="1" applyNumberFormat="1" applyFont="1" applyFill="1"/>
    <xf numFmtId="173" fontId="5" fillId="0" borderId="0" xfId="11" applyNumberFormat="1" applyFont="1" applyFill="1" applyProtection="1">
      <protection locked="0"/>
    </xf>
    <xf numFmtId="173" fontId="5" fillId="0" borderId="0" xfId="1" applyNumberFormat="1" applyFont="1" applyFill="1"/>
    <xf numFmtId="173" fontId="5" fillId="0" borderId="5" xfId="11" applyNumberFormat="1" applyFont="1" applyFill="1" applyBorder="1"/>
    <xf numFmtId="44" fontId="5" fillId="0" borderId="5" xfId="2" applyFont="1" applyFill="1" applyBorder="1"/>
    <xf numFmtId="164" fontId="5" fillId="0" borderId="6" xfId="11" quotePrefix="1" applyFont="1" applyFill="1" applyBorder="1"/>
    <xf numFmtId="43" fontId="5" fillId="0" borderId="0" xfId="1" applyNumberFormat="1" applyFont="1" applyFill="1"/>
    <xf numFmtId="171" fontId="5" fillId="0" borderId="0" xfId="1" applyNumberFormat="1" applyFont="1" applyFill="1" applyBorder="1"/>
    <xf numFmtId="166" fontId="5" fillId="0" borderId="0" xfId="11" applyNumberFormat="1" applyFont="1" applyFill="1" applyBorder="1"/>
    <xf numFmtId="164" fontId="20" fillId="0" borderId="0" xfId="11" applyFont="1" applyFill="1" applyBorder="1"/>
    <xf numFmtId="43" fontId="6" fillId="0" borderId="0" xfId="1" applyFont="1" applyFill="1" applyBorder="1"/>
    <xf numFmtId="173" fontId="5" fillId="0" borderId="0" xfId="11" applyNumberFormat="1" applyFont="1" applyFill="1" applyAlignment="1" applyProtection="1">
      <alignment horizontal="left"/>
      <protection locked="0"/>
    </xf>
    <xf numFmtId="44" fontId="5" fillId="0" borderId="0" xfId="2" applyFont="1" applyFill="1" applyAlignment="1" applyProtection="1">
      <protection locked="0"/>
    </xf>
    <xf numFmtId="44" fontId="5" fillId="0" borderId="0" xfId="2" applyFont="1" applyFill="1" applyAlignment="1" applyProtection="1">
      <alignment horizontal="left"/>
      <protection locked="0"/>
    </xf>
    <xf numFmtId="164" fontId="6" fillId="0" borderId="4" xfId="11" applyFont="1" applyFill="1" applyBorder="1"/>
    <xf numFmtId="164" fontId="6" fillId="0" borderId="5" xfId="11" applyFont="1" applyFill="1" applyBorder="1"/>
    <xf numFmtId="164" fontId="5" fillId="0" borderId="6" xfId="11" applyFont="1" applyFill="1" applyBorder="1"/>
    <xf numFmtId="43" fontId="16" fillId="0" borderId="0" xfId="1" applyFont="1" applyFill="1" applyProtection="1">
      <protection locked="0"/>
    </xf>
    <xf numFmtId="43" fontId="16" fillId="0" borderId="0" xfId="1" applyFont="1" applyFill="1"/>
    <xf numFmtId="168" fontId="16" fillId="0" borderId="0" xfId="1" quotePrefix="1" applyNumberFormat="1" applyFont="1" applyFill="1" applyAlignment="1">
      <alignment horizontal="fill"/>
    </xf>
    <xf numFmtId="164" fontId="5" fillId="0" borderId="4" xfId="11" applyFont="1" applyFill="1" applyBorder="1" applyAlignment="1">
      <alignment vertical="top" wrapText="1"/>
    </xf>
    <xf numFmtId="164" fontId="5" fillId="0" borderId="5" xfId="11" applyFont="1" applyFill="1" applyBorder="1" applyAlignment="1">
      <alignment vertical="top" wrapText="1"/>
    </xf>
    <xf numFmtId="164" fontId="5" fillId="0" borderId="6" xfId="11" applyFont="1" applyFill="1" applyBorder="1" applyAlignment="1">
      <alignment vertical="top" wrapText="1"/>
    </xf>
  </cellXfs>
  <cellStyles count="14">
    <cellStyle name="Comma" xfId="1" builtinId="3"/>
    <cellStyle name="Currency" xfId="2" builtinId="4"/>
    <cellStyle name="Normal" xfId="0" builtinId="0"/>
    <cellStyle name="Normal_SCHB2" xfId="3"/>
    <cellStyle name="Normal_SCHB4" xfId="4"/>
    <cellStyle name="Normal_SCHB6" xfId="5"/>
    <cellStyle name="Normal_schb9" xfId="6"/>
    <cellStyle name="Normal_schc3" xfId="7"/>
    <cellStyle name="Normal_schc5" xfId="8"/>
    <cellStyle name="Normal_Sheet1" xfId="9"/>
    <cellStyle name="Normal_Sheet2" xfId="10"/>
    <cellStyle name="Normal_Sheet3" xfId="11"/>
    <cellStyle name="Percent" xfId="12" builtinId="5"/>
    <cellStyle name="SHADE AREAS"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 Type="http://schemas.openxmlformats.org/officeDocument/2006/relationships/worksheet" Target="worksheets/sheet3.xml"/><Relationship Id="rId21" Type="http://schemas.openxmlformats.org/officeDocument/2006/relationships/externalLink" Target="externalLinks/externalLink15.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29" Type="http://schemas.openxmlformats.org/officeDocument/2006/relationships/externalLink" Target="externalLinks/externalLink2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PU%202003\Data\Accounting\Plant\Projected\2003%201080%2013%20MO%20AV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FPU%202003\Data\Accounting\Depreciation\DepreciationWork_eec.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FPU%202003\Schedule%20C\Schedule%20C_11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FPU%202003\Schedule%20C-59\Schedule%20C-59_Fina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FPU%202003\Data\Accounting\2003%20Budget%20114%20%2011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FPU%202003\Schedule%20C\Schedule%20C_115.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ocuments%20and%20Settings\eecasper.LRCA\Local%20Settings\Temporary%20Internet%20Files\OLK1D\B-2A%20200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ocuments%20and%20Settings\rjcamfield\My%20Documents\FPU\Template_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cuments%20and%20Settings\eecasper\Desktop\FPU%202003%20Gas\Schedule%20C\Schedule_C_2005.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FPU%202003%20Gas\Schedule%20B\Old\B-17%20eec.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FPU\FPU%202008%20Gas\MFRs\Sched%20G\G-1%20(B)%20Schedules_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PU%202003\Data\Accounting\Plant\Projected\2003%201010%2013%20MO%20AVG.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FPU\FPU%202008%20Gas\MFRs\Sched%20E\Schedule_E_Final.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FPU\FPU%202008%20Gas\MFRs\Sched%20G\G-2%20(C)%20Schedules_Final.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FPU\FPU%202008%20Gas\MFRs\Sched%20G\G-3%20(D)%20Schedules_%20Final.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FPU\FPU%202008%20Gas\Projections\Peak%20and%20Average%20Method%20used%20for%20Rate%20Case%20200811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FPU%202003\Data\Accounting\Plant\Projected\2004%201010%2013%20MO%20AV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FPU%202003\Data\Accounting\Plant\Projected\2004%201080%2013%20MO%20AVG.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FPU%202003\Data\Accounting\Plant\2002%201010%2013%20MO%20AVG.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FPU%202003\Schedule%20B\Schedule%20B15_20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FPU%202003\Schedule%20B\Schedule%20B_11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Curtis_Young\My%20Documents\Proforma%20ROR%20FPSC%20200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FPU%202003\Schedule%20B\Schedule%20B_114_Revis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BINED 1080"/>
      <sheetName val="RETIREMENTS"/>
      <sheetName val="COR"/>
      <sheetName val="SALVAGE"/>
      <sheetName val="DEPRECIATION ACCRUAL"/>
      <sheetName val="C-34"/>
      <sheetName val="B-9b 03"/>
      <sheetName val="COMMON RESERVE 2003"/>
      <sheetName val="COMMON DEPR 2003"/>
    </sheetNames>
    <sheetDataSet>
      <sheetData sheetId="0">
        <row r="6">
          <cell r="A6" t="str">
            <v>1</v>
          </cell>
          <cell r="B6">
            <v>2</v>
          </cell>
          <cell r="C6">
            <v>3</v>
          </cell>
          <cell r="D6">
            <v>4</v>
          </cell>
          <cell r="E6">
            <v>5</v>
          </cell>
          <cell r="F6">
            <v>6</v>
          </cell>
          <cell r="G6">
            <v>7</v>
          </cell>
          <cell r="H6">
            <v>8</v>
          </cell>
          <cell r="I6">
            <v>9</v>
          </cell>
          <cell r="J6">
            <v>10</v>
          </cell>
          <cell r="K6">
            <v>11</v>
          </cell>
          <cell r="L6">
            <v>12</v>
          </cell>
          <cell r="M6">
            <v>13</v>
          </cell>
          <cell r="N6">
            <v>14</v>
          </cell>
          <cell r="O6">
            <v>15</v>
          </cell>
          <cell r="P6">
            <v>16</v>
          </cell>
          <cell r="Q6" t="str">
            <v>ALLOCATE TO PROPANE</v>
          </cell>
        </row>
        <row r="7">
          <cell r="A7" t="str">
            <v>ACCT</v>
          </cell>
          <cell r="B7" t="str">
            <v>ACCOUNT TITLE</v>
          </cell>
          <cell r="C7">
            <v>37621</v>
          </cell>
          <cell r="D7">
            <v>37652</v>
          </cell>
          <cell r="E7">
            <v>37680</v>
          </cell>
          <cell r="F7">
            <v>37711</v>
          </cell>
          <cell r="G7">
            <v>37741</v>
          </cell>
          <cell r="H7">
            <v>37772</v>
          </cell>
          <cell r="I7">
            <v>37802</v>
          </cell>
          <cell r="J7">
            <v>37833</v>
          </cell>
          <cell r="K7">
            <v>37864</v>
          </cell>
          <cell r="L7">
            <v>37894</v>
          </cell>
          <cell r="M7">
            <v>37925</v>
          </cell>
          <cell r="N7">
            <v>37955</v>
          </cell>
          <cell r="O7">
            <v>37986</v>
          </cell>
          <cell r="P7" t="str">
            <v>13 MONTH AVERAGE</v>
          </cell>
          <cell r="Q7" t="str">
            <v>%</v>
          </cell>
          <cell r="R7" t="str">
            <v>AMOUNT</v>
          </cell>
          <cell r="S7" t="str">
            <v>NET ELECTRIC</v>
          </cell>
        </row>
        <row r="9">
          <cell r="A9">
            <v>350</v>
          </cell>
          <cell r="B9" t="str">
            <v>LAND</v>
          </cell>
          <cell r="C9">
            <v>0</v>
          </cell>
          <cell r="D9">
            <v>0</v>
          </cell>
          <cell r="E9">
            <v>0</v>
          </cell>
          <cell r="F9">
            <v>0</v>
          </cell>
          <cell r="G9">
            <v>0</v>
          </cell>
          <cell r="H9">
            <v>0</v>
          </cell>
          <cell r="I9">
            <v>0</v>
          </cell>
          <cell r="J9">
            <v>0</v>
          </cell>
          <cell r="K9">
            <v>0</v>
          </cell>
          <cell r="L9">
            <v>0</v>
          </cell>
          <cell r="M9">
            <v>0</v>
          </cell>
          <cell r="N9">
            <v>0</v>
          </cell>
          <cell r="O9">
            <v>0</v>
          </cell>
          <cell r="P9">
            <v>0</v>
          </cell>
          <cell r="R9">
            <v>0</v>
          </cell>
          <cell r="S9">
            <v>0</v>
          </cell>
        </row>
        <row r="10">
          <cell r="A10" t="str">
            <v>3501</v>
          </cell>
          <cell r="B10" t="str">
            <v>LAND RIGHTS</v>
          </cell>
          <cell r="C10">
            <v>-28855.96</v>
          </cell>
          <cell r="D10">
            <v>-28954.959999999999</v>
          </cell>
          <cell r="E10">
            <v>-29053.96</v>
          </cell>
          <cell r="F10">
            <v>-29152.959999999999</v>
          </cell>
          <cell r="G10">
            <v>-29251.96</v>
          </cell>
          <cell r="H10">
            <v>-29350.959999999999</v>
          </cell>
          <cell r="I10">
            <v>-29449.96</v>
          </cell>
          <cell r="J10">
            <v>-29548.959999999999</v>
          </cell>
          <cell r="K10">
            <v>-29647.96</v>
          </cell>
          <cell r="L10">
            <v>-29746.959999999999</v>
          </cell>
          <cell r="M10">
            <v>-29845.96</v>
          </cell>
          <cell r="N10">
            <v>-29944.959999999999</v>
          </cell>
          <cell r="O10">
            <v>-30043.96</v>
          </cell>
          <cell r="P10">
            <v>-29450</v>
          </cell>
          <cell r="R10">
            <v>0</v>
          </cell>
          <cell r="S10">
            <v>-29450</v>
          </cell>
        </row>
        <row r="11">
          <cell r="A11">
            <v>352</v>
          </cell>
          <cell r="B11" t="str">
            <v>STRUCTURES AND IMPROVEMENTS</v>
          </cell>
          <cell r="C11">
            <v>-12394.95</v>
          </cell>
          <cell r="D11">
            <v>-12440.95</v>
          </cell>
          <cell r="E11">
            <v>-12486.95</v>
          </cell>
          <cell r="F11">
            <v>-12532.95</v>
          </cell>
          <cell r="G11">
            <v>-12578.95</v>
          </cell>
          <cell r="H11">
            <v>-12624.95</v>
          </cell>
          <cell r="I11">
            <v>-12670.95</v>
          </cell>
          <cell r="J11">
            <v>-12716.95</v>
          </cell>
          <cell r="K11">
            <v>-12762.95</v>
          </cell>
          <cell r="L11">
            <v>-12808.95</v>
          </cell>
          <cell r="M11">
            <v>-12854.95</v>
          </cell>
          <cell r="N11">
            <v>-12900.95</v>
          </cell>
          <cell r="O11">
            <v>-12946.95</v>
          </cell>
          <cell r="P11">
            <v>-12671</v>
          </cell>
          <cell r="R11">
            <v>0</v>
          </cell>
          <cell r="S11">
            <v>-12671</v>
          </cell>
        </row>
        <row r="12">
          <cell r="A12">
            <v>353</v>
          </cell>
          <cell r="B12" t="str">
            <v>STATION EQUIPMENT</v>
          </cell>
          <cell r="C12">
            <v>-811760.8</v>
          </cell>
          <cell r="D12">
            <v>-815848.8</v>
          </cell>
          <cell r="E12">
            <v>-819936.8</v>
          </cell>
          <cell r="F12">
            <v>-824024.8</v>
          </cell>
          <cell r="G12">
            <v>-828112.8</v>
          </cell>
          <cell r="H12">
            <v>-832200.8</v>
          </cell>
          <cell r="I12">
            <v>-836294.8</v>
          </cell>
          <cell r="J12">
            <v>-840388.8</v>
          </cell>
          <cell r="K12">
            <v>-844482.8</v>
          </cell>
          <cell r="L12">
            <v>-848576.8</v>
          </cell>
          <cell r="M12">
            <v>-852670.8</v>
          </cell>
          <cell r="N12">
            <v>-856764.8</v>
          </cell>
          <cell r="O12">
            <v>-860858.8</v>
          </cell>
          <cell r="P12">
            <v>-836302</v>
          </cell>
          <cell r="R12">
            <v>0</v>
          </cell>
          <cell r="S12">
            <v>-836302</v>
          </cell>
        </row>
        <row r="13">
          <cell r="A13">
            <v>354</v>
          </cell>
          <cell r="B13" t="str">
            <v>TOWERS AND FIXTURES</v>
          </cell>
          <cell r="C13">
            <v>-161763.10999999999</v>
          </cell>
          <cell r="D13">
            <v>-162130.10999999999</v>
          </cell>
          <cell r="E13">
            <v>-162497.10999999999</v>
          </cell>
          <cell r="F13">
            <v>-162864.10999999999</v>
          </cell>
          <cell r="G13">
            <v>-163231.10999999999</v>
          </cell>
          <cell r="H13">
            <v>-163598.10999999999</v>
          </cell>
          <cell r="I13">
            <v>-163965.10999999999</v>
          </cell>
          <cell r="J13">
            <v>-164332.10999999999</v>
          </cell>
          <cell r="K13">
            <v>-164699.10999999999</v>
          </cell>
          <cell r="L13">
            <v>-165066.10999999999</v>
          </cell>
          <cell r="M13">
            <v>-165433.10999999999</v>
          </cell>
          <cell r="N13">
            <v>-165800.10999999999</v>
          </cell>
          <cell r="O13">
            <v>-166167.10999999999</v>
          </cell>
          <cell r="P13">
            <v>-163965</v>
          </cell>
          <cell r="R13">
            <v>0</v>
          </cell>
          <cell r="S13">
            <v>-163965</v>
          </cell>
        </row>
        <row r="14">
          <cell r="A14">
            <v>355</v>
          </cell>
          <cell r="B14" t="str">
            <v>POLES AND FIXTURES</v>
          </cell>
          <cell r="C14">
            <v>-664408.74</v>
          </cell>
          <cell r="D14">
            <v>-672189.74</v>
          </cell>
          <cell r="E14">
            <v>-679970.74</v>
          </cell>
          <cell r="F14">
            <v>-687751.74</v>
          </cell>
          <cell r="G14">
            <v>-695532.74</v>
          </cell>
          <cell r="H14">
            <v>-581913.74</v>
          </cell>
          <cell r="I14">
            <v>-589310.74</v>
          </cell>
          <cell r="J14">
            <v>-596707.74</v>
          </cell>
          <cell r="K14">
            <v>-604104.74</v>
          </cell>
          <cell r="L14">
            <v>-611501.74</v>
          </cell>
          <cell r="M14">
            <v>-618898.74</v>
          </cell>
          <cell r="N14">
            <v>-626295.74</v>
          </cell>
          <cell r="O14">
            <v>-633693.74</v>
          </cell>
          <cell r="P14">
            <v>-635560</v>
          </cell>
          <cell r="R14">
            <v>0</v>
          </cell>
          <cell r="S14">
            <v>-635560</v>
          </cell>
        </row>
        <row r="15">
          <cell r="A15">
            <v>356</v>
          </cell>
          <cell r="B15" t="str">
            <v>OVERHEAD CONDUCTORS AND DEVICES</v>
          </cell>
          <cell r="C15">
            <v>-394846.7</v>
          </cell>
          <cell r="D15">
            <v>-400017.7</v>
          </cell>
          <cell r="E15">
            <v>-405188.7</v>
          </cell>
          <cell r="F15">
            <v>-410359.7</v>
          </cell>
          <cell r="G15">
            <v>-415530.7</v>
          </cell>
          <cell r="H15">
            <v>-219301.7</v>
          </cell>
          <cell r="I15">
            <v>-223951.7</v>
          </cell>
          <cell r="J15">
            <v>-228601.7</v>
          </cell>
          <cell r="K15">
            <v>-233251.7</v>
          </cell>
          <cell r="L15">
            <v>-237901.7</v>
          </cell>
          <cell r="M15">
            <v>-242551.7</v>
          </cell>
          <cell r="N15">
            <v>-247201.7</v>
          </cell>
          <cell r="O15">
            <v>-246851.7</v>
          </cell>
          <cell r="P15">
            <v>-300427</v>
          </cell>
          <cell r="R15">
            <v>0</v>
          </cell>
          <cell r="S15">
            <v>-300427</v>
          </cell>
        </row>
        <row r="16">
          <cell r="A16">
            <v>359</v>
          </cell>
          <cell r="B16" t="str">
            <v>ROADS AND TRAILS</v>
          </cell>
          <cell r="C16">
            <v>-2860.93</v>
          </cell>
          <cell r="D16">
            <v>-2882.93</v>
          </cell>
          <cell r="E16">
            <v>-2904.93</v>
          </cell>
          <cell r="F16">
            <v>-2926.93</v>
          </cell>
          <cell r="G16">
            <v>-2948.93</v>
          </cell>
          <cell r="H16">
            <v>-2970.93</v>
          </cell>
          <cell r="I16">
            <v>-2992.93</v>
          </cell>
          <cell r="J16">
            <v>-3014.93</v>
          </cell>
          <cell r="K16">
            <v>-3036.93</v>
          </cell>
          <cell r="L16">
            <v>-3058.93</v>
          </cell>
          <cell r="M16">
            <v>-3080.93</v>
          </cell>
          <cell r="N16">
            <v>-3102.93</v>
          </cell>
          <cell r="O16">
            <v>-3124.93</v>
          </cell>
          <cell r="P16">
            <v>-2993</v>
          </cell>
          <cell r="R16">
            <v>0</v>
          </cell>
          <cell r="S16">
            <v>-2993</v>
          </cell>
        </row>
        <row r="17">
          <cell r="A17">
            <v>360</v>
          </cell>
          <cell r="B17" t="str">
            <v>DISTRIBUTION PLANT-LAND</v>
          </cell>
          <cell r="C17">
            <v>0</v>
          </cell>
          <cell r="D17">
            <v>0</v>
          </cell>
          <cell r="E17">
            <v>0</v>
          </cell>
          <cell r="F17">
            <v>0</v>
          </cell>
          <cell r="G17">
            <v>0</v>
          </cell>
          <cell r="H17">
            <v>0</v>
          </cell>
          <cell r="I17">
            <v>0</v>
          </cell>
          <cell r="J17">
            <v>0</v>
          </cell>
          <cell r="K17">
            <v>0</v>
          </cell>
          <cell r="L17">
            <v>0</v>
          </cell>
          <cell r="M17">
            <v>0</v>
          </cell>
          <cell r="N17">
            <v>0</v>
          </cell>
          <cell r="O17">
            <v>0</v>
          </cell>
          <cell r="P17">
            <v>0</v>
          </cell>
          <cell r="R17">
            <v>0</v>
          </cell>
          <cell r="S17">
            <v>0</v>
          </cell>
        </row>
        <row r="18">
          <cell r="A18">
            <v>3601</v>
          </cell>
          <cell r="B18" t="str">
            <v>LAND RIGHTS</v>
          </cell>
          <cell r="C18">
            <v>3338.77</v>
          </cell>
          <cell r="D18">
            <v>3291.77</v>
          </cell>
          <cell r="E18">
            <v>3244.77</v>
          </cell>
          <cell r="F18">
            <v>3197.77</v>
          </cell>
          <cell r="G18">
            <v>3150.77</v>
          </cell>
          <cell r="H18">
            <v>3103.77</v>
          </cell>
          <cell r="I18">
            <v>3056.77</v>
          </cell>
          <cell r="J18">
            <v>3009.77</v>
          </cell>
          <cell r="K18">
            <v>2962.77</v>
          </cell>
          <cell r="L18">
            <v>2915.77</v>
          </cell>
          <cell r="M18">
            <v>2868.77</v>
          </cell>
          <cell r="N18">
            <v>2821.77</v>
          </cell>
          <cell r="O18">
            <v>2774.77</v>
          </cell>
          <cell r="P18">
            <v>3057</v>
          </cell>
          <cell r="R18">
            <v>0</v>
          </cell>
          <cell r="S18">
            <v>3057</v>
          </cell>
        </row>
        <row r="19">
          <cell r="A19">
            <v>361</v>
          </cell>
          <cell r="B19" t="str">
            <v>STRUCTURES &amp; IMPROVEMENTS</v>
          </cell>
          <cell r="C19">
            <v>-22171.03</v>
          </cell>
          <cell r="D19">
            <v>-22347.03</v>
          </cell>
          <cell r="E19">
            <v>-22523.03</v>
          </cell>
          <cell r="F19">
            <v>-22699.03</v>
          </cell>
          <cell r="G19">
            <v>-22875.03</v>
          </cell>
          <cell r="H19">
            <v>-23051.03</v>
          </cell>
          <cell r="I19">
            <v>-23227.03</v>
          </cell>
          <cell r="J19">
            <v>-23403.03</v>
          </cell>
          <cell r="K19">
            <v>-23579.03</v>
          </cell>
          <cell r="L19">
            <v>-23755.03</v>
          </cell>
          <cell r="M19">
            <v>-23931.03</v>
          </cell>
          <cell r="N19">
            <v>-24107.03</v>
          </cell>
          <cell r="O19">
            <v>-24283.03</v>
          </cell>
          <cell r="P19">
            <v>-23227</v>
          </cell>
          <cell r="R19">
            <v>0</v>
          </cell>
          <cell r="S19">
            <v>-23227</v>
          </cell>
        </row>
        <row r="20">
          <cell r="A20">
            <v>362</v>
          </cell>
          <cell r="B20" t="str">
            <v>STATION EQUIPMENT</v>
          </cell>
          <cell r="C20">
            <v>-1443859.46</v>
          </cell>
          <cell r="D20">
            <v>-1452245.46</v>
          </cell>
          <cell r="E20">
            <v>-1460633.46</v>
          </cell>
          <cell r="F20">
            <v>-1469022.46</v>
          </cell>
          <cell r="G20">
            <v>-1477412.46</v>
          </cell>
          <cell r="H20">
            <v>-1485866.46</v>
          </cell>
          <cell r="I20">
            <v>-1494321.46</v>
          </cell>
          <cell r="J20">
            <v>-1502779.46</v>
          </cell>
          <cell r="K20">
            <v>-1511238.46</v>
          </cell>
          <cell r="L20">
            <v>-1519697.46</v>
          </cell>
          <cell r="M20">
            <v>-1528157.46</v>
          </cell>
          <cell r="N20">
            <v>-1536619.46</v>
          </cell>
          <cell r="O20">
            <v>-1515082.46</v>
          </cell>
          <cell r="P20">
            <v>-1492072</v>
          </cell>
          <cell r="R20">
            <v>0</v>
          </cell>
          <cell r="S20">
            <v>-1492072</v>
          </cell>
        </row>
        <row r="21">
          <cell r="A21">
            <v>364</v>
          </cell>
          <cell r="B21" t="str">
            <v>POLES, TOWERS, &amp; FIXTURES</v>
          </cell>
          <cell r="C21">
            <v>-3132256.71</v>
          </cell>
          <cell r="D21">
            <v>-3150692.71</v>
          </cell>
          <cell r="E21">
            <v>-3169262.71</v>
          </cell>
          <cell r="F21">
            <v>-3187965.71</v>
          </cell>
          <cell r="G21">
            <v>-3206802.71</v>
          </cell>
          <cell r="H21">
            <v>-3225782.71</v>
          </cell>
          <cell r="I21">
            <v>-3244906.71</v>
          </cell>
          <cell r="J21">
            <v>-3264204.71</v>
          </cell>
          <cell r="K21">
            <v>-3283646.71</v>
          </cell>
          <cell r="L21">
            <v>-3303231.71</v>
          </cell>
          <cell r="M21">
            <v>-3323168.71</v>
          </cell>
          <cell r="N21">
            <v>-3343286.71</v>
          </cell>
          <cell r="O21">
            <v>-3335048.71</v>
          </cell>
          <cell r="P21">
            <v>-3243866</v>
          </cell>
          <cell r="R21">
            <v>0</v>
          </cell>
          <cell r="S21">
            <v>-3243866</v>
          </cell>
        </row>
        <row r="22">
          <cell r="A22">
            <v>365</v>
          </cell>
          <cell r="B22" t="str">
            <v>OVERHEAD CONDUCTORS &amp; DEVICES</v>
          </cell>
          <cell r="C22">
            <v>-4132117.63</v>
          </cell>
          <cell r="D22">
            <v>-4158048.63</v>
          </cell>
          <cell r="E22">
            <v>-4184055.63</v>
          </cell>
          <cell r="F22">
            <v>-4210139.63</v>
          </cell>
          <cell r="G22">
            <v>-4236300.63</v>
          </cell>
          <cell r="H22">
            <v>-4262537.63</v>
          </cell>
          <cell r="I22">
            <v>-4288851.63</v>
          </cell>
          <cell r="J22">
            <v>-4315268.63</v>
          </cell>
          <cell r="K22">
            <v>-4341762.63</v>
          </cell>
          <cell r="L22">
            <v>-4368333.63</v>
          </cell>
          <cell r="M22">
            <v>-4395029.63</v>
          </cell>
          <cell r="N22">
            <v>-4421956.63</v>
          </cell>
          <cell r="O22">
            <v>-4411959.63</v>
          </cell>
          <cell r="P22">
            <v>-4286643</v>
          </cell>
          <cell r="R22">
            <v>0</v>
          </cell>
          <cell r="S22">
            <v>-4286643</v>
          </cell>
        </row>
        <row r="23">
          <cell r="A23">
            <v>3662</v>
          </cell>
          <cell r="B23" t="str">
            <v>UNDERGROUND CONDUIT - BURIED</v>
          </cell>
          <cell r="C23">
            <v>-378893.01</v>
          </cell>
          <cell r="D23">
            <v>-381754.01</v>
          </cell>
          <cell r="E23">
            <v>-384651.01</v>
          </cell>
          <cell r="F23">
            <v>-387584.01</v>
          </cell>
          <cell r="G23">
            <v>-390552.01</v>
          </cell>
          <cell r="H23">
            <v>-393556.01</v>
          </cell>
          <cell r="I23">
            <v>-396596.01</v>
          </cell>
          <cell r="J23">
            <v>-399672.01</v>
          </cell>
          <cell r="K23">
            <v>-402782.01</v>
          </cell>
          <cell r="L23">
            <v>-405928.01</v>
          </cell>
          <cell r="M23">
            <v>-409110.01</v>
          </cell>
          <cell r="N23">
            <v>-412329.01</v>
          </cell>
          <cell r="O23">
            <v>-415584.01</v>
          </cell>
          <cell r="P23">
            <v>-396845</v>
          </cell>
          <cell r="R23">
            <v>0</v>
          </cell>
          <cell r="S23">
            <v>-396845</v>
          </cell>
        </row>
        <row r="24">
          <cell r="A24">
            <v>3672</v>
          </cell>
          <cell r="B24" t="str">
            <v>UNDERGROUND COND &amp; DEVICES - BURIED</v>
          </cell>
          <cell r="C24">
            <v>-1186354.0900000001</v>
          </cell>
          <cell r="D24">
            <v>-1194351.0900000001</v>
          </cell>
          <cell r="E24">
            <v>-1202409.0900000001</v>
          </cell>
          <cell r="F24">
            <v>-1210529.0900000001</v>
          </cell>
          <cell r="G24">
            <v>-1218711.0900000001</v>
          </cell>
          <cell r="H24">
            <v>-1226955.0900000001</v>
          </cell>
          <cell r="I24">
            <v>-1235260.0900000001</v>
          </cell>
          <cell r="J24">
            <v>-1243627.0900000001</v>
          </cell>
          <cell r="K24">
            <v>-1252056.0900000001</v>
          </cell>
          <cell r="L24">
            <v>-1260546.0900000001</v>
          </cell>
          <cell r="M24">
            <v>-1269098.0900000001</v>
          </cell>
          <cell r="N24">
            <v>-1277711.0900000001</v>
          </cell>
          <cell r="O24">
            <v>-1261384.0900000001</v>
          </cell>
          <cell r="P24">
            <v>-1233769</v>
          </cell>
          <cell r="R24">
            <v>0</v>
          </cell>
          <cell r="S24">
            <v>-1233769</v>
          </cell>
        </row>
        <row r="25">
          <cell r="A25">
            <v>3681</v>
          </cell>
          <cell r="B25" t="str">
            <v>LINE TRANSFORMERS - OVERHEAD</v>
          </cell>
          <cell r="C25">
            <v>-3386829.77</v>
          </cell>
          <cell r="D25">
            <v>-3398003.77</v>
          </cell>
          <cell r="E25">
            <v>-3409192.77</v>
          </cell>
          <cell r="F25">
            <v>-3420396.77</v>
          </cell>
          <cell r="G25">
            <v>-3431615.77</v>
          </cell>
          <cell r="H25">
            <v>-3442929.77</v>
          </cell>
          <cell r="I25">
            <v>-3454258.77</v>
          </cell>
          <cell r="J25">
            <v>-3465659.77</v>
          </cell>
          <cell r="K25">
            <v>-3477074.77</v>
          </cell>
          <cell r="L25">
            <v>-3488505.77</v>
          </cell>
          <cell r="M25">
            <v>-3499951.77</v>
          </cell>
          <cell r="N25">
            <v>-3511447.77</v>
          </cell>
          <cell r="O25">
            <v>-3522994.77</v>
          </cell>
          <cell r="P25">
            <v>-3454528</v>
          </cell>
          <cell r="R25">
            <v>0</v>
          </cell>
          <cell r="S25">
            <v>-3454528</v>
          </cell>
        </row>
        <row r="26">
          <cell r="A26" t="str">
            <v>3683</v>
          </cell>
          <cell r="B26" t="str">
            <v>LINE TRANSFORMERS - BURIED</v>
          </cell>
          <cell r="C26">
            <v>-1990836.07</v>
          </cell>
          <cell r="D26">
            <v>-2007742.07</v>
          </cell>
          <cell r="E26">
            <v>-2024663.07</v>
          </cell>
          <cell r="F26">
            <v>-2041600.07</v>
          </cell>
          <cell r="G26">
            <v>-2058553.07</v>
          </cell>
          <cell r="H26">
            <v>-2075957.07</v>
          </cell>
          <cell r="I26">
            <v>-2093392.07</v>
          </cell>
          <cell r="J26">
            <v>-2110858.0700000003</v>
          </cell>
          <cell r="K26">
            <v>-2128537.0700000003</v>
          </cell>
          <cell r="L26">
            <v>-2146247.0700000003</v>
          </cell>
          <cell r="M26">
            <v>-2163988.0700000003</v>
          </cell>
          <cell r="N26">
            <v>-2181760.0700000003</v>
          </cell>
          <cell r="O26">
            <v>-2199563.0700000003</v>
          </cell>
          <cell r="P26">
            <v>-2094131</v>
          </cell>
          <cell r="R26">
            <v>0</v>
          </cell>
          <cell r="S26">
            <v>-2094131</v>
          </cell>
        </row>
        <row r="27">
          <cell r="A27">
            <v>3691</v>
          </cell>
          <cell r="B27" t="str">
            <v>OVERHEAD SERVICES</v>
          </cell>
          <cell r="C27">
            <v>-1613193.5</v>
          </cell>
          <cell r="D27">
            <v>-1623612.5</v>
          </cell>
          <cell r="E27">
            <v>-1634070.5</v>
          </cell>
          <cell r="F27">
            <v>-1644568.5</v>
          </cell>
          <cell r="G27">
            <v>-1655105.5</v>
          </cell>
          <cell r="H27">
            <v>-1665681.5</v>
          </cell>
          <cell r="I27">
            <v>-1676296.5</v>
          </cell>
          <cell r="J27">
            <v>-1686950.5</v>
          </cell>
          <cell r="K27">
            <v>-1697643.5</v>
          </cell>
          <cell r="L27">
            <v>-1708375.5</v>
          </cell>
          <cell r="M27">
            <v>-1719148.5</v>
          </cell>
          <cell r="N27">
            <v>-1729961.5</v>
          </cell>
          <cell r="O27">
            <v>-1740813.5</v>
          </cell>
          <cell r="P27">
            <v>-1676571</v>
          </cell>
          <cell r="R27">
            <v>0</v>
          </cell>
          <cell r="S27">
            <v>-1676571</v>
          </cell>
        </row>
        <row r="28">
          <cell r="A28">
            <v>3693</v>
          </cell>
          <cell r="B28" t="str">
            <v>UNDERGROUND SERVICES - BURIED</v>
          </cell>
          <cell r="C28">
            <v>-1117280.1000000001</v>
          </cell>
          <cell r="D28">
            <v>-1127097.1000000001</v>
          </cell>
          <cell r="E28">
            <v>-1136966.1000000001</v>
          </cell>
          <cell r="F28">
            <v>-1146888.1000000001</v>
          </cell>
          <cell r="G28">
            <v>-1156862.1000000001</v>
          </cell>
          <cell r="H28">
            <v>-1166889.1000000001</v>
          </cell>
          <cell r="I28">
            <v>-1176969.1000000001</v>
          </cell>
          <cell r="J28">
            <v>-1187101.1000000001</v>
          </cell>
          <cell r="K28">
            <v>-1197286.1000000001</v>
          </cell>
          <cell r="L28">
            <v>-1207524.1000000001</v>
          </cell>
          <cell r="M28">
            <v>-1217814.1000000001</v>
          </cell>
          <cell r="N28">
            <v>-1228157.1000000001</v>
          </cell>
          <cell r="O28">
            <v>-1238553.1000000001</v>
          </cell>
          <cell r="P28">
            <v>-1177337</v>
          </cell>
          <cell r="R28">
            <v>0</v>
          </cell>
          <cell r="S28">
            <v>-1177337</v>
          </cell>
        </row>
        <row r="29">
          <cell r="A29">
            <v>370</v>
          </cell>
          <cell r="B29" t="str">
            <v>METERS</v>
          </cell>
          <cell r="C29">
            <v>-1605406.33</v>
          </cell>
          <cell r="D29">
            <v>-1610246.33</v>
          </cell>
          <cell r="E29">
            <v>-1615117.33</v>
          </cell>
          <cell r="F29">
            <v>-1620020.33</v>
          </cell>
          <cell r="G29">
            <v>-1624948.33</v>
          </cell>
          <cell r="H29">
            <v>-1629922.33</v>
          </cell>
          <cell r="I29">
            <v>-1634942.33</v>
          </cell>
          <cell r="J29">
            <v>-1640011.33</v>
          </cell>
          <cell r="K29">
            <v>-1645129.33</v>
          </cell>
          <cell r="L29">
            <v>-1650297.33</v>
          </cell>
          <cell r="M29">
            <v>-1655515.33</v>
          </cell>
          <cell r="N29">
            <v>-1660782.33</v>
          </cell>
          <cell r="O29">
            <v>-1666100.33</v>
          </cell>
          <cell r="P29">
            <v>-1635265</v>
          </cell>
          <cell r="R29">
            <v>0</v>
          </cell>
          <cell r="S29">
            <v>-1635265</v>
          </cell>
        </row>
        <row r="30">
          <cell r="A30">
            <v>3711</v>
          </cell>
          <cell r="B30" t="str">
            <v>INSTALLATIONS ON CUSTOMER PREMISES-AG</v>
          </cell>
          <cell r="C30">
            <v>-318621.12</v>
          </cell>
          <cell r="D30">
            <v>-320515.12</v>
          </cell>
          <cell r="E30">
            <v>-322426.12</v>
          </cell>
          <cell r="F30">
            <v>-324355.12</v>
          </cell>
          <cell r="G30">
            <v>-326301.12</v>
          </cell>
          <cell r="H30">
            <v>-328265.12</v>
          </cell>
          <cell r="I30">
            <v>-330246.12</v>
          </cell>
          <cell r="J30">
            <v>-332245.12</v>
          </cell>
          <cell r="K30">
            <v>-334260.12</v>
          </cell>
          <cell r="L30">
            <v>-336293.12</v>
          </cell>
          <cell r="M30">
            <v>-338343.12</v>
          </cell>
          <cell r="N30">
            <v>-340411.12</v>
          </cell>
          <cell r="O30">
            <v>-342497.12</v>
          </cell>
          <cell r="P30">
            <v>-330368</v>
          </cell>
          <cell r="R30">
            <v>0</v>
          </cell>
          <cell r="S30">
            <v>-330368</v>
          </cell>
        </row>
        <row r="31">
          <cell r="A31" t="str">
            <v>3713</v>
          </cell>
          <cell r="B31" t="str">
            <v>INSTALLATIONS ON CUSTOMER PREMISES-UG</v>
          </cell>
          <cell r="C31">
            <v>-100576.58</v>
          </cell>
          <cell r="D31">
            <v>-102885.58</v>
          </cell>
          <cell r="E31">
            <v>-105203.58</v>
          </cell>
          <cell r="F31">
            <v>-107531.58</v>
          </cell>
          <cell r="G31">
            <v>-109868.58</v>
          </cell>
          <cell r="H31">
            <v>-112215.58</v>
          </cell>
          <cell r="I31">
            <v>-114571.58</v>
          </cell>
          <cell r="J31">
            <v>-116936.58</v>
          </cell>
          <cell r="K31">
            <v>-119311.58</v>
          </cell>
          <cell r="L31">
            <v>-121695.58</v>
          </cell>
          <cell r="M31">
            <v>-124089.58</v>
          </cell>
          <cell r="N31">
            <v>-126492.58</v>
          </cell>
          <cell r="O31">
            <v>-128904.58</v>
          </cell>
          <cell r="P31">
            <v>-114637</v>
          </cell>
          <cell r="R31">
            <v>0</v>
          </cell>
          <cell r="S31">
            <v>-114637</v>
          </cell>
        </row>
        <row r="32">
          <cell r="A32">
            <v>3731</v>
          </cell>
          <cell r="B32" t="str">
            <v>STREET LIGHTING &amp; SIGNAL SYSTEMS-AG</v>
          </cell>
          <cell r="C32">
            <v>-212712.01</v>
          </cell>
          <cell r="D32">
            <v>-212864.01</v>
          </cell>
          <cell r="E32">
            <v>-213019.01</v>
          </cell>
          <cell r="F32">
            <v>-213176.01</v>
          </cell>
          <cell r="G32">
            <v>-213336.01</v>
          </cell>
          <cell r="H32">
            <v>-213499.01</v>
          </cell>
          <cell r="I32">
            <v>-213665.01</v>
          </cell>
          <cell r="J32">
            <v>-213832.01</v>
          </cell>
          <cell r="K32">
            <v>-214003.01</v>
          </cell>
          <cell r="L32">
            <v>-214176.01</v>
          </cell>
          <cell r="M32">
            <v>-214352.01</v>
          </cell>
          <cell r="N32">
            <v>-214530.01</v>
          </cell>
          <cell r="O32">
            <v>-214711.01</v>
          </cell>
          <cell r="P32">
            <v>-213683</v>
          </cell>
          <cell r="R32">
            <v>0</v>
          </cell>
          <cell r="S32">
            <v>-213683</v>
          </cell>
        </row>
        <row r="33">
          <cell r="A33" t="str">
            <v>3733</v>
          </cell>
          <cell r="B33" t="str">
            <v>STREET LIGHTING &amp; SIGNAL SYSTEMS-UG</v>
          </cell>
          <cell r="C33">
            <v>-71645.34</v>
          </cell>
          <cell r="D33">
            <v>-73645.34</v>
          </cell>
          <cell r="E33">
            <v>-75652.34</v>
          </cell>
          <cell r="F33">
            <v>-77666.34</v>
          </cell>
          <cell r="G33">
            <v>-79687.34</v>
          </cell>
          <cell r="H33">
            <v>-81714.34</v>
          </cell>
          <cell r="I33">
            <v>-83748.34</v>
          </cell>
          <cell r="J33">
            <v>-85789.34</v>
          </cell>
          <cell r="K33">
            <v>-87837.34</v>
          </cell>
          <cell r="L33">
            <v>-89891.34</v>
          </cell>
          <cell r="M33">
            <v>-91952.34</v>
          </cell>
          <cell r="N33">
            <v>-94020.34</v>
          </cell>
          <cell r="O33">
            <v>-96095.34</v>
          </cell>
          <cell r="P33">
            <v>-83796</v>
          </cell>
          <cell r="R33">
            <v>0</v>
          </cell>
          <cell r="S33">
            <v>-83796</v>
          </cell>
        </row>
        <row r="34">
          <cell r="A34">
            <v>389</v>
          </cell>
          <cell r="B34" t="str">
            <v>GENERAL PLANT-LAND</v>
          </cell>
          <cell r="C34">
            <v>-6703.6</v>
          </cell>
          <cell r="D34">
            <v>-6703.6</v>
          </cell>
          <cell r="E34">
            <v>-6703.6</v>
          </cell>
          <cell r="F34">
            <v>-6703.6</v>
          </cell>
          <cell r="G34">
            <v>-6703.6</v>
          </cell>
          <cell r="H34">
            <v>-6703.6</v>
          </cell>
          <cell r="I34">
            <v>-6703.6</v>
          </cell>
          <cell r="J34">
            <v>-6703.6</v>
          </cell>
          <cell r="K34">
            <v>-6703.6</v>
          </cell>
          <cell r="L34">
            <v>-6703.6</v>
          </cell>
          <cell r="M34">
            <v>-6703.6</v>
          </cell>
          <cell r="N34">
            <v>-6703.6</v>
          </cell>
          <cell r="O34">
            <v>-6703.6</v>
          </cell>
          <cell r="P34">
            <v>-6704</v>
          </cell>
          <cell r="R34">
            <v>0</v>
          </cell>
          <cell r="S34">
            <v>-6704</v>
          </cell>
        </row>
        <row r="35">
          <cell r="A35">
            <v>390</v>
          </cell>
          <cell r="B35" t="str">
            <v>STRUCTURES AND IMPROVEMENTS</v>
          </cell>
          <cell r="C35">
            <v>-353265.43</v>
          </cell>
          <cell r="D35">
            <v>-355587.43</v>
          </cell>
          <cell r="E35">
            <v>-357910.43</v>
          </cell>
          <cell r="F35">
            <v>-360234.43</v>
          </cell>
          <cell r="G35">
            <v>-362558.43</v>
          </cell>
          <cell r="H35">
            <v>-364883.43</v>
          </cell>
          <cell r="I35">
            <v>-367209.43</v>
          </cell>
          <cell r="J35">
            <v>-369544.43</v>
          </cell>
          <cell r="K35">
            <v>-371880.43</v>
          </cell>
          <cell r="L35">
            <v>-374253.43</v>
          </cell>
          <cell r="M35">
            <v>-376627.43</v>
          </cell>
          <cell r="N35">
            <v>-379001.43</v>
          </cell>
          <cell r="O35">
            <v>-381376.43</v>
          </cell>
          <cell r="P35">
            <v>-367256</v>
          </cell>
          <cell r="R35">
            <v>0</v>
          </cell>
          <cell r="S35">
            <v>-367256</v>
          </cell>
        </row>
        <row r="36">
          <cell r="A36">
            <v>3911</v>
          </cell>
          <cell r="B36" t="str">
            <v>OFFICE FURNITURE</v>
          </cell>
          <cell r="C36">
            <v>-5587.68</v>
          </cell>
          <cell r="D36">
            <v>-5675.68</v>
          </cell>
          <cell r="E36">
            <v>-5763.68</v>
          </cell>
          <cell r="F36">
            <v>-5851.68</v>
          </cell>
          <cell r="G36">
            <v>-5939.68</v>
          </cell>
          <cell r="H36">
            <v>-6027.68</v>
          </cell>
          <cell r="I36">
            <v>-6139.68</v>
          </cell>
          <cell r="J36">
            <v>-6251.68</v>
          </cell>
          <cell r="K36">
            <v>-6363.68</v>
          </cell>
          <cell r="L36">
            <v>-6475.68</v>
          </cell>
          <cell r="M36">
            <v>-6587.68</v>
          </cell>
          <cell r="N36">
            <v>-6699.68</v>
          </cell>
          <cell r="O36">
            <v>-6811.68</v>
          </cell>
          <cell r="P36">
            <v>-6167</v>
          </cell>
          <cell r="Q36">
            <v>0.04</v>
          </cell>
          <cell r="R36">
            <v>-247</v>
          </cell>
          <cell r="S36">
            <v>-5920</v>
          </cell>
        </row>
        <row r="37">
          <cell r="A37">
            <v>3912</v>
          </cell>
          <cell r="B37" t="str">
            <v>OFFICE MACHINES</v>
          </cell>
          <cell r="C37">
            <v>-23909.27</v>
          </cell>
          <cell r="D37">
            <v>-24538.27</v>
          </cell>
          <cell r="E37">
            <v>-25167.27</v>
          </cell>
          <cell r="F37">
            <v>-25796.27</v>
          </cell>
          <cell r="G37">
            <v>-26425.27</v>
          </cell>
          <cell r="H37">
            <v>-27054.27</v>
          </cell>
          <cell r="I37">
            <v>-27716.27</v>
          </cell>
          <cell r="J37">
            <v>-28378.27</v>
          </cell>
          <cell r="K37">
            <v>-29040.27</v>
          </cell>
          <cell r="L37">
            <v>-29702.27</v>
          </cell>
          <cell r="M37">
            <v>-30364.27</v>
          </cell>
          <cell r="N37">
            <v>-31026.27</v>
          </cell>
          <cell r="O37">
            <v>-31688.27</v>
          </cell>
          <cell r="P37">
            <v>-27754</v>
          </cell>
          <cell r="Q37">
            <v>0.04</v>
          </cell>
          <cell r="R37">
            <v>-1110</v>
          </cell>
          <cell r="S37">
            <v>-26644</v>
          </cell>
        </row>
        <row r="38">
          <cell r="A38">
            <v>3913</v>
          </cell>
          <cell r="B38" t="str">
            <v>COMPUTER EQUIPMENT</v>
          </cell>
          <cell r="C38">
            <v>-274559.13</v>
          </cell>
          <cell r="D38">
            <v>-279814.13</v>
          </cell>
          <cell r="E38">
            <v>-285014.13</v>
          </cell>
          <cell r="F38">
            <v>-290159.13</v>
          </cell>
          <cell r="G38">
            <v>-295249.13</v>
          </cell>
          <cell r="H38">
            <v>-300284.13</v>
          </cell>
          <cell r="I38">
            <v>-305306.13</v>
          </cell>
          <cell r="J38">
            <v>-310273.13</v>
          </cell>
          <cell r="K38">
            <v>-315401.13</v>
          </cell>
          <cell r="L38">
            <v>-320892.13</v>
          </cell>
          <cell r="M38">
            <v>-326328.13</v>
          </cell>
          <cell r="N38">
            <v>-331708.13</v>
          </cell>
          <cell r="O38">
            <v>-337033.13</v>
          </cell>
          <cell r="P38">
            <v>-305540</v>
          </cell>
          <cell r="Q38">
            <v>0.04</v>
          </cell>
          <cell r="R38">
            <v>-12222</v>
          </cell>
          <cell r="S38">
            <v>-293318</v>
          </cell>
        </row>
        <row r="39">
          <cell r="A39">
            <v>3921</v>
          </cell>
          <cell r="B39" t="str">
            <v>PASSENGER CARS</v>
          </cell>
          <cell r="C39">
            <v>-43497.37</v>
          </cell>
          <cell r="D39">
            <v>-44501.37</v>
          </cell>
          <cell r="E39">
            <v>-45505.37</v>
          </cell>
          <cell r="F39">
            <v>-46509.37</v>
          </cell>
          <cell r="G39">
            <v>-47513.37</v>
          </cell>
          <cell r="H39">
            <v>-48517.37</v>
          </cell>
          <cell r="I39">
            <v>-49521.37</v>
          </cell>
          <cell r="J39">
            <v>-50525.37</v>
          </cell>
          <cell r="K39">
            <v>-51529.37</v>
          </cell>
          <cell r="L39">
            <v>-52533.37</v>
          </cell>
          <cell r="M39">
            <v>-53537.37</v>
          </cell>
          <cell r="N39">
            <v>-54541.37</v>
          </cell>
          <cell r="O39">
            <v>-55545.37</v>
          </cell>
          <cell r="P39">
            <v>-49521</v>
          </cell>
          <cell r="R39">
            <v>0</v>
          </cell>
          <cell r="S39">
            <v>-49521</v>
          </cell>
        </row>
        <row r="40">
          <cell r="A40">
            <v>3922</v>
          </cell>
          <cell r="B40" t="str">
            <v>LIGHT TRUCKS &amp; VANS</v>
          </cell>
          <cell r="C40">
            <v>-305744.64000000001</v>
          </cell>
          <cell r="D40">
            <v>-311969.64</v>
          </cell>
          <cell r="E40">
            <v>-318194.64</v>
          </cell>
          <cell r="F40">
            <v>-324419.64</v>
          </cell>
          <cell r="G40">
            <v>-318964.64</v>
          </cell>
          <cell r="H40">
            <v>-325062.64</v>
          </cell>
          <cell r="I40">
            <v>-331160.64</v>
          </cell>
          <cell r="J40">
            <v>-337690.64</v>
          </cell>
          <cell r="K40">
            <v>-332540.64</v>
          </cell>
          <cell r="L40">
            <v>-338944.64</v>
          </cell>
          <cell r="M40">
            <v>-345348.64</v>
          </cell>
          <cell r="N40">
            <v>-351752.64</v>
          </cell>
          <cell r="O40">
            <v>-346476.64</v>
          </cell>
          <cell r="P40">
            <v>-329867</v>
          </cell>
          <cell r="R40">
            <v>0</v>
          </cell>
          <cell r="S40">
            <v>-329867</v>
          </cell>
        </row>
        <row r="41">
          <cell r="A41">
            <v>3923</v>
          </cell>
          <cell r="B41" t="str">
            <v>HEAVY TRUCKS</v>
          </cell>
          <cell r="C41">
            <v>-903718.73</v>
          </cell>
          <cell r="D41">
            <v>-915786.73</v>
          </cell>
          <cell r="E41">
            <v>-927941.73</v>
          </cell>
          <cell r="F41">
            <v>-940183.73</v>
          </cell>
          <cell r="G41">
            <v>-952512.73</v>
          </cell>
          <cell r="H41">
            <v>-964927.73</v>
          </cell>
          <cell r="I41">
            <v>-977429.73</v>
          </cell>
          <cell r="J41">
            <v>-990904.73</v>
          </cell>
          <cell r="K41">
            <v>-1004466.73</v>
          </cell>
          <cell r="L41">
            <v>-1018115.73</v>
          </cell>
          <cell r="M41">
            <v>-1031850.73</v>
          </cell>
          <cell r="N41">
            <v>-1045672.73</v>
          </cell>
          <cell r="O41">
            <v>-952581.73</v>
          </cell>
          <cell r="P41">
            <v>-971238</v>
          </cell>
          <cell r="R41">
            <v>0</v>
          </cell>
          <cell r="S41">
            <v>-971238</v>
          </cell>
        </row>
        <row r="42">
          <cell r="A42">
            <v>3924</v>
          </cell>
          <cell r="B42" t="str">
            <v>TRAILERS</v>
          </cell>
          <cell r="C42">
            <v>-20040.38</v>
          </cell>
          <cell r="D42">
            <v>-20324.38</v>
          </cell>
          <cell r="E42">
            <v>-20608.38</v>
          </cell>
          <cell r="F42">
            <v>-20892.38</v>
          </cell>
          <cell r="G42">
            <v>-21176.38</v>
          </cell>
          <cell r="H42">
            <v>-21460.38</v>
          </cell>
          <cell r="I42">
            <v>-21744.38</v>
          </cell>
          <cell r="J42">
            <v>-22028.38</v>
          </cell>
          <cell r="K42">
            <v>-22312.38</v>
          </cell>
          <cell r="L42">
            <v>-22596.38</v>
          </cell>
          <cell r="M42">
            <v>-22880.38</v>
          </cell>
          <cell r="N42">
            <v>-23164.38</v>
          </cell>
          <cell r="O42">
            <v>-23448.38</v>
          </cell>
          <cell r="P42">
            <v>-21744</v>
          </cell>
          <cell r="R42">
            <v>0</v>
          </cell>
          <cell r="S42">
            <v>-21744</v>
          </cell>
        </row>
        <row r="43">
          <cell r="A43">
            <v>3931</v>
          </cell>
          <cell r="B43" t="str">
            <v>STORES EQUIPMENT-FIXED</v>
          </cell>
          <cell r="C43">
            <v>-61983.17</v>
          </cell>
          <cell r="D43">
            <v>-63257.17</v>
          </cell>
          <cell r="E43">
            <v>-64531.17</v>
          </cell>
          <cell r="F43">
            <v>-65805.17</v>
          </cell>
          <cell r="G43">
            <v>-67079.17</v>
          </cell>
          <cell r="H43">
            <v>-68353.17</v>
          </cell>
          <cell r="I43">
            <v>-69627.17</v>
          </cell>
          <cell r="J43">
            <v>-70901.17</v>
          </cell>
          <cell r="K43">
            <v>-72175.17</v>
          </cell>
          <cell r="L43">
            <v>-73449.17</v>
          </cell>
          <cell r="M43">
            <v>-74723.17</v>
          </cell>
          <cell r="N43">
            <v>-75997.17</v>
          </cell>
          <cell r="O43">
            <v>-77271.17</v>
          </cell>
          <cell r="P43">
            <v>-69627</v>
          </cell>
          <cell r="R43">
            <v>0</v>
          </cell>
          <cell r="S43">
            <v>-69627</v>
          </cell>
        </row>
        <row r="44">
          <cell r="A44" t="str">
            <v>3932</v>
          </cell>
          <cell r="B44" t="str">
            <v>STORES EQUIPMENT-PORTABLE</v>
          </cell>
          <cell r="C44">
            <v>-459</v>
          </cell>
          <cell r="D44">
            <v>-468</v>
          </cell>
          <cell r="E44">
            <v>-477</v>
          </cell>
          <cell r="F44">
            <v>-486</v>
          </cell>
          <cell r="G44">
            <v>-495</v>
          </cell>
          <cell r="H44">
            <v>-504</v>
          </cell>
          <cell r="I44">
            <v>-513</v>
          </cell>
          <cell r="J44">
            <v>-522</v>
          </cell>
          <cell r="K44">
            <v>-531</v>
          </cell>
          <cell r="L44">
            <v>-540</v>
          </cell>
          <cell r="M44">
            <v>-549</v>
          </cell>
          <cell r="N44">
            <v>-558</v>
          </cell>
          <cell r="O44">
            <v>-567</v>
          </cell>
          <cell r="P44">
            <v>-513</v>
          </cell>
          <cell r="R44">
            <v>0</v>
          </cell>
          <cell r="S44">
            <v>-513</v>
          </cell>
        </row>
        <row r="45">
          <cell r="A45">
            <v>3941</v>
          </cell>
          <cell r="B45" t="str">
            <v>TOOLS, SHOP, &amp; GARAGE EQUIP-FIXED</v>
          </cell>
          <cell r="C45">
            <v>-16896.78</v>
          </cell>
          <cell r="D45">
            <v>-17346.78</v>
          </cell>
          <cell r="E45">
            <v>-17796.78</v>
          </cell>
          <cell r="F45">
            <v>-18246.78</v>
          </cell>
          <cell r="G45">
            <v>-18696.78</v>
          </cell>
          <cell r="H45">
            <v>-19146.78</v>
          </cell>
          <cell r="I45">
            <v>-19596.78</v>
          </cell>
          <cell r="J45">
            <v>-20046.78</v>
          </cell>
          <cell r="K45">
            <v>-20496.78</v>
          </cell>
          <cell r="L45">
            <v>-20946.78</v>
          </cell>
          <cell r="M45">
            <v>-21396.78</v>
          </cell>
          <cell r="N45">
            <v>-21846.78</v>
          </cell>
          <cell r="O45">
            <v>-22296.78</v>
          </cell>
          <cell r="P45">
            <v>-19597</v>
          </cell>
          <cell r="R45">
            <v>0</v>
          </cell>
          <cell r="S45">
            <v>-19597</v>
          </cell>
        </row>
        <row r="46">
          <cell r="A46">
            <v>3942</v>
          </cell>
          <cell r="B46" t="str">
            <v>TOOLS, SHOP, &amp; GARAGE EQUIP-PORTABLE</v>
          </cell>
          <cell r="C46">
            <v>-56553.39</v>
          </cell>
          <cell r="D46">
            <v>-57574.39</v>
          </cell>
          <cell r="E46">
            <v>-58613.39</v>
          </cell>
          <cell r="F46">
            <v>-59670.39</v>
          </cell>
          <cell r="G46">
            <v>-60745.39</v>
          </cell>
          <cell r="H46">
            <v>-61838.39</v>
          </cell>
          <cell r="I46">
            <v>-62948.39</v>
          </cell>
          <cell r="J46">
            <v>-64136.39</v>
          </cell>
          <cell r="K46">
            <v>-65342.39</v>
          </cell>
          <cell r="L46">
            <v>-66566.39</v>
          </cell>
          <cell r="M46">
            <v>-67808.39</v>
          </cell>
          <cell r="N46">
            <v>-69067.39</v>
          </cell>
          <cell r="O46">
            <v>-70344.39</v>
          </cell>
          <cell r="P46">
            <v>-63170</v>
          </cell>
          <cell r="R46">
            <v>0</v>
          </cell>
          <cell r="S46">
            <v>-63170</v>
          </cell>
        </row>
        <row r="47">
          <cell r="A47">
            <v>3951</v>
          </cell>
          <cell r="B47" t="str">
            <v>LABORATORY EQUIPMENT-FIXED</v>
          </cell>
          <cell r="C47">
            <v>-20877.330000000002</v>
          </cell>
          <cell r="D47">
            <v>-21643.33</v>
          </cell>
          <cell r="E47">
            <v>-22409.33</v>
          </cell>
          <cell r="F47">
            <v>-23175.33</v>
          </cell>
          <cell r="G47">
            <v>-23941.33</v>
          </cell>
          <cell r="H47">
            <v>-24707.33</v>
          </cell>
          <cell r="I47">
            <v>-25473.33</v>
          </cell>
          <cell r="J47">
            <v>-26239.33</v>
          </cell>
          <cell r="K47">
            <v>-27005.33</v>
          </cell>
          <cell r="L47">
            <v>-27771.33</v>
          </cell>
          <cell r="M47">
            <v>-28537.33</v>
          </cell>
          <cell r="N47">
            <v>-29303.33</v>
          </cell>
          <cell r="O47">
            <v>-30069.33</v>
          </cell>
          <cell r="P47">
            <v>-25473</v>
          </cell>
          <cell r="R47">
            <v>0</v>
          </cell>
          <cell r="S47">
            <v>-25473</v>
          </cell>
        </row>
        <row r="48">
          <cell r="A48">
            <v>3952</v>
          </cell>
          <cell r="B48" t="str">
            <v>LABORATORY EQUIPMENT-PORTABLE</v>
          </cell>
          <cell r="C48">
            <v>-26105.759999999998</v>
          </cell>
          <cell r="D48">
            <v>-26564.76</v>
          </cell>
          <cell r="E48">
            <v>-27023.759999999998</v>
          </cell>
          <cell r="F48">
            <v>-27482.76</v>
          </cell>
          <cell r="G48">
            <v>-27941.759999999998</v>
          </cell>
          <cell r="H48">
            <v>-28400.76</v>
          </cell>
          <cell r="I48">
            <v>-28859.759999999998</v>
          </cell>
          <cell r="J48">
            <v>-29318.76</v>
          </cell>
          <cell r="K48">
            <v>-29777.759999999998</v>
          </cell>
          <cell r="L48">
            <v>-30236.76</v>
          </cell>
          <cell r="M48">
            <v>-30695.759999999998</v>
          </cell>
          <cell r="N48">
            <v>-31154.76</v>
          </cell>
          <cell r="O48">
            <v>-31613.759999999998</v>
          </cell>
          <cell r="P48">
            <v>-28860</v>
          </cell>
          <cell r="R48">
            <v>0</v>
          </cell>
          <cell r="S48">
            <v>-28860</v>
          </cell>
        </row>
        <row r="49">
          <cell r="A49">
            <v>396</v>
          </cell>
          <cell r="B49" t="str">
            <v>POWER OPERATED EQUIPMENT</v>
          </cell>
          <cell r="C49">
            <v>-73944.070000000007</v>
          </cell>
          <cell r="D49">
            <v>-74479.070000000007</v>
          </cell>
          <cell r="E49">
            <v>-75014.070000000007</v>
          </cell>
          <cell r="F49">
            <v>-75549.070000000007</v>
          </cell>
          <cell r="G49">
            <v>-76084.070000000007</v>
          </cell>
          <cell r="H49">
            <v>-76619.070000000007</v>
          </cell>
          <cell r="I49">
            <v>-77154.070000000007</v>
          </cell>
          <cell r="J49">
            <v>-77689.070000000007</v>
          </cell>
          <cell r="K49">
            <v>-78224.070000000007</v>
          </cell>
          <cell r="L49">
            <v>-78759.070000000007</v>
          </cell>
          <cell r="M49">
            <v>-79294.070000000007</v>
          </cell>
          <cell r="N49">
            <v>-79829.070000000007</v>
          </cell>
          <cell r="O49">
            <v>-80364.070000000007</v>
          </cell>
          <cell r="P49">
            <v>-77154</v>
          </cell>
          <cell r="R49">
            <v>0</v>
          </cell>
          <cell r="S49">
            <v>-77154</v>
          </cell>
        </row>
        <row r="50">
          <cell r="A50">
            <v>397</v>
          </cell>
          <cell r="B50" t="str">
            <v>COMMUNICATION EQUIPMENT</v>
          </cell>
          <cell r="C50">
            <v>-90727.72</v>
          </cell>
          <cell r="D50">
            <v>-92872.72</v>
          </cell>
          <cell r="E50">
            <v>-95017.72</v>
          </cell>
          <cell r="F50">
            <v>-97162.72</v>
          </cell>
          <cell r="G50">
            <v>-99307.72</v>
          </cell>
          <cell r="H50">
            <v>-101452.72</v>
          </cell>
          <cell r="I50">
            <v>-103597.72</v>
          </cell>
          <cell r="J50">
            <v>-105742.72</v>
          </cell>
          <cell r="K50">
            <v>-93887.72</v>
          </cell>
          <cell r="L50">
            <v>-95799.72</v>
          </cell>
          <cell r="M50">
            <v>-97711.72</v>
          </cell>
          <cell r="N50">
            <v>-100206.72</v>
          </cell>
          <cell r="O50">
            <v>-102701.72</v>
          </cell>
          <cell r="P50">
            <v>-98168</v>
          </cell>
          <cell r="R50">
            <v>0</v>
          </cell>
          <cell r="S50">
            <v>-98168</v>
          </cell>
        </row>
        <row r="51">
          <cell r="A51">
            <v>398</v>
          </cell>
          <cell r="B51" t="str">
            <v>MISCELLANEOUS EQUIPMENT</v>
          </cell>
          <cell r="C51">
            <v>-11263.89</v>
          </cell>
          <cell r="D51">
            <v>-11502.89</v>
          </cell>
          <cell r="E51">
            <v>-11741.89</v>
          </cell>
          <cell r="F51">
            <v>-11980.89</v>
          </cell>
          <cell r="G51">
            <v>-12219.89</v>
          </cell>
          <cell r="H51">
            <v>-12458.89</v>
          </cell>
          <cell r="I51">
            <v>-12697.89</v>
          </cell>
          <cell r="J51">
            <v>-12936.89</v>
          </cell>
          <cell r="K51">
            <v>-13175.89</v>
          </cell>
          <cell r="L51">
            <v>-13414.89</v>
          </cell>
          <cell r="M51">
            <v>-13653.89</v>
          </cell>
          <cell r="N51">
            <v>-13892.89</v>
          </cell>
          <cell r="O51">
            <v>-14131.89</v>
          </cell>
          <cell r="P51">
            <v>-12698</v>
          </cell>
          <cell r="R51">
            <v>0</v>
          </cell>
          <cell r="S51">
            <v>-12698</v>
          </cell>
        </row>
        <row r="52">
          <cell r="A52" t="str">
            <v>399</v>
          </cell>
          <cell r="B52" t="str">
            <v>MISCELLANEOUS TANGIBLE</v>
          </cell>
          <cell r="C52">
            <v>0</v>
          </cell>
          <cell r="D52">
            <v>0</v>
          </cell>
          <cell r="E52">
            <v>0</v>
          </cell>
          <cell r="F52">
            <v>0</v>
          </cell>
          <cell r="G52">
            <v>0</v>
          </cell>
          <cell r="H52">
            <v>0</v>
          </cell>
          <cell r="I52">
            <v>0</v>
          </cell>
          <cell r="J52">
            <v>0</v>
          </cell>
          <cell r="K52">
            <v>-83</v>
          </cell>
          <cell r="L52">
            <v>-250</v>
          </cell>
          <cell r="M52">
            <v>-417</v>
          </cell>
          <cell r="N52">
            <v>-584</v>
          </cell>
          <cell r="O52">
            <v>-751</v>
          </cell>
          <cell r="P52">
            <v>-160</v>
          </cell>
          <cell r="R52">
            <v>0</v>
          </cell>
          <cell r="S52">
            <v>-160</v>
          </cell>
        </row>
        <row r="54">
          <cell r="B54" t="str">
            <v xml:space="preserve">TOTAL </v>
          </cell>
          <cell r="C54">
            <v>-25082142.510000002</v>
          </cell>
          <cell r="D54">
            <v>-25257834.510000002</v>
          </cell>
          <cell r="E54">
            <v>-25434074.510000002</v>
          </cell>
          <cell r="F54">
            <v>-25610867.510000002</v>
          </cell>
          <cell r="G54">
            <v>-25776522.510000002</v>
          </cell>
          <cell r="H54">
            <v>-25632082.510000002</v>
          </cell>
          <cell r="I54">
            <v>-25810231.510000002</v>
          </cell>
          <cell r="J54">
            <v>-25990473.510000002</v>
          </cell>
          <cell r="K54">
            <v>-26146108.510000002</v>
          </cell>
          <cell r="L54">
            <v>-26328194.510000002</v>
          </cell>
          <cell r="M54">
            <v>-26511132.510000002</v>
          </cell>
          <cell r="N54">
            <v>-26695472.510000002</v>
          </cell>
          <cell r="O54">
            <v>-26636263.510000002</v>
          </cell>
          <cell r="P54">
            <v>-25916260</v>
          </cell>
          <cell r="R54">
            <v>-13579</v>
          </cell>
          <cell r="S54">
            <v>-25902681</v>
          </cell>
        </row>
      </sheetData>
      <sheetData sheetId="1">
        <row r="7">
          <cell r="A7" t="str">
            <v>ACCT</v>
          </cell>
          <cell r="B7" t="str">
            <v>ACCOUNT TITLE</v>
          </cell>
          <cell r="C7">
            <v>37652</v>
          </cell>
          <cell r="D7">
            <v>37680</v>
          </cell>
          <cell r="E7">
            <v>37711</v>
          </cell>
          <cell r="F7">
            <v>37741</v>
          </cell>
          <cell r="G7">
            <v>37772</v>
          </cell>
          <cell r="H7">
            <v>37802</v>
          </cell>
          <cell r="I7">
            <v>37833</v>
          </cell>
          <cell r="J7">
            <v>37864</v>
          </cell>
          <cell r="K7">
            <v>37894</v>
          </cell>
          <cell r="L7">
            <v>37925</v>
          </cell>
          <cell r="M7">
            <v>37955</v>
          </cell>
          <cell r="N7">
            <v>37986</v>
          </cell>
          <cell r="O7" t="str">
            <v>TOTAL</v>
          </cell>
        </row>
        <row r="9">
          <cell r="A9">
            <v>350</v>
          </cell>
          <cell r="B9" t="str">
            <v>LAND</v>
          </cell>
          <cell r="C9">
            <v>0</v>
          </cell>
          <cell r="D9">
            <v>0</v>
          </cell>
          <cell r="E9">
            <v>0</v>
          </cell>
          <cell r="F9">
            <v>0</v>
          </cell>
          <cell r="G9">
            <v>0</v>
          </cell>
          <cell r="H9">
            <v>0</v>
          </cell>
          <cell r="I9">
            <v>0</v>
          </cell>
          <cell r="J9">
            <v>0</v>
          </cell>
          <cell r="K9">
            <v>0</v>
          </cell>
          <cell r="L9">
            <v>0</v>
          </cell>
          <cell r="M9">
            <v>0</v>
          </cell>
          <cell r="N9">
            <v>0</v>
          </cell>
          <cell r="O9">
            <v>0</v>
          </cell>
        </row>
        <row r="10">
          <cell r="A10" t="str">
            <v>3501</v>
          </cell>
          <cell r="B10" t="str">
            <v>LAND RIGHTS</v>
          </cell>
          <cell r="C10">
            <v>0</v>
          </cell>
          <cell r="D10">
            <v>0</v>
          </cell>
          <cell r="E10">
            <v>0</v>
          </cell>
          <cell r="F10">
            <v>0</v>
          </cell>
          <cell r="G10">
            <v>0</v>
          </cell>
          <cell r="H10">
            <v>0</v>
          </cell>
          <cell r="I10">
            <v>0</v>
          </cell>
          <cell r="J10">
            <v>0</v>
          </cell>
          <cell r="K10">
            <v>0</v>
          </cell>
          <cell r="L10">
            <v>0</v>
          </cell>
          <cell r="M10">
            <v>0</v>
          </cell>
          <cell r="N10">
            <v>0</v>
          </cell>
          <cell r="O10">
            <v>0</v>
          </cell>
        </row>
        <row r="11">
          <cell r="A11">
            <v>352</v>
          </cell>
          <cell r="B11" t="str">
            <v>STRUCTURES AND IMPROVEMENTS</v>
          </cell>
          <cell r="C11">
            <v>0</v>
          </cell>
          <cell r="D11">
            <v>0</v>
          </cell>
          <cell r="E11">
            <v>0</v>
          </cell>
          <cell r="F11">
            <v>0</v>
          </cell>
          <cell r="G11">
            <v>0</v>
          </cell>
          <cell r="H11">
            <v>0</v>
          </cell>
          <cell r="I11">
            <v>0</v>
          </cell>
          <cell r="J11">
            <v>0</v>
          </cell>
          <cell r="K11">
            <v>0</v>
          </cell>
          <cell r="L11">
            <v>0</v>
          </cell>
          <cell r="M11">
            <v>0</v>
          </cell>
          <cell r="N11">
            <v>0</v>
          </cell>
          <cell r="O11">
            <v>0</v>
          </cell>
        </row>
        <row r="12">
          <cell r="A12">
            <v>353</v>
          </cell>
          <cell r="B12" t="str">
            <v>STATION EQUIPMENT</v>
          </cell>
          <cell r="C12">
            <v>0</v>
          </cell>
          <cell r="D12">
            <v>0</v>
          </cell>
          <cell r="E12">
            <v>0</v>
          </cell>
          <cell r="F12">
            <v>0</v>
          </cell>
          <cell r="G12">
            <v>0</v>
          </cell>
          <cell r="H12">
            <v>0</v>
          </cell>
          <cell r="I12">
            <v>0</v>
          </cell>
          <cell r="J12">
            <v>0</v>
          </cell>
          <cell r="K12">
            <v>0</v>
          </cell>
          <cell r="L12">
            <v>0</v>
          </cell>
          <cell r="M12">
            <v>0</v>
          </cell>
          <cell r="N12">
            <v>0</v>
          </cell>
          <cell r="O12">
            <v>0</v>
          </cell>
        </row>
        <row r="13">
          <cell r="A13">
            <v>354</v>
          </cell>
          <cell r="B13" t="str">
            <v>TOWERS AND FIXTURES</v>
          </cell>
          <cell r="C13">
            <v>0</v>
          </cell>
          <cell r="D13">
            <v>0</v>
          </cell>
          <cell r="E13">
            <v>0</v>
          </cell>
          <cell r="F13">
            <v>0</v>
          </cell>
          <cell r="G13">
            <v>0</v>
          </cell>
          <cell r="H13">
            <v>0</v>
          </cell>
          <cell r="I13">
            <v>0</v>
          </cell>
          <cell r="J13">
            <v>0</v>
          </cell>
          <cell r="K13">
            <v>0</v>
          </cell>
          <cell r="L13">
            <v>0</v>
          </cell>
          <cell r="M13">
            <v>0</v>
          </cell>
          <cell r="N13">
            <v>0</v>
          </cell>
          <cell r="O13">
            <v>0</v>
          </cell>
        </row>
        <row r="14">
          <cell r="A14">
            <v>355</v>
          </cell>
          <cell r="B14" t="str">
            <v>POLES AND FIXTURES</v>
          </cell>
          <cell r="C14">
            <v>0</v>
          </cell>
          <cell r="D14">
            <v>0</v>
          </cell>
          <cell r="E14">
            <v>0</v>
          </cell>
          <cell r="F14">
            <v>0</v>
          </cell>
          <cell r="G14">
            <v>121400</v>
          </cell>
          <cell r="H14">
            <v>0</v>
          </cell>
          <cell r="I14">
            <v>0</v>
          </cell>
          <cell r="J14">
            <v>0</v>
          </cell>
          <cell r="K14">
            <v>0</v>
          </cell>
          <cell r="L14">
            <v>0</v>
          </cell>
          <cell r="M14">
            <v>0</v>
          </cell>
          <cell r="N14">
            <v>0</v>
          </cell>
          <cell r="O14">
            <v>121400</v>
          </cell>
        </row>
        <row r="15">
          <cell r="A15">
            <v>356</v>
          </cell>
          <cell r="B15" t="str">
            <v>OVERHEAD CONDUCTORS AND DEVICES</v>
          </cell>
          <cell r="C15">
            <v>0</v>
          </cell>
          <cell r="D15">
            <v>0</v>
          </cell>
          <cell r="E15">
            <v>0</v>
          </cell>
          <cell r="F15">
            <v>0</v>
          </cell>
          <cell r="G15">
            <v>201400</v>
          </cell>
          <cell r="H15">
            <v>0</v>
          </cell>
          <cell r="I15">
            <v>0</v>
          </cell>
          <cell r="J15">
            <v>0</v>
          </cell>
          <cell r="K15">
            <v>0</v>
          </cell>
          <cell r="L15">
            <v>0</v>
          </cell>
          <cell r="M15">
            <v>0</v>
          </cell>
          <cell r="N15">
            <v>5000</v>
          </cell>
          <cell r="O15">
            <v>206400</v>
          </cell>
        </row>
        <row r="16">
          <cell r="A16">
            <v>359</v>
          </cell>
          <cell r="B16" t="str">
            <v>ROADS AND TRAILS</v>
          </cell>
          <cell r="C16">
            <v>0</v>
          </cell>
          <cell r="D16">
            <v>0</v>
          </cell>
          <cell r="E16">
            <v>0</v>
          </cell>
          <cell r="F16">
            <v>0</v>
          </cell>
          <cell r="G16">
            <v>0</v>
          </cell>
          <cell r="H16">
            <v>0</v>
          </cell>
          <cell r="I16">
            <v>0</v>
          </cell>
          <cell r="J16">
            <v>0</v>
          </cell>
          <cell r="K16">
            <v>0</v>
          </cell>
          <cell r="L16">
            <v>0</v>
          </cell>
          <cell r="M16">
            <v>0</v>
          </cell>
          <cell r="N16">
            <v>0</v>
          </cell>
          <cell r="O16">
            <v>0</v>
          </cell>
        </row>
        <row r="17">
          <cell r="A17">
            <v>360</v>
          </cell>
          <cell r="B17" t="str">
            <v>DISTRIBUTION PLANT-LAND</v>
          </cell>
          <cell r="C17">
            <v>0</v>
          </cell>
          <cell r="D17">
            <v>0</v>
          </cell>
          <cell r="E17">
            <v>0</v>
          </cell>
          <cell r="F17">
            <v>0</v>
          </cell>
          <cell r="G17">
            <v>0</v>
          </cell>
          <cell r="H17">
            <v>0</v>
          </cell>
          <cell r="I17">
            <v>0</v>
          </cell>
          <cell r="J17">
            <v>0</v>
          </cell>
          <cell r="K17">
            <v>0</v>
          </cell>
          <cell r="L17">
            <v>0</v>
          </cell>
          <cell r="M17">
            <v>0</v>
          </cell>
          <cell r="N17">
            <v>0</v>
          </cell>
          <cell r="O17">
            <v>0</v>
          </cell>
        </row>
        <row r="18">
          <cell r="A18">
            <v>3601</v>
          </cell>
          <cell r="B18" t="str">
            <v>LAND RIGHTS</v>
          </cell>
          <cell r="C18">
            <v>0</v>
          </cell>
          <cell r="D18">
            <v>0</v>
          </cell>
          <cell r="E18">
            <v>0</v>
          </cell>
          <cell r="F18">
            <v>0</v>
          </cell>
          <cell r="G18">
            <v>0</v>
          </cell>
          <cell r="H18">
            <v>0</v>
          </cell>
          <cell r="I18">
            <v>0</v>
          </cell>
          <cell r="J18">
            <v>0</v>
          </cell>
          <cell r="K18">
            <v>0</v>
          </cell>
          <cell r="L18">
            <v>0</v>
          </cell>
          <cell r="M18">
            <v>0</v>
          </cell>
          <cell r="N18">
            <v>0</v>
          </cell>
          <cell r="O18">
            <v>0</v>
          </cell>
        </row>
        <row r="19">
          <cell r="A19">
            <v>361</v>
          </cell>
          <cell r="B19" t="str">
            <v>STRUCTURES &amp; IMPROVEMENTS</v>
          </cell>
          <cell r="C19">
            <v>0</v>
          </cell>
          <cell r="D19">
            <v>0</v>
          </cell>
          <cell r="E19">
            <v>0</v>
          </cell>
          <cell r="F19">
            <v>0</v>
          </cell>
          <cell r="G19">
            <v>0</v>
          </cell>
          <cell r="H19">
            <v>0</v>
          </cell>
          <cell r="I19">
            <v>0</v>
          </cell>
          <cell r="J19">
            <v>0</v>
          </cell>
          <cell r="K19">
            <v>0</v>
          </cell>
          <cell r="L19">
            <v>0</v>
          </cell>
          <cell r="M19">
            <v>0</v>
          </cell>
          <cell r="N19">
            <v>0</v>
          </cell>
          <cell r="O19">
            <v>0</v>
          </cell>
        </row>
        <row r="20">
          <cell r="A20">
            <v>362</v>
          </cell>
          <cell r="B20" t="str">
            <v>STATION EQUIPMENT</v>
          </cell>
          <cell r="C20">
            <v>862</v>
          </cell>
          <cell r="D20">
            <v>862</v>
          </cell>
          <cell r="E20">
            <v>862</v>
          </cell>
          <cell r="F20">
            <v>862</v>
          </cell>
          <cell r="G20">
            <v>862</v>
          </cell>
          <cell r="H20">
            <v>862</v>
          </cell>
          <cell r="I20">
            <v>862</v>
          </cell>
          <cell r="J20">
            <v>862</v>
          </cell>
          <cell r="K20">
            <v>863</v>
          </cell>
          <cell r="L20">
            <v>863</v>
          </cell>
          <cell r="M20">
            <v>863</v>
          </cell>
          <cell r="N20">
            <v>30863</v>
          </cell>
          <cell r="O20">
            <v>40348</v>
          </cell>
        </row>
        <row r="21">
          <cell r="A21">
            <v>364</v>
          </cell>
          <cell r="B21" t="str">
            <v>POLES, TOWERS, &amp; FIXTURES</v>
          </cell>
          <cell r="C21">
            <v>3626</v>
          </cell>
          <cell r="D21">
            <v>3626</v>
          </cell>
          <cell r="E21">
            <v>3626</v>
          </cell>
          <cell r="F21">
            <v>3626</v>
          </cell>
          <cell r="G21">
            <v>3626</v>
          </cell>
          <cell r="H21">
            <v>3626</v>
          </cell>
          <cell r="I21">
            <v>3626</v>
          </cell>
          <cell r="J21">
            <v>3626</v>
          </cell>
          <cell r="K21">
            <v>3626</v>
          </cell>
          <cell r="L21">
            <v>3626</v>
          </cell>
          <cell r="M21">
            <v>3626</v>
          </cell>
          <cell r="N21">
            <v>32125</v>
          </cell>
          <cell r="O21">
            <v>72011</v>
          </cell>
        </row>
        <row r="22">
          <cell r="A22">
            <v>365</v>
          </cell>
          <cell r="B22" t="str">
            <v>OVERHEAD CONDUCTORS &amp; DEVICES</v>
          </cell>
          <cell r="C22">
            <v>3146</v>
          </cell>
          <cell r="D22">
            <v>3146</v>
          </cell>
          <cell r="E22">
            <v>3146</v>
          </cell>
          <cell r="F22">
            <v>3146</v>
          </cell>
          <cell r="G22">
            <v>3146</v>
          </cell>
          <cell r="H22">
            <v>3146</v>
          </cell>
          <cell r="I22">
            <v>3146</v>
          </cell>
          <cell r="J22">
            <v>3146</v>
          </cell>
          <cell r="K22">
            <v>3146</v>
          </cell>
          <cell r="L22">
            <v>3145</v>
          </cell>
          <cell r="M22">
            <v>3145</v>
          </cell>
          <cell r="N22">
            <v>40145</v>
          </cell>
          <cell r="O22">
            <v>74749</v>
          </cell>
        </row>
        <row r="23">
          <cell r="A23">
            <v>3662</v>
          </cell>
          <cell r="B23" t="str">
            <v>UNDERGROUND CONDUIT - BURIED</v>
          </cell>
          <cell r="C23">
            <v>54</v>
          </cell>
          <cell r="D23">
            <v>54</v>
          </cell>
          <cell r="E23">
            <v>54</v>
          </cell>
          <cell r="F23">
            <v>54</v>
          </cell>
          <cell r="G23">
            <v>54</v>
          </cell>
          <cell r="H23">
            <v>54</v>
          </cell>
          <cell r="I23">
            <v>54</v>
          </cell>
          <cell r="J23">
            <v>55</v>
          </cell>
          <cell r="K23">
            <v>55</v>
          </cell>
          <cell r="L23">
            <v>55</v>
          </cell>
          <cell r="M23">
            <v>55</v>
          </cell>
          <cell r="N23">
            <v>55</v>
          </cell>
          <cell r="O23">
            <v>653</v>
          </cell>
        </row>
        <row r="24">
          <cell r="A24">
            <v>3672</v>
          </cell>
          <cell r="B24" t="str">
            <v>UNDERGROUND COND &amp; DEVICES - BURIED</v>
          </cell>
          <cell r="C24">
            <v>512</v>
          </cell>
          <cell r="D24">
            <v>512</v>
          </cell>
          <cell r="E24">
            <v>512</v>
          </cell>
          <cell r="F24">
            <v>512</v>
          </cell>
          <cell r="G24">
            <v>512</v>
          </cell>
          <cell r="H24">
            <v>512</v>
          </cell>
          <cell r="I24">
            <v>512</v>
          </cell>
          <cell r="J24">
            <v>512</v>
          </cell>
          <cell r="K24">
            <v>512</v>
          </cell>
          <cell r="L24">
            <v>512</v>
          </cell>
          <cell r="M24">
            <v>512</v>
          </cell>
          <cell r="N24">
            <v>25512</v>
          </cell>
          <cell r="O24">
            <v>31144</v>
          </cell>
        </row>
        <row r="25">
          <cell r="A25">
            <v>3681</v>
          </cell>
          <cell r="B25" t="str">
            <v>LINE TRANSFORMERS - OVERHEAD</v>
          </cell>
          <cell r="C25">
            <v>9818</v>
          </cell>
          <cell r="D25">
            <v>9818</v>
          </cell>
          <cell r="E25">
            <v>9818</v>
          </cell>
          <cell r="F25">
            <v>9818</v>
          </cell>
          <cell r="G25">
            <v>9818</v>
          </cell>
          <cell r="H25">
            <v>9818</v>
          </cell>
          <cell r="I25">
            <v>9818</v>
          </cell>
          <cell r="J25">
            <v>9818</v>
          </cell>
          <cell r="K25">
            <v>9817</v>
          </cell>
          <cell r="L25">
            <v>9817</v>
          </cell>
          <cell r="M25">
            <v>9817</v>
          </cell>
          <cell r="N25">
            <v>9817</v>
          </cell>
          <cell r="O25">
            <v>117812</v>
          </cell>
        </row>
        <row r="26">
          <cell r="A26" t="str">
            <v>3683</v>
          </cell>
          <cell r="B26" t="str">
            <v>LINE TRANSFORMERS - BURIED</v>
          </cell>
          <cell r="C26">
            <v>0</v>
          </cell>
          <cell r="D26">
            <v>0</v>
          </cell>
          <cell r="E26">
            <v>0</v>
          </cell>
          <cell r="F26">
            <v>0</v>
          </cell>
          <cell r="G26">
            <v>0</v>
          </cell>
          <cell r="H26">
            <v>0</v>
          </cell>
          <cell r="I26">
            <v>0</v>
          </cell>
          <cell r="J26">
            <v>0</v>
          </cell>
          <cell r="K26">
            <v>0</v>
          </cell>
          <cell r="L26">
            <v>0</v>
          </cell>
          <cell r="M26">
            <v>0</v>
          </cell>
          <cell r="N26">
            <v>0</v>
          </cell>
          <cell r="O26">
            <v>0</v>
          </cell>
        </row>
        <row r="27">
          <cell r="A27">
            <v>3691</v>
          </cell>
          <cell r="B27" t="str">
            <v>OVERHEAD SERVICES</v>
          </cell>
          <cell r="C27">
            <v>682</v>
          </cell>
          <cell r="D27">
            <v>682</v>
          </cell>
          <cell r="E27">
            <v>682</v>
          </cell>
          <cell r="F27">
            <v>682</v>
          </cell>
          <cell r="G27">
            <v>682</v>
          </cell>
          <cell r="H27">
            <v>682</v>
          </cell>
          <cell r="I27">
            <v>682</v>
          </cell>
          <cell r="J27">
            <v>682</v>
          </cell>
          <cell r="K27">
            <v>682</v>
          </cell>
          <cell r="L27">
            <v>681</v>
          </cell>
          <cell r="M27">
            <v>681</v>
          </cell>
          <cell r="N27">
            <v>681</v>
          </cell>
          <cell r="O27">
            <v>8181</v>
          </cell>
        </row>
        <row r="28">
          <cell r="A28">
            <v>3693</v>
          </cell>
          <cell r="B28" t="str">
            <v>UNDERGROUND SERVICES - BURIED</v>
          </cell>
          <cell r="C28">
            <v>0</v>
          </cell>
          <cell r="D28">
            <v>0</v>
          </cell>
          <cell r="E28">
            <v>0</v>
          </cell>
          <cell r="F28">
            <v>0</v>
          </cell>
          <cell r="G28">
            <v>0</v>
          </cell>
          <cell r="H28">
            <v>0</v>
          </cell>
          <cell r="I28">
            <v>0</v>
          </cell>
          <cell r="J28">
            <v>0</v>
          </cell>
          <cell r="K28">
            <v>0</v>
          </cell>
          <cell r="L28">
            <v>0</v>
          </cell>
          <cell r="M28">
            <v>0</v>
          </cell>
          <cell r="N28">
            <v>0</v>
          </cell>
          <cell r="O28">
            <v>0</v>
          </cell>
        </row>
        <row r="29">
          <cell r="A29">
            <v>370</v>
          </cell>
          <cell r="B29" t="str">
            <v>METERS</v>
          </cell>
          <cell r="C29">
            <v>3948</v>
          </cell>
          <cell r="D29">
            <v>3948</v>
          </cell>
          <cell r="E29">
            <v>3948</v>
          </cell>
          <cell r="F29">
            <v>3948</v>
          </cell>
          <cell r="G29">
            <v>3948</v>
          </cell>
          <cell r="H29">
            <v>3948</v>
          </cell>
          <cell r="I29">
            <v>3948</v>
          </cell>
          <cell r="J29">
            <v>3948</v>
          </cell>
          <cell r="K29">
            <v>3948</v>
          </cell>
          <cell r="L29">
            <v>3948</v>
          </cell>
          <cell r="M29">
            <v>3948</v>
          </cell>
          <cell r="N29">
            <v>3947</v>
          </cell>
          <cell r="O29">
            <v>47375</v>
          </cell>
        </row>
        <row r="30">
          <cell r="A30">
            <v>3711</v>
          </cell>
          <cell r="B30" t="str">
            <v>INSTALLATIONS ON CUSTOMER PREMISES-AG</v>
          </cell>
          <cell r="C30">
            <v>3563</v>
          </cell>
          <cell r="D30">
            <v>3563</v>
          </cell>
          <cell r="E30">
            <v>3563</v>
          </cell>
          <cell r="F30">
            <v>3563</v>
          </cell>
          <cell r="G30">
            <v>3563</v>
          </cell>
          <cell r="H30">
            <v>3563</v>
          </cell>
          <cell r="I30">
            <v>3563</v>
          </cell>
          <cell r="J30">
            <v>3563</v>
          </cell>
          <cell r="K30">
            <v>3563</v>
          </cell>
          <cell r="L30">
            <v>3563</v>
          </cell>
          <cell r="M30">
            <v>3563</v>
          </cell>
          <cell r="N30">
            <v>3562</v>
          </cell>
          <cell r="O30">
            <v>42755</v>
          </cell>
        </row>
        <row r="31">
          <cell r="A31" t="str">
            <v>3713</v>
          </cell>
          <cell r="B31" t="str">
            <v>INSTALLATIONS ON CUSTOMER PREMISES-UG</v>
          </cell>
          <cell r="C31">
            <v>0</v>
          </cell>
          <cell r="D31">
            <v>0</v>
          </cell>
          <cell r="E31">
            <v>0</v>
          </cell>
          <cell r="F31">
            <v>0</v>
          </cell>
          <cell r="G31">
            <v>0</v>
          </cell>
          <cell r="H31">
            <v>0</v>
          </cell>
          <cell r="I31">
            <v>0</v>
          </cell>
          <cell r="J31">
            <v>0</v>
          </cell>
          <cell r="K31">
            <v>0</v>
          </cell>
          <cell r="L31">
            <v>0</v>
          </cell>
          <cell r="M31">
            <v>0</v>
          </cell>
          <cell r="N31">
            <v>0</v>
          </cell>
          <cell r="O31">
            <v>0</v>
          </cell>
        </row>
        <row r="32">
          <cell r="A32">
            <v>3731</v>
          </cell>
          <cell r="B32" t="str">
            <v>STREET LIGHTING &amp; SIGNAL SYSTEMS-AG</v>
          </cell>
          <cell r="C32">
            <v>2030</v>
          </cell>
          <cell r="D32">
            <v>2030</v>
          </cell>
          <cell r="E32">
            <v>2030</v>
          </cell>
          <cell r="F32">
            <v>2030</v>
          </cell>
          <cell r="G32">
            <v>2030</v>
          </cell>
          <cell r="H32">
            <v>2030</v>
          </cell>
          <cell r="I32">
            <v>2030</v>
          </cell>
          <cell r="J32">
            <v>2030</v>
          </cell>
          <cell r="K32">
            <v>2031</v>
          </cell>
          <cell r="L32">
            <v>2031</v>
          </cell>
          <cell r="M32">
            <v>2031</v>
          </cell>
          <cell r="N32">
            <v>2031</v>
          </cell>
          <cell r="O32">
            <v>24364</v>
          </cell>
        </row>
        <row r="33">
          <cell r="A33" t="str">
            <v>3733</v>
          </cell>
          <cell r="B33" t="str">
            <v>STREET LIGHTING &amp; SIGNAL SYSTEMS-UG</v>
          </cell>
          <cell r="C33">
            <v>0</v>
          </cell>
          <cell r="D33">
            <v>0</v>
          </cell>
          <cell r="E33">
            <v>0</v>
          </cell>
          <cell r="F33">
            <v>0</v>
          </cell>
          <cell r="G33">
            <v>0</v>
          </cell>
          <cell r="H33">
            <v>0</v>
          </cell>
          <cell r="I33">
            <v>0</v>
          </cell>
          <cell r="J33">
            <v>0</v>
          </cell>
          <cell r="K33">
            <v>0</v>
          </cell>
          <cell r="L33">
            <v>0</v>
          </cell>
          <cell r="M33">
            <v>0</v>
          </cell>
          <cell r="N33">
            <v>0</v>
          </cell>
          <cell r="O33">
            <v>0</v>
          </cell>
        </row>
        <row r="34">
          <cell r="A34">
            <v>389</v>
          </cell>
          <cell r="B34" t="str">
            <v>GENERAL PLANT-LAND</v>
          </cell>
          <cell r="C34">
            <v>0</v>
          </cell>
          <cell r="D34">
            <v>0</v>
          </cell>
          <cell r="E34">
            <v>0</v>
          </cell>
          <cell r="F34">
            <v>0</v>
          </cell>
          <cell r="G34">
            <v>0</v>
          </cell>
          <cell r="H34">
            <v>0</v>
          </cell>
          <cell r="I34">
            <v>0</v>
          </cell>
          <cell r="J34">
            <v>0</v>
          </cell>
          <cell r="K34">
            <v>0</v>
          </cell>
          <cell r="L34">
            <v>0</v>
          </cell>
          <cell r="M34">
            <v>0</v>
          </cell>
          <cell r="N34">
            <v>0</v>
          </cell>
          <cell r="O34">
            <v>0</v>
          </cell>
        </row>
        <row r="35">
          <cell r="A35">
            <v>390</v>
          </cell>
          <cell r="B35" t="str">
            <v>STRUCTURES AND IMPROVEMENTS</v>
          </cell>
          <cell r="C35">
            <v>0</v>
          </cell>
          <cell r="D35">
            <v>0</v>
          </cell>
          <cell r="E35">
            <v>0</v>
          </cell>
          <cell r="F35">
            <v>0</v>
          </cell>
          <cell r="G35">
            <v>0</v>
          </cell>
          <cell r="H35">
            <v>0</v>
          </cell>
          <cell r="I35">
            <v>0</v>
          </cell>
          <cell r="J35">
            <v>0</v>
          </cell>
          <cell r="K35">
            <v>0</v>
          </cell>
          <cell r="L35">
            <v>0</v>
          </cell>
          <cell r="M35">
            <v>0</v>
          </cell>
          <cell r="N35">
            <v>0</v>
          </cell>
          <cell r="O35">
            <v>0</v>
          </cell>
        </row>
        <row r="36">
          <cell r="A36">
            <v>3911</v>
          </cell>
          <cell r="B36" t="str">
            <v>OFFICE FURNITURE</v>
          </cell>
          <cell r="C36">
            <v>0</v>
          </cell>
          <cell r="D36">
            <v>0</v>
          </cell>
          <cell r="E36">
            <v>0</v>
          </cell>
          <cell r="F36">
            <v>0</v>
          </cell>
          <cell r="G36">
            <v>0</v>
          </cell>
          <cell r="H36">
            <v>0</v>
          </cell>
          <cell r="I36">
            <v>0</v>
          </cell>
          <cell r="J36">
            <v>0</v>
          </cell>
          <cell r="K36">
            <v>0</v>
          </cell>
          <cell r="L36">
            <v>0</v>
          </cell>
          <cell r="M36">
            <v>0</v>
          </cell>
          <cell r="N36">
            <v>0</v>
          </cell>
          <cell r="O36">
            <v>0</v>
          </cell>
        </row>
        <row r="37">
          <cell r="A37">
            <v>3912</v>
          </cell>
          <cell r="B37" t="str">
            <v>OFFICE MACHINES</v>
          </cell>
          <cell r="C37">
            <v>0</v>
          </cell>
          <cell r="D37">
            <v>0</v>
          </cell>
          <cell r="E37">
            <v>0</v>
          </cell>
          <cell r="F37">
            <v>0</v>
          </cell>
          <cell r="G37">
            <v>0</v>
          </cell>
          <cell r="H37">
            <v>0</v>
          </cell>
          <cell r="I37">
            <v>0</v>
          </cell>
          <cell r="J37">
            <v>0</v>
          </cell>
          <cell r="K37">
            <v>0</v>
          </cell>
          <cell r="L37">
            <v>0</v>
          </cell>
          <cell r="M37">
            <v>0</v>
          </cell>
          <cell r="N37">
            <v>0</v>
          </cell>
          <cell r="O37">
            <v>0</v>
          </cell>
        </row>
        <row r="38">
          <cell r="A38">
            <v>3913</v>
          </cell>
          <cell r="B38" t="str">
            <v>COMPUTER EQUIPMENT</v>
          </cell>
          <cell r="C38">
            <v>3303</v>
          </cell>
          <cell r="D38">
            <v>3303</v>
          </cell>
          <cell r="E38">
            <v>3303</v>
          </cell>
          <cell r="F38">
            <v>3303</v>
          </cell>
          <cell r="G38">
            <v>3303</v>
          </cell>
          <cell r="H38">
            <v>3303</v>
          </cell>
          <cell r="I38">
            <v>3303</v>
          </cell>
          <cell r="J38">
            <v>3303</v>
          </cell>
          <cell r="K38">
            <v>3302</v>
          </cell>
          <cell r="L38">
            <v>3302</v>
          </cell>
          <cell r="M38">
            <v>3302</v>
          </cell>
          <cell r="N38">
            <v>3302</v>
          </cell>
          <cell r="O38">
            <v>39632</v>
          </cell>
        </row>
        <row r="39">
          <cell r="A39">
            <v>3921</v>
          </cell>
          <cell r="B39" t="str">
            <v>PASSENGER CARS</v>
          </cell>
          <cell r="C39">
            <v>0</v>
          </cell>
          <cell r="D39">
            <v>0</v>
          </cell>
          <cell r="E39">
            <v>0</v>
          </cell>
          <cell r="F39">
            <v>0</v>
          </cell>
          <cell r="G39">
            <v>0</v>
          </cell>
          <cell r="H39">
            <v>0</v>
          </cell>
          <cell r="I39">
            <v>0</v>
          </cell>
          <cell r="J39">
            <v>0</v>
          </cell>
          <cell r="K39">
            <v>0</v>
          </cell>
          <cell r="L39">
            <v>0</v>
          </cell>
          <cell r="M39">
            <v>0</v>
          </cell>
          <cell r="N39">
            <v>0</v>
          </cell>
          <cell r="O39">
            <v>0</v>
          </cell>
        </row>
        <row r="40">
          <cell r="A40">
            <v>3922</v>
          </cell>
          <cell r="B40" t="str">
            <v>LIGHT TRUCKS &amp; VANS</v>
          </cell>
          <cell r="F40">
            <v>11680</v>
          </cell>
          <cell r="J40">
            <v>11680</v>
          </cell>
          <cell r="N40">
            <v>11680</v>
          </cell>
          <cell r="O40">
            <v>35040</v>
          </cell>
        </row>
        <row r="41">
          <cell r="A41">
            <v>3923</v>
          </cell>
          <cell r="B41" t="str">
            <v>HEAVY TRUCKS</v>
          </cell>
          <cell r="C41">
            <v>0</v>
          </cell>
          <cell r="D41">
            <v>0</v>
          </cell>
          <cell r="E41">
            <v>0</v>
          </cell>
          <cell r="F41">
            <v>0</v>
          </cell>
          <cell r="G41">
            <v>0</v>
          </cell>
          <cell r="H41">
            <v>0</v>
          </cell>
          <cell r="I41">
            <v>0</v>
          </cell>
          <cell r="J41">
            <v>0</v>
          </cell>
          <cell r="K41">
            <v>0</v>
          </cell>
          <cell r="L41">
            <v>0</v>
          </cell>
          <cell r="M41">
            <v>0</v>
          </cell>
          <cell r="N41">
            <v>107000</v>
          </cell>
          <cell r="O41">
            <v>107000</v>
          </cell>
        </row>
        <row r="42">
          <cell r="A42">
            <v>3924</v>
          </cell>
          <cell r="B42" t="str">
            <v>TRAILERS</v>
          </cell>
          <cell r="C42">
            <v>0</v>
          </cell>
          <cell r="D42">
            <v>0</v>
          </cell>
          <cell r="E42">
            <v>0</v>
          </cell>
          <cell r="F42">
            <v>0</v>
          </cell>
          <cell r="G42">
            <v>0</v>
          </cell>
          <cell r="H42">
            <v>0</v>
          </cell>
          <cell r="I42">
            <v>0</v>
          </cell>
          <cell r="J42">
            <v>0</v>
          </cell>
          <cell r="K42">
            <v>0</v>
          </cell>
          <cell r="L42">
            <v>0</v>
          </cell>
          <cell r="M42">
            <v>0</v>
          </cell>
          <cell r="N42">
            <v>0</v>
          </cell>
          <cell r="O42">
            <v>0</v>
          </cell>
        </row>
        <row r="43">
          <cell r="A43">
            <v>3931</v>
          </cell>
          <cell r="B43" t="str">
            <v>STORES EQUIPMENT-FIXED</v>
          </cell>
          <cell r="C43">
            <v>0</v>
          </cell>
          <cell r="D43">
            <v>0</v>
          </cell>
          <cell r="E43">
            <v>0</v>
          </cell>
          <cell r="F43">
            <v>0</v>
          </cell>
          <cell r="G43">
            <v>0</v>
          </cell>
          <cell r="H43">
            <v>0</v>
          </cell>
          <cell r="I43">
            <v>0</v>
          </cell>
          <cell r="J43">
            <v>0</v>
          </cell>
          <cell r="K43">
            <v>0</v>
          </cell>
          <cell r="L43">
            <v>0</v>
          </cell>
          <cell r="M43">
            <v>0</v>
          </cell>
          <cell r="N43">
            <v>0</v>
          </cell>
          <cell r="O43">
            <v>0</v>
          </cell>
        </row>
        <row r="44">
          <cell r="A44" t="str">
            <v>3932</v>
          </cell>
          <cell r="B44" t="str">
            <v>STORES EQUIPMENT-PORTABLE</v>
          </cell>
          <cell r="C44">
            <v>0</v>
          </cell>
          <cell r="D44">
            <v>0</v>
          </cell>
          <cell r="E44">
            <v>0</v>
          </cell>
          <cell r="F44">
            <v>0</v>
          </cell>
          <cell r="G44">
            <v>0</v>
          </cell>
          <cell r="H44">
            <v>0</v>
          </cell>
          <cell r="I44">
            <v>0</v>
          </cell>
          <cell r="J44">
            <v>0</v>
          </cell>
          <cell r="K44">
            <v>0</v>
          </cell>
          <cell r="L44">
            <v>0</v>
          </cell>
          <cell r="M44">
            <v>0</v>
          </cell>
          <cell r="N44">
            <v>0</v>
          </cell>
          <cell r="O44">
            <v>0</v>
          </cell>
        </row>
        <row r="45">
          <cell r="A45">
            <v>3941</v>
          </cell>
          <cell r="B45" t="str">
            <v>TOOLS, SHOP, &amp; GARAGE EQUIP-FIXED</v>
          </cell>
          <cell r="C45">
            <v>0</v>
          </cell>
          <cell r="D45">
            <v>0</v>
          </cell>
          <cell r="E45">
            <v>0</v>
          </cell>
          <cell r="F45">
            <v>0</v>
          </cell>
          <cell r="G45">
            <v>0</v>
          </cell>
          <cell r="H45">
            <v>0</v>
          </cell>
          <cell r="I45">
            <v>0</v>
          </cell>
          <cell r="J45">
            <v>0</v>
          </cell>
          <cell r="K45">
            <v>0</v>
          </cell>
          <cell r="L45">
            <v>0</v>
          </cell>
          <cell r="M45">
            <v>0</v>
          </cell>
          <cell r="N45">
            <v>0</v>
          </cell>
          <cell r="O45">
            <v>0</v>
          </cell>
        </row>
        <row r="46">
          <cell r="A46">
            <v>3942</v>
          </cell>
          <cell r="B46" t="str">
            <v>TOOLS, SHOP, &amp; GARAGE EQUIP-PORTABLE</v>
          </cell>
          <cell r="C46">
            <v>0</v>
          </cell>
          <cell r="D46">
            <v>0</v>
          </cell>
          <cell r="E46">
            <v>0</v>
          </cell>
          <cell r="F46">
            <v>0</v>
          </cell>
          <cell r="G46">
            <v>0</v>
          </cell>
          <cell r="H46">
            <v>0</v>
          </cell>
          <cell r="I46">
            <v>0</v>
          </cell>
          <cell r="J46">
            <v>0</v>
          </cell>
          <cell r="K46">
            <v>0</v>
          </cell>
          <cell r="L46">
            <v>0</v>
          </cell>
          <cell r="M46">
            <v>0</v>
          </cell>
          <cell r="N46">
            <v>0</v>
          </cell>
          <cell r="O46">
            <v>0</v>
          </cell>
        </row>
        <row r="47">
          <cell r="A47">
            <v>3951</v>
          </cell>
          <cell r="B47" t="str">
            <v>LABORATORY EQUIPMENT-FIXED</v>
          </cell>
          <cell r="C47">
            <v>0</v>
          </cell>
          <cell r="D47">
            <v>0</v>
          </cell>
          <cell r="E47">
            <v>0</v>
          </cell>
          <cell r="F47">
            <v>0</v>
          </cell>
          <cell r="G47">
            <v>0</v>
          </cell>
          <cell r="H47">
            <v>0</v>
          </cell>
          <cell r="I47">
            <v>0</v>
          </cell>
          <cell r="J47">
            <v>0</v>
          </cell>
          <cell r="K47">
            <v>0</v>
          </cell>
          <cell r="L47">
            <v>0</v>
          </cell>
          <cell r="M47">
            <v>0</v>
          </cell>
          <cell r="N47">
            <v>0</v>
          </cell>
          <cell r="O47">
            <v>0</v>
          </cell>
        </row>
        <row r="48">
          <cell r="A48">
            <v>3952</v>
          </cell>
          <cell r="B48" t="str">
            <v>LABORATORY EQUIPMENT-PORTABLE</v>
          </cell>
          <cell r="C48">
            <v>0</v>
          </cell>
          <cell r="D48">
            <v>0</v>
          </cell>
          <cell r="E48">
            <v>0</v>
          </cell>
          <cell r="F48">
            <v>0</v>
          </cell>
          <cell r="G48">
            <v>0</v>
          </cell>
          <cell r="H48">
            <v>0</v>
          </cell>
          <cell r="I48">
            <v>0</v>
          </cell>
          <cell r="J48">
            <v>0</v>
          </cell>
          <cell r="K48">
            <v>0</v>
          </cell>
          <cell r="L48">
            <v>0</v>
          </cell>
          <cell r="M48">
            <v>0</v>
          </cell>
          <cell r="N48">
            <v>0</v>
          </cell>
          <cell r="O48">
            <v>0</v>
          </cell>
        </row>
        <row r="49">
          <cell r="A49">
            <v>396</v>
          </cell>
          <cell r="B49" t="str">
            <v>POWER OPERATED EQUIPMENT</v>
          </cell>
          <cell r="C49">
            <v>0</v>
          </cell>
          <cell r="D49">
            <v>0</v>
          </cell>
          <cell r="E49">
            <v>0</v>
          </cell>
          <cell r="F49">
            <v>0</v>
          </cell>
          <cell r="G49">
            <v>0</v>
          </cell>
          <cell r="H49">
            <v>0</v>
          </cell>
          <cell r="I49">
            <v>0</v>
          </cell>
          <cell r="J49">
            <v>0</v>
          </cell>
          <cell r="K49">
            <v>0</v>
          </cell>
          <cell r="L49">
            <v>0</v>
          </cell>
          <cell r="M49">
            <v>0</v>
          </cell>
          <cell r="N49">
            <v>0</v>
          </cell>
          <cell r="O49">
            <v>0</v>
          </cell>
        </row>
        <row r="50">
          <cell r="A50">
            <v>397</v>
          </cell>
          <cell r="B50" t="str">
            <v>COMMUNICATION EQUIPMENT</v>
          </cell>
          <cell r="C50">
            <v>0</v>
          </cell>
          <cell r="D50">
            <v>0</v>
          </cell>
          <cell r="E50">
            <v>0</v>
          </cell>
          <cell r="F50">
            <v>0</v>
          </cell>
          <cell r="G50">
            <v>0</v>
          </cell>
          <cell r="H50">
            <v>0</v>
          </cell>
          <cell r="I50">
            <v>0</v>
          </cell>
          <cell r="J50">
            <v>14000</v>
          </cell>
          <cell r="K50">
            <v>0</v>
          </cell>
          <cell r="L50">
            <v>0</v>
          </cell>
          <cell r="M50">
            <v>0</v>
          </cell>
          <cell r="N50">
            <v>0</v>
          </cell>
          <cell r="O50">
            <v>14000</v>
          </cell>
        </row>
        <row r="51">
          <cell r="A51">
            <v>398</v>
          </cell>
          <cell r="B51" t="str">
            <v>MISCELLANEOUS EQUIPMENT</v>
          </cell>
          <cell r="C51">
            <v>0</v>
          </cell>
          <cell r="D51">
            <v>0</v>
          </cell>
          <cell r="E51">
            <v>0</v>
          </cell>
          <cell r="F51">
            <v>0</v>
          </cell>
          <cell r="G51">
            <v>0</v>
          </cell>
          <cell r="H51">
            <v>0</v>
          </cell>
          <cell r="I51">
            <v>0</v>
          </cell>
          <cell r="J51">
            <v>0</v>
          </cell>
          <cell r="K51">
            <v>0</v>
          </cell>
          <cell r="L51">
            <v>0</v>
          </cell>
          <cell r="M51">
            <v>0</v>
          </cell>
          <cell r="N51">
            <v>0</v>
          </cell>
          <cell r="O51">
            <v>0</v>
          </cell>
        </row>
        <row r="52">
          <cell r="A52" t="str">
            <v>399</v>
          </cell>
          <cell r="B52" t="str">
            <v>MISCELLANEOUS TANGIBLE</v>
          </cell>
          <cell r="C52">
            <v>0</v>
          </cell>
          <cell r="D52">
            <v>0</v>
          </cell>
          <cell r="E52">
            <v>0</v>
          </cell>
          <cell r="F52">
            <v>0</v>
          </cell>
          <cell r="G52">
            <v>0</v>
          </cell>
          <cell r="H52">
            <v>0</v>
          </cell>
          <cell r="I52">
            <v>0</v>
          </cell>
          <cell r="J52">
            <v>0</v>
          </cell>
          <cell r="K52">
            <v>0</v>
          </cell>
          <cell r="L52">
            <v>0</v>
          </cell>
          <cell r="M52">
            <v>0</v>
          </cell>
          <cell r="N52">
            <v>0</v>
          </cell>
          <cell r="O52">
            <v>0</v>
          </cell>
        </row>
        <row r="54">
          <cell r="B54" t="str">
            <v xml:space="preserve">TOTAL </v>
          </cell>
          <cell r="C54">
            <v>31544</v>
          </cell>
          <cell r="D54">
            <v>31544</v>
          </cell>
          <cell r="E54">
            <v>31544</v>
          </cell>
          <cell r="F54">
            <v>43224</v>
          </cell>
          <cell r="G54">
            <v>354344</v>
          </cell>
          <cell r="H54">
            <v>31544</v>
          </cell>
          <cell r="I54">
            <v>31544</v>
          </cell>
          <cell r="J54">
            <v>57225</v>
          </cell>
          <cell r="K54">
            <v>31545</v>
          </cell>
          <cell r="L54">
            <v>31543</v>
          </cell>
          <cell r="M54">
            <v>31543</v>
          </cell>
          <cell r="N54">
            <v>275720</v>
          </cell>
          <cell r="O54">
            <v>982864</v>
          </cell>
        </row>
      </sheetData>
      <sheetData sheetId="2"/>
      <sheetData sheetId="3">
        <row r="7">
          <cell r="A7" t="str">
            <v>ACCT</v>
          </cell>
          <cell r="B7" t="str">
            <v>ACCOUNT TITLE</v>
          </cell>
          <cell r="C7">
            <v>37652</v>
          </cell>
          <cell r="D7">
            <v>37680</v>
          </cell>
          <cell r="E7">
            <v>37711</v>
          </cell>
          <cell r="F7">
            <v>37741</v>
          </cell>
          <cell r="G7">
            <v>37772</v>
          </cell>
          <cell r="H7">
            <v>37802</v>
          </cell>
          <cell r="I7">
            <v>37833</v>
          </cell>
          <cell r="J7">
            <v>37864</v>
          </cell>
          <cell r="K7">
            <v>37894</v>
          </cell>
          <cell r="L7">
            <v>37925</v>
          </cell>
          <cell r="M7">
            <v>37955</v>
          </cell>
          <cell r="N7">
            <v>37986</v>
          </cell>
          <cell r="O7" t="str">
            <v>TOTAL</v>
          </cell>
        </row>
        <row r="9">
          <cell r="A9">
            <v>350</v>
          </cell>
          <cell r="B9" t="str">
            <v>LAND</v>
          </cell>
          <cell r="C9">
            <v>0</v>
          </cell>
          <cell r="D9">
            <v>0</v>
          </cell>
          <cell r="E9">
            <v>0</v>
          </cell>
          <cell r="F9">
            <v>0</v>
          </cell>
          <cell r="G9">
            <v>0</v>
          </cell>
          <cell r="H9">
            <v>0</v>
          </cell>
          <cell r="I9">
            <v>0</v>
          </cell>
          <cell r="J9">
            <v>0</v>
          </cell>
          <cell r="K9">
            <v>0</v>
          </cell>
          <cell r="L9">
            <v>0</v>
          </cell>
          <cell r="M9">
            <v>0</v>
          </cell>
          <cell r="N9">
            <v>0</v>
          </cell>
          <cell r="O9">
            <v>0</v>
          </cell>
          <cell r="Q9">
            <v>0</v>
          </cell>
          <cell r="R9">
            <v>0</v>
          </cell>
          <cell r="S9">
            <v>0</v>
          </cell>
        </row>
        <row r="10">
          <cell r="A10" t="str">
            <v>3501</v>
          </cell>
          <cell r="B10" t="str">
            <v>LAND RIGHTS</v>
          </cell>
          <cell r="C10">
            <v>0</v>
          </cell>
          <cell r="D10">
            <v>0</v>
          </cell>
          <cell r="E10">
            <v>0</v>
          </cell>
          <cell r="F10">
            <v>0</v>
          </cell>
          <cell r="G10">
            <v>0</v>
          </cell>
          <cell r="H10">
            <v>0</v>
          </cell>
          <cell r="I10">
            <v>0</v>
          </cell>
          <cell r="J10">
            <v>0</v>
          </cell>
          <cell r="K10">
            <v>0</v>
          </cell>
          <cell r="L10">
            <v>0</v>
          </cell>
          <cell r="M10">
            <v>0</v>
          </cell>
          <cell r="N10">
            <v>0</v>
          </cell>
          <cell r="O10">
            <v>0</v>
          </cell>
          <cell r="Q10">
            <v>0</v>
          </cell>
          <cell r="R10">
            <v>0</v>
          </cell>
          <cell r="S10">
            <v>0</v>
          </cell>
        </row>
        <row r="11">
          <cell r="A11">
            <v>352</v>
          </cell>
          <cell r="B11" t="str">
            <v>STRUCTURES AND IMPROVEMENTS</v>
          </cell>
          <cell r="C11">
            <v>0</v>
          </cell>
          <cell r="D11">
            <v>0</v>
          </cell>
          <cell r="E11">
            <v>0</v>
          </cell>
          <cell r="F11">
            <v>0</v>
          </cell>
          <cell r="G11">
            <v>0</v>
          </cell>
          <cell r="H11">
            <v>0</v>
          </cell>
          <cell r="I11">
            <v>0</v>
          </cell>
          <cell r="J11">
            <v>0</v>
          </cell>
          <cell r="K11">
            <v>0</v>
          </cell>
          <cell r="L11">
            <v>0</v>
          </cell>
          <cell r="M11">
            <v>0</v>
          </cell>
          <cell r="N11">
            <v>0</v>
          </cell>
          <cell r="O11">
            <v>0</v>
          </cell>
          <cell r="Q11">
            <v>0</v>
          </cell>
          <cell r="R11">
            <v>0</v>
          </cell>
          <cell r="S11">
            <v>0</v>
          </cell>
        </row>
        <row r="12">
          <cell r="A12">
            <v>353</v>
          </cell>
          <cell r="B12" t="str">
            <v>STATION EQUIPMENT</v>
          </cell>
          <cell r="C12">
            <v>0</v>
          </cell>
          <cell r="D12">
            <v>0</v>
          </cell>
          <cell r="E12">
            <v>0</v>
          </cell>
          <cell r="F12">
            <v>0</v>
          </cell>
          <cell r="G12">
            <v>0</v>
          </cell>
          <cell r="H12">
            <v>0</v>
          </cell>
          <cell r="I12">
            <v>0</v>
          </cell>
          <cell r="J12">
            <v>0</v>
          </cell>
          <cell r="K12">
            <v>0</v>
          </cell>
          <cell r="L12">
            <v>0</v>
          </cell>
          <cell r="M12">
            <v>0</v>
          </cell>
          <cell r="N12">
            <v>0</v>
          </cell>
          <cell r="O12">
            <v>0</v>
          </cell>
          <cell r="Q12">
            <v>0</v>
          </cell>
          <cell r="R12">
            <v>0</v>
          </cell>
          <cell r="S12">
            <v>0</v>
          </cell>
        </row>
        <row r="13">
          <cell r="A13">
            <v>354</v>
          </cell>
          <cell r="B13" t="str">
            <v>TOWERS AND FIXTURES</v>
          </cell>
          <cell r="C13">
            <v>0</v>
          </cell>
          <cell r="D13">
            <v>0</v>
          </cell>
          <cell r="E13">
            <v>0</v>
          </cell>
          <cell r="F13">
            <v>0</v>
          </cell>
          <cell r="G13">
            <v>0</v>
          </cell>
          <cell r="H13">
            <v>0</v>
          </cell>
          <cell r="I13">
            <v>0</v>
          </cell>
          <cell r="J13">
            <v>0</v>
          </cell>
          <cell r="K13">
            <v>0</v>
          </cell>
          <cell r="L13">
            <v>0</v>
          </cell>
          <cell r="M13">
            <v>0</v>
          </cell>
          <cell r="N13">
            <v>0</v>
          </cell>
          <cell r="O13">
            <v>0</v>
          </cell>
          <cell r="Q13">
            <v>0</v>
          </cell>
          <cell r="R13">
            <v>0</v>
          </cell>
          <cell r="S13">
            <v>0</v>
          </cell>
        </row>
        <row r="14">
          <cell r="A14">
            <v>355</v>
          </cell>
          <cell r="B14" t="str">
            <v>POLES AND FIXTURES</v>
          </cell>
          <cell r="C14">
            <v>0</v>
          </cell>
          <cell r="D14">
            <v>0</v>
          </cell>
          <cell r="E14">
            <v>0</v>
          </cell>
          <cell r="F14">
            <v>0</v>
          </cell>
          <cell r="G14">
            <v>0</v>
          </cell>
          <cell r="H14">
            <v>0</v>
          </cell>
          <cell r="I14">
            <v>0</v>
          </cell>
          <cell r="J14">
            <v>0</v>
          </cell>
          <cell r="K14">
            <v>0</v>
          </cell>
          <cell r="L14">
            <v>0</v>
          </cell>
          <cell r="M14">
            <v>0</v>
          </cell>
          <cell r="N14">
            <v>0</v>
          </cell>
          <cell r="O14">
            <v>0</v>
          </cell>
          <cell r="Q14">
            <v>-14</v>
          </cell>
          <cell r="R14">
            <v>-13.5</v>
          </cell>
          <cell r="S14">
            <v>-14</v>
          </cell>
        </row>
        <row r="15">
          <cell r="A15">
            <v>356</v>
          </cell>
          <cell r="B15" t="str">
            <v>OVERHEAD CONDUCTORS AND DEVICES</v>
          </cell>
          <cell r="C15">
            <v>0</v>
          </cell>
          <cell r="D15">
            <v>0</v>
          </cell>
          <cell r="E15">
            <v>0</v>
          </cell>
          <cell r="F15">
            <v>0</v>
          </cell>
          <cell r="G15">
            <v>0</v>
          </cell>
          <cell r="H15">
            <v>0</v>
          </cell>
          <cell r="I15">
            <v>0</v>
          </cell>
          <cell r="J15">
            <v>0</v>
          </cell>
          <cell r="K15">
            <v>0</v>
          </cell>
          <cell r="L15">
            <v>0</v>
          </cell>
          <cell r="M15">
            <v>0</v>
          </cell>
          <cell r="N15">
            <v>0</v>
          </cell>
          <cell r="O15">
            <v>0</v>
          </cell>
          <cell r="Q15">
            <v>-4258</v>
          </cell>
          <cell r="R15">
            <v>-4134</v>
          </cell>
          <cell r="S15">
            <v>-4258</v>
          </cell>
        </row>
        <row r="16">
          <cell r="A16">
            <v>359</v>
          </cell>
          <cell r="B16" t="str">
            <v>ROADS AND TRAILS</v>
          </cell>
          <cell r="C16">
            <v>0</v>
          </cell>
          <cell r="D16">
            <v>0</v>
          </cell>
          <cell r="E16">
            <v>0</v>
          </cell>
          <cell r="F16">
            <v>0</v>
          </cell>
          <cell r="G16">
            <v>0</v>
          </cell>
          <cell r="H16">
            <v>0</v>
          </cell>
          <cell r="I16">
            <v>0</v>
          </cell>
          <cell r="J16">
            <v>0</v>
          </cell>
          <cell r="K16">
            <v>0</v>
          </cell>
          <cell r="L16">
            <v>0</v>
          </cell>
          <cell r="M16">
            <v>0</v>
          </cell>
          <cell r="N16">
            <v>0</v>
          </cell>
          <cell r="O16">
            <v>0</v>
          </cell>
          <cell r="Q16">
            <v>0</v>
          </cell>
          <cell r="R16">
            <v>0</v>
          </cell>
          <cell r="S16">
            <v>0</v>
          </cell>
        </row>
        <row r="17">
          <cell r="A17">
            <v>360</v>
          </cell>
          <cell r="B17" t="str">
            <v>DISTRIBUTION PLANT-LAND</v>
          </cell>
          <cell r="C17">
            <v>0</v>
          </cell>
          <cell r="D17">
            <v>0</v>
          </cell>
          <cell r="E17">
            <v>0</v>
          </cell>
          <cell r="F17">
            <v>0</v>
          </cell>
          <cell r="G17">
            <v>0</v>
          </cell>
          <cell r="H17">
            <v>0</v>
          </cell>
          <cell r="I17">
            <v>0</v>
          </cell>
          <cell r="J17">
            <v>0</v>
          </cell>
          <cell r="K17">
            <v>0</v>
          </cell>
          <cell r="L17">
            <v>0</v>
          </cell>
          <cell r="M17">
            <v>0</v>
          </cell>
          <cell r="N17">
            <v>0</v>
          </cell>
          <cell r="O17">
            <v>0</v>
          </cell>
          <cell r="Q17">
            <v>0</v>
          </cell>
          <cell r="R17">
            <v>0</v>
          </cell>
          <cell r="S17">
            <v>0</v>
          </cell>
        </row>
        <row r="18">
          <cell r="A18">
            <v>3601</v>
          </cell>
          <cell r="B18" t="str">
            <v>LAND RIGHTS</v>
          </cell>
          <cell r="C18">
            <v>0</v>
          </cell>
          <cell r="D18">
            <v>0</v>
          </cell>
          <cell r="E18">
            <v>0</v>
          </cell>
          <cell r="F18">
            <v>0</v>
          </cell>
          <cell r="G18">
            <v>0</v>
          </cell>
          <cell r="H18">
            <v>0</v>
          </cell>
          <cell r="I18">
            <v>0</v>
          </cell>
          <cell r="J18">
            <v>0</v>
          </cell>
          <cell r="K18">
            <v>0</v>
          </cell>
          <cell r="L18">
            <v>0</v>
          </cell>
          <cell r="M18">
            <v>0</v>
          </cell>
          <cell r="N18">
            <v>0</v>
          </cell>
          <cell r="O18">
            <v>0</v>
          </cell>
          <cell r="Q18">
            <v>0</v>
          </cell>
          <cell r="R18">
            <v>0</v>
          </cell>
          <cell r="S18">
            <v>0</v>
          </cell>
        </row>
        <row r="19">
          <cell r="A19">
            <v>361</v>
          </cell>
          <cell r="B19" t="str">
            <v>STRUCTURES &amp; IMPROVEMENTS</v>
          </cell>
          <cell r="C19">
            <v>0</v>
          </cell>
          <cell r="D19">
            <v>0</v>
          </cell>
          <cell r="E19">
            <v>0</v>
          </cell>
          <cell r="F19">
            <v>0</v>
          </cell>
          <cell r="G19">
            <v>0</v>
          </cell>
          <cell r="H19">
            <v>0</v>
          </cell>
          <cell r="I19">
            <v>0</v>
          </cell>
          <cell r="J19">
            <v>0</v>
          </cell>
          <cell r="K19">
            <v>0</v>
          </cell>
          <cell r="L19">
            <v>0</v>
          </cell>
          <cell r="M19">
            <v>0</v>
          </cell>
          <cell r="N19">
            <v>0</v>
          </cell>
          <cell r="O19">
            <v>0</v>
          </cell>
          <cell r="Q19">
            <v>0</v>
          </cell>
          <cell r="R19">
            <v>0</v>
          </cell>
          <cell r="S19">
            <v>0</v>
          </cell>
        </row>
        <row r="20">
          <cell r="A20">
            <v>362</v>
          </cell>
          <cell r="B20" t="str">
            <v>STATION EQUIPMENT</v>
          </cell>
          <cell r="C20">
            <v>0</v>
          </cell>
          <cell r="D20">
            <v>0</v>
          </cell>
          <cell r="E20">
            <v>0</v>
          </cell>
          <cell r="F20">
            <v>0</v>
          </cell>
          <cell r="G20">
            <v>0</v>
          </cell>
          <cell r="H20">
            <v>0</v>
          </cell>
          <cell r="I20">
            <v>0</v>
          </cell>
          <cell r="J20">
            <v>0</v>
          </cell>
          <cell r="K20">
            <v>0</v>
          </cell>
          <cell r="L20">
            <v>0</v>
          </cell>
          <cell r="M20">
            <v>0</v>
          </cell>
          <cell r="N20">
            <v>0</v>
          </cell>
          <cell r="O20">
            <v>0</v>
          </cell>
          <cell r="Q20">
            <v>0</v>
          </cell>
          <cell r="R20">
            <v>0</v>
          </cell>
          <cell r="S20">
            <v>0</v>
          </cell>
        </row>
        <row r="21">
          <cell r="A21">
            <v>364</v>
          </cell>
          <cell r="B21" t="str">
            <v>POLES, TOWERS, &amp; FIXTURES</v>
          </cell>
          <cell r="C21">
            <v>-314</v>
          </cell>
          <cell r="D21">
            <v>-314</v>
          </cell>
          <cell r="E21">
            <v>-314</v>
          </cell>
          <cell r="F21">
            <v>-314</v>
          </cell>
          <cell r="G21">
            <v>-314</v>
          </cell>
          <cell r="H21">
            <v>-314</v>
          </cell>
          <cell r="I21">
            <v>-314</v>
          </cell>
          <cell r="J21">
            <v>-314</v>
          </cell>
          <cell r="K21">
            <v>-314</v>
          </cell>
          <cell r="L21">
            <v>-313</v>
          </cell>
          <cell r="M21">
            <v>-313</v>
          </cell>
          <cell r="N21">
            <v>-313</v>
          </cell>
          <cell r="O21">
            <v>-3765</v>
          </cell>
          <cell r="Q21">
            <v>0</v>
          </cell>
          <cell r="R21">
            <v>-3655.5</v>
          </cell>
          <cell r="S21">
            <v>-3765</v>
          </cell>
        </row>
        <row r="22">
          <cell r="A22">
            <v>365</v>
          </cell>
          <cell r="B22" t="str">
            <v>OVERHEAD CONDUCTORS &amp; DEVICES</v>
          </cell>
          <cell r="C22">
            <v>-885</v>
          </cell>
          <cell r="D22">
            <v>-885</v>
          </cell>
          <cell r="E22">
            <v>-885</v>
          </cell>
          <cell r="F22">
            <v>-885</v>
          </cell>
          <cell r="G22">
            <v>-885</v>
          </cell>
          <cell r="H22">
            <v>-885</v>
          </cell>
          <cell r="I22">
            <v>-885</v>
          </cell>
          <cell r="J22">
            <v>-886</v>
          </cell>
          <cell r="K22">
            <v>-886</v>
          </cell>
          <cell r="L22">
            <v>-886</v>
          </cell>
          <cell r="M22">
            <v>-886</v>
          </cell>
          <cell r="N22">
            <v>-886</v>
          </cell>
          <cell r="O22">
            <v>-10625</v>
          </cell>
          <cell r="Q22">
            <v>0</v>
          </cell>
          <cell r="R22">
            <v>-10315.75</v>
          </cell>
          <cell r="S22">
            <v>-10625</v>
          </cell>
        </row>
        <row r="23">
          <cell r="A23">
            <v>3662</v>
          </cell>
          <cell r="B23" t="str">
            <v>UNDERGROUND CONDUIT - BURIED</v>
          </cell>
          <cell r="C23">
            <v>-24</v>
          </cell>
          <cell r="D23">
            <v>-24</v>
          </cell>
          <cell r="E23">
            <v>-24</v>
          </cell>
          <cell r="F23">
            <v>-24</v>
          </cell>
          <cell r="G23">
            <v>-24</v>
          </cell>
          <cell r="H23">
            <v>-24</v>
          </cell>
          <cell r="I23">
            <v>-24</v>
          </cell>
          <cell r="J23">
            <v>-24</v>
          </cell>
          <cell r="K23">
            <v>-24</v>
          </cell>
          <cell r="L23">
            <v>-24</v>
          </cell>
          <cell r="M23">
            <v>-25</v>
          </cell>
          <cell r="N23">
            <v>-25</v>
          </cell>
          <cell r="O23">
            <v>-290</v>
          </cell>
          <cell r="Q23">
            <v>0</v>
          </cell>
          <cell r="R23">
            <v>-281.25</v>
          </cell>
          <cell r="S23">
            <v>-290</v>
          </cell>
        </row>
        <row r="24">
          <cell r="A24">
            <v>3672</v>
          </cell>
          <cell r="B24" t="str">
            <v>UNDERGROUND COND &amp; DEVICES - BURIED</v>
          </cell>
          <cell r="C24">
            <v>-214</v>
          </cell>
          <cell r="D24">
            <v>-214</v>
          </cell>
          <cell r="E24">
            <v>-214</v>
          </cell>
          <cell r="F24">
            <v>-214</v>
          </cell>
          <cell r="G24">
            <v>-214</v>
          </cell>
          <cell r="H24">
            <v>-214</v>
          </cell>
          <cell r="I24">
            <v>-214</v>
          </cell>
          <cell r="J24">
            <v>-214</v>
          </cell>
          <cell r="K24">
            <v>-214</v>
          </cell>
          <cell r="L24">
            <v>-214</v>
          </cell>
          <cell r="M24">
            <v>-213</v>
          </cell>
          <cell r="N24">
            <v>-213</v>
          </cell>
          <cell r="O24">
            <v>-2566</v>
          </cell>
          <cell r="Q24">
            <v>0</v>
          </cell>
          <cell r="R24">
            <v>-2491.25</v>
          </cell>
          <cell r="S24">
            <v>-2566</v>
          </cell>
        </row>
        <row r="25">
          <cell r="A25">
            <v>3681</v>
          </cell>
          <cell r="B25" t="str">
            <v>LINE TRANSFORMERS - OVERHEAD</v>
          </cell>
          <cell r="C25">
            <v>-71</v>
          </cell>
          <cell r="D25">
            <v>-71</v>
          </cell>
          <cell r="E25">
            <v>-71</v>
          </cell>
          <cell r="F25">
            <v>-71</v>
          </cell>
          <cell r="G25">
            <v>-71</v>
          </cell>
          <cell r="H25">
            <v>-71</v>
          </cell>
          <cell r="I25">
            <v>-71</v>
          </cell>
          <cell r="J25">
            <v>-70</v>
          </cell>
          <cell r="K25">
            <v>-70</v>
          </cell>
          <cell r="L25">
            <v>-70</v>
          </cell>
          <cell r="M25">
            <v>-70</v>
          </cell>
          <cell r="N25">
            <v>-70</v>
          </cell>
          <cell r="O25">
            <v>-847</v>
          </cell>
          <cell r="Q25">
            <v>0</v>
          </cell>
          <cell r="R25">
            <v>-822.25</v>
          </cell>
          <cell r="S25">
            <v>-847</v>
          </cell>
        </row>
        <row r="26">
          <cell r="A26" t="str">
            <v>3683</v>
          </cell>
          <cell r="B26" t="str">
            <v>LINE TRANSFORMERS - BURIED</v>
          </cell>
          <cell r="C26">
            <v>0</v>
          </cell>
          <cell r="D26">
            <v>0</v>
          </cell>
          <cell r="E26">
            <v>0</v>
          </cell>
          <cell r="F26">
            <v>0</v>
          </cell>
          <cell r="G26">
            <v>0</v>
          </cell>
          <cell r="H26">
            <v>0</v>
          </cell>
          <cell r="I26">
            <v>0</v>
          </cell>
          <cell r="J26">
            <v>0</v>
          </cell>
          <cell r="K26">
            <v>0</v>
          </cell>
          <cell r="L26">
            <v>0</v>
          </cell>
          <cell r="M26">
            <v>0</v>
          </cell>
          <cell r="N26">
            <v>0</v>
          </cell>
          <cell r="O26">
            <v>0</v>
          </cell>
          <cell r="Q26">
            <v>0</v>
          </cell>
          <cell r="S26">
            <v>0</v>
          </cell>
        </row>
        <row r="27">
          <cell r="A27">
            <v>3691</v>
          </cell>
          <cell r="B27" t="str">
            <v>OVERHEAD SERVICES</v>
          </cell>
          <cell r="C27">
            <v>-233</v>
          </cell>
          <cell r="D27">
            <v>-233</v>
          </cell>
          <cell r="E27">
            <v>-233</v>
          </cell>
          <cell r="F27">
            <v>-233</v>
          </cell>
          <cell r="G27">
            <v>-233</v>
          </cell>
          <cell r="H27">
            <v>-233</v>
          </cell>
          <cell r="I27">
            <v>-233</v>
          </cell>
          <cell r="J27">
            <v>-233</v>
          </cell>
          <cell r="K27">
            <v>-233</v>
          </cell>
          <cell r="L27">
            <v>-234</v>
          </cell>
          <cell r="M27">
            <v>-234</v>
          </cell>
          <cell r="N27">
            <v>-234</v>
          </cell>
          <cell r="O27">
            <v>-2799</v>
          </cell>
          <cell r="Q27">
            <v>0</v>
          </cell>
          <cell r="R27">
            <v>-2717</v>
          </cell>
          <cell r="S27">
            <v>-2799</v>
          </cell>
        </row>
        <row r="28">
          <cell r="A28">
            <v>3693</v>
          </cell>
          <cell r="B28" t="str">
            <v>UNDERGROUND SERVICES - BURIED</v>
          </cell>
          <cell r="C28">
            <v>0</v>
          </cell>
          <cell r="D28">
            <v>0</v>
          </cell>
          <cell r="E28">
            <v>0</v>
          </cell>
          <cell r="F28">
            <v>0</v>
          </cell>
          <cell r="G28">
            <v>0</v>
          </cell>
          <cell r="H28">
            <v>0</v>
          </cell>
          <cell r="I28">
            <v>0</v>
          </cell>
          <cell r="J28">
            <v>0</v>
          </cell>
          <cell r="K28">
            <v>0</v>
          </cell>
          <cell r="L28">
            <v>0</v>
          </cell>
          <cell r="M28">
            <v>0</v>
          </cell>
          <cell r="N28">
            <v>0</v>
          </cell>
          <cell r="O28">
            <v>0</v>
          </cell>
          <cell r="Q28">
            <v>0</v>
          </cell>
          <cell r="S28">
            <v>0</v>
          </cell>
        </row>
        <row r="29">
          <cell r="A29">
            <v>370</v>
          </cell>
          <cell r="B29" t="str">
            <v>METERS</v>
          </cell>
          <cell r="C29">
            <v>-163</v>
          </cell>
          <cell r="D29">
            <v>-163</v>
          </cell>
          <cell r="E29">
            <v>-163</v>
          </cell>
          <cell r="F29">
            <v>-163</v>
          </cell>
          <cell r="G29">
            <v>-163</v>
          </cell>
          <cell r="H29">
            <v>-163</v>
          </cell>
          <cell r="I29">
            <v>-162</v>
          </cell>
          <cell r="J29">
            <v>-162</v>
          </cell>
          <cell r="K29">
            <v>-162</v>
          </cell>
          <cell r="L29">
            <v>-162</v>
          </cell>
          <cell r="M29">
            <v>-162</v>
          </cell>
          <cell r="N29">
            <v>-162</v>
          </cell>
          <cell r="O29">
            <v>-1950</v>
          </cell>
          <cell r="Q29">
            <v>0</v>
          </cell>
          <cell r="R29">
            <v>-1893.5</v>
          </cell>
          <cell r="S29">
            <v>-1950</v>
          </cell>
        </row>
        <row r="30">
          <cell r="A30">
            <v>3711</v>
          </cell>
          <cell r="B30" t="str">
            <v>INSTALLATIONS ON CUSTOMER PREMISES-AG</v>
          </cell>
          <cell r="C30">
            <v>-587</v>
          </cell>
          <cell r="D30">
            <v>-587</v>
          </cell>
          <cell r="E30">
            <v>-587</v>
          </cell>
          <cell r="F30">
            <v>-587</v>
          </cell>
          <cell r="G30">
            <v>-587</v>
          </cell>
          <cell r="H30">
            <v>-587</v>
          </cell>
          <cell r="I30">
            <v>-587</v>
          </cell>
          <cell r="J30">
            <v>-586</v>
          </cell>
          <cell r="K30">
            <v>-586</v>
          </cell>
          <cell r="L30">
            <v>-586</v>
          </cell>
          <cell r="M30">
            <v>-586</v>
          </cell>
          <cell r="N30">
            <v>-586</v>
          </cell>
          <cell r="O30">
            <v>-7039</v>
          </cell>
          <cell r="Q30">
            <v>0</v>
          </cell>
          <cell r="R30">
            <v>-6833.75</v>
          </cell>
          <cell r="S30">
            <v>-7039</v>
          </cell>
        </row>
        <row r="31">
          <cell r="A31" t="str">
            <v>3713</v>
          </cell>
          <cell r="B31" t="str">
            <v>INSTALLATIONS ON CUSTOMER PREMISES-UG</v>
          </cell>
          <cell r="C31">
            <v>0</v>
          </cell>
          <cell r="D31">
            <v>0</v>
          </cell>
          <cell r="E31">
            <v>0</v>
          </cell>
          <cell r="F31">
            <v>0</v>
          </cell>
          <cell r="G31">
            <v>0</v>
          </cell>
          <cell r="H31">
            <v>0</v>
          </cell>
          <cell r="I31">
            <v>0</v>
          </cell>
          <cell r="J31">
            <v>0</v>
          </cell>
          <cell r="K31">
            <v>0</v>
          </cell>
          <cell r="L31">
            <v>0</v>
          </cell>
          <cell r="M31">
            <v>0</v>
          </cell>
          <cell r="N31">
            <v>0</v>
          </cell>
          <cell r="O31">
            <v>0</v>
          </cell>
          <cell r="Q31">
            <v>0</v>
          </cell>
          <cell r="S31">
            <v>0</v>
          </cell>
        </row>
        <row r="32">
          <cell r="A32">
            <v>3731</v>
          </cell>
          <cell r="B32" t="str">
            <v>STREET LIGHTING &amp; SIGNAL SYSTEMS-AG</v>
          </cell>
          <cell r="C32">
            <v>-157</v>
          </cell>
          <cell r="D32">
            <v>-157</v>
          </cell>
          <cell r="E32">
            <v>-157</v>
          </cell>
          <cell r="F32">
            <v>-157</v>
          </cell>
          <cell r="G32">
            <v>-157</v>
          </cell>
          <cell r="H32">
            <v>-157</v>
          </cell>
          <cell r="I32">
            <v>-156</v>
          </cell>
          <cell r="J32">
            <v>-156</v>
          </cell>
          <cell r="K32">
            <v>-156</v>
          </cell>
          <cell r="L32">
            <v>-156</v>
          </cell>
          <cell r="M32">
            <v>-156</v>
          </cell>
          <cell r="N32">
            <v>-156</v>
          </cell>
          <cell r="O32">
            <v>-1878</v>
          </cell>
          <cell r="Q32">
            <v>0</v>
          </cell>
          <cell r="R32">
            <v>-1823.75</v>
          </cell>
          <cell r="S32">
            <v>-1878</v>
          </cell>
        </row>
        <row r="33">
          <cell r="A33" t="str">
            <v>3733</v>
          </cell>
          <cell r="B33" t="str">
            <v>STREET LIGHTING &amp; SIGNAL SYSTEMS-UG</v>
          </cell>
          <cell r="C33">
            <v>0</v>
          </cell>
          <cell r="D33">
            <v>0</v>
          </cell>
          <cell r="E33">
            <v>0</v>
          </cell>
          <cell r="F33">
            <v>0</v>
          </cell>
          <cell r="G33">
            <v>0</v>
          </cell>
          <cell r="H33">
            <v>0</v>
          </cell>
          <cell r="I33">
            <v>0</v>
          </cell>
          <cell r="J33">
            <v>0</v>
          </cell>
          <cell r="K33">
            <v>0</v>
          </cell>
          <cell r="L33">
            <v>0</v>
          </cell>
          <cell r="M33">
            <v>0</v>
          </cell>
          <cell r="N33">
            <v>0</v>
          </cell>
          <cell r="O33">
            <v>0</v>
          </cell>
          <cell r="Q33">
            <v>0</v>
          </cell>
          <cell r="S33">
            <v>0</v>
          </cell>
        </row>
        <row r="34">
          <cell r="A34">
            <v>389</v>
          </cell>
          <cell r="B34" t="str">
            <v>GENERAL PLANT-LAND</v>
          </cell>
          <cell r="C34">
            <v>0</v>
          </cell>
          <cell r="D34">
            <v>0</v>
          </cell>
          <cell r="E34">
            <v>0</v>
          </cell>
          <cell r="F34">
            <v>0</v>
          </cell>
          <cell r="G34">
            <v>0</v>
          </cell>
          <cell r="H34">
            <v>0</v>
          </cell>
          <cell r="I34">
            <v>0</v>
          </cell>
          <cell r="J34">
            <v>0</v>
          </cell>
          <cell r="K34">
            <v>0</v>
          </cell>
          <cell r="L34">
            <v>0</v>
          </cell>
          <cell r="M34">
            <v>0</v>
          </cell>
          <cell r="N34">
            <v>0</v>
          </cell>
          <cell r="O34">
            <v>0</v>
          </cell>
          <cell r="Q34">
            <v>0</v>
          </cell>
          <cell r="R34">
            <v>0</v>
          </cell>
          <cell r="S34">
            <v>0</v>
          </cell>
        </row>
        <row r="35">
          <cell r="A35">
            <v>390</v>
          </cell>
          <cell r="B35" t="str">
            <v>STRUCTURES AND IMPROVEMENTS</v>
          </cell>
          <cell r="C35">
            <v>0</v>
          </cell>
          <cell r="D35">
            <v>0</v>
          </cell>
          <cell r="E35">
            <v>0</v>
          </cell>
          <cell r="F35">
            <v>0</v>
          </cell>
          <cell r="G35">
            <v>0</v>
          </cell>
          <cell r="H35">
            <v>0</v>
          </cell>
          <cell r="I35">
            <v>0</v>
          </cell>
          <cell r="J35">
            <v>0</v>
          </cell>
          <cell r="K35">
            <v>0</v>
          </cell>
          <cell r="L35">
            <v>0</v>
          </cell>
          <cell r="M35">
            <v>0</v>
          </cell>
          <cell r="N35">
            <v>0</v>
          </cell>
          <cell r="O35">
            <v>0</v>
          </cell>
          <cell r="Q35">
            <v>0</v>
          </cell>
          <cell r="R35">
            <v>0</v>
          </cell>
          <cell r="S35">
            <v>0</v>
          </cell>
        </row>
        <row r="36">
          <cell r="A36">
            <v>3911</v>
          </cell>
          <cell r="B36" t="str">
            <v>OFFICE FURNITURE</v>
          </cell>
          <cell r="C36">
            <v>0</v>
          </cell>
          <cell r="D36">
            <v>0</v>
          </cell>
          <cell r="E36">
            <v>0</v>
          </cell>
          <cell r="F36">
            <v>0</v>
          </cell>
          <cell r="G36">
            <v>0</v>
          </cell>
          <cell r="H36">
            <v>0</v>
          </cell>
          <cell r="I36">
            <v>0</v>
          </cell>
          <cell r="J36">
            <v>0</v>
          </cell>
          <cell r="K36">
            <v>0</v>
          </cell>
          <cell r="L36">
            <v>0</v>
          </cell>
          <cell r="M36">
            <v>0</v>
          </cell>
          <cell r="N36">
            <v>0</v>
          </cell>
          <cell r="O36">
            <v>0</v>
          </cell>
          <cell r="Q36">
            <v>0</v>
          </cell>
          <cell r="R36">
            <v>0</v>
          </cell>
          <cell r="S36">
            <v>0</v>
          </cell>
        </row>
        <row r="37">
          <cell r="A37">
            <v>3912</v>
          </cell>
          <cell r="B37" t="str">
            <v>OFFICE MACHINES</v>
          </cell>
          <cell r="C37">
            <v>0</v>
          </cell>
          <cell r="D37">
            <v>0</v>
          </cell>
          <cell r="E37">
            <v>0</v>
          </cell>
          <cell r="F37">
            <v>0</v>
          </cell>
          <cell r="G37">
            <v>0</v>
          </cell>
          <cell r="H37">
            <v>0</v>
          </cell>
          <cell r="I37">
            <v>0</v>
          </cell>
          <cell r="J37">
            <v>0</v>
          </cell>
          <cell r="K37">
            <v>0</v>
          </cell>
          <cell r="L37">
            <v>0</v>
          </cell>
          <cell r="M37">
            <v>0</v>
          </cell>
          <cell r="N37">
            <v>0</v>
          </cell>
          <cell r="O37">
            <v>0</v>
          </cell>
          <cell r="Q37">
            <v>0</v>
          </cell>
          <cell r="R37">
            <v>0</v>
          </cell>
          <cell r="S37">
            <v>0</v>
          </cell>
        </row>
        <row r="38">
          <cell r="A38">
            <v>3913</v>
          </cell>
          <cell r="B38" t="str">
            <v>COMPUTER EQUIPMENT</v>
          </cell>
          <cell r="C38">
            <v>-23</v>
          </cell>
          <cell r="D38">
            <v>-23</v>
          </cell>
          <cell r="E38">
            <v>-23</v>
          </cell>
          <cell r="F38">
            <v>-23</v>
          </cell>
          <cell r="G38">
            <v>-23</v>
          </cell>
          <cell r="H38">
            <v>-23</v>
          </cell>
          <cell r="I38">
            <v>-23</v>
          </cell>
          <cell r="J38">
            <v>-23</v>
          </cell>
          <cell r="K38">
            <v>-23</v>
          </cell>
          <cell r="L38">
            <v>-23</v>
          </cell>
          <cell r="M38">
            <v>-22</v>
          </cell>
          <cell r="N38">
            <v>-22</v>
          </cell>
          <cell r="O38">
            <v>-274</v>
          </cell>
          <cell r="Q38">
            <v>0</v>
          </cell>
          <cell r="R38">
            <v>-266.5</v>
          </cell>
          <cell r="S38">
            <v>-274</v>
          </cell>
        </row>
        <row r="39">
          <cell r="A39">
            <v>3921</v>
          </cell>
          <cell r="B39" t="str">
            <v>PASSENGER CARS</v>
          </cell>
          <cell r="C39">
            <v>0</v>
          </cell>
          <cell r="D39">
            <v>0</v>
          </cell>
          <cell r="E39">
            <v>0</v>
          </cell>
          <cell r="F39">
            <v>0</v>
          </cell>
          <cell r="G39">
            <v>0</v>
          </cell>
          <cell r="H39">
            <v>0</v>
          </cell>
          <cell r="I39">
            <v>0</v>
          </cell>
          <cell r="J39">
            <v>0</v>
          </cell>
          <cell r="K39">
            <v>0</v>
          </cell>
          <cell r="L39">
            <v>0</v>
          </cell>
          <cell r="M39">
            <v>0</v>
          </cell>
          <cell r="N39">
            <v>0</v>
          </cell>
          <cell r="O39">
            <v>0</v>
          </cell>
          <cell r="Q39">
            <v>-2338</v>
          </cell>
          <cell r="R39">
            <v>-2270.25</v>
          </cell>
          <cell r="S39">
            <v>-2338</v>
          </cell>
        </row>
        <row r="40">
          <cell r="A40">
            <v>3922</v>
          </cell>
          <cell r="B40" t="str">
            <v>LIGHT TRUCKS &amp; VANS</v>
          </cell>
          <cell r="C40">
            <v>-430</v>
          </cell>
          <cell r="D40">
            <v>-430</v>
          </cell>
          <cell r="E40">
            <v>-430</v>
          </cell>
          <cell r="F40">
            <v>-430</v>
          </cell>
          <cell r="G40">
            <v>-430</v>
          </cell>
          <cell r="H40">
            <v>-430</v>
          </cell>
          <cell r="I40">
            <v>-430</v>
          </cell>
          <cell r="J40">
            <v>-430</v>
          </cell>
          <cell r="K40">
            <v>-430</v>
          </cell>
          <cell r="L40">
            <v>-430</v>
          </cell>
          <cell r="M40">
            <v>-430</v>
          </cell>
          <cell r="N40">
            <v>-430</v>
          </cell>
          <cell r="O40">
            <v>-5160</v>
          </cell>
          <cell r="Q40">
            <v>0</v>
          </cell>
          <cell r="R40">
            <v>-5009.5</v>
          </cell>
          <cell r="S40">
            <v>-5160</v>
          </cell>
        </row>
        <row r="41">
          <cell r="A41">
            <v>3923</v>
          </cell>
          <cell r="B41" t="str">
            <v>HEAVY TRUCKS</v>
          </cell>
          <cell r="C41">
            <v>0</v>
          </cell>
          <cell r="D41">
            <v>0</v>
          </cell>
          <cell r="E41">
            <v>0</v>
          </cell>
          <cell r="F41">
            <v>0</v>
          </cell>
          <cell r="G41">
            <v>0</v>
          </cell>
          <cell r="H41">
            <v>0</v>
          </cell>
          <cell r="I41">
            <v>0</v>
          </cell>
          <cell r="J41">
            <v>0</v>
          </cell>
          <cell r="K41">
            <v>0</v>
          </cell>
          <cell r="L41">
            <v>0</v>
          </cell>
          <cell r="M41">
            <v>0</v>
          </cell>
          <cell r="N41">
            <v>0</v>
          </cell>
          <cell r="O41">
            <v>0</v>
          </cell>
          <cell r="Q41">
            <v>-5729</v>
          </cell>
          <cell r="R41">
            <v>-5562.5</v>
          </cell>
          <cell r="S41">
            <v>-5729</v>
          </cell>
        </row>
        <row r="42">
          <cell r="A42">
            <v>3924</v>
          </cell>
          <cell r="B42" t="str">
            <v>TRAILERS</v>
          </cell>
          <cell r="C42">
            <v>0</v>
          </cell>
          <cell r="D42">
            <v>0</v>
          </cell>
          <cell r="E42">
            <v>0</v>
          </cell>
          <cell r="F42">
            <v>0</v>
          </cell>
          <cell r="G42">
            <v>0</v>
          </cell>
          <cell r="H42">
            <v>0</v>
          </cell>
          <cell r="I42">
            <v>0</v>
          </cell>
          <cell r="J42">
            <v>0</v>
          </cell>
          <cell r="K42">
            <v>0</v>
          </cell>
          <cell r="L42">
            <v>0</v>
          </cell>
          <cell r="M42">
            <v>0</v>
          </cell>
          <cell r="N42">
            <v>0</v>
          </cell>
          <cell r="O42">
            <v>0</v>
          </cell>
          <cell r="Q42">
            <v>0</v>
          </cell>
          <cell r="R42">
            <v>0</v>
          </cell>
          <cell r="S42">
            <v>0</v>
          </cell>
        </row>
        <row r="43">
          <cell r="A43">
            <v>3931</v>
          </cell>
          <cell r="B43" t="str">
            <v>STORES EQUIPMENT-FIXED</v>
          </cell>
          <cell r="C43">
            <v>0</v>
          </cell>
          <cell r="D43">
            <v>0</v>
          </cell>
          <cell r="E43">
            <v>0</v>
          </cell>
          <cell r="F43">
            <v>0</v>
          </cell>
          <cell r="G43">
            <v>0</v>
          </cell>
          <cell r="H43">
            <v>0</v>
          </cell>
          <cell r="I43">
            <v>0</v>
          </cell>
          <cell r="J43">
            <v>0</v>
          </cell>
          <cell r="K43">
            <v>0</v>
          </cell>
          <cell r="L43">
            <v>0</v>
          </cell>
          <cell r="M43">
            <v>0</v>
          </cell>
          <cell r="N43">
            <v>0</v>
          </cell>
          <cell r="O43">
            <v>0</v>
          </cell>
          <cell r="Q43">
            <v>0</v>
          </cell>
          <cell r="R43">
            <v>0</v>
          </cell>
          <cell r="S43">
            <v>0</v>
          </cell>
        </row>
        <row r="44">
          <cell r="A44" t="str">
            <v>3932</v>
          </cell>
          <cell r="B44" t="str">
            <v>STORES EQUIPMENT-PORTABLE</v>
          </cell>
          <cell r="C44">
            <v>0</v>
          </cell>
          <cell r="D44">
            <v>0</v>
          </cell>
          <cell r="E44">
            <v>0</v>
          </cell>
          <cell r="F44">
            <v>0</v>
          </cell>
          <cell r="G44">
            <v>0</v>
          </cell>
          <cell r="H44">
            <v>0</v>
          </cell>
          <cell r="I44">
            <v>0</v>
          </cell>
          <cell r="J44">
            <v>0</v>
          </cell>
          <cell r="K44">
            <v>0</v>
          </cell>
          <cell r="L44">
            <v>0</v>
          </cell>
          <cell r="M44">
            <v>0</v>
          </cell>
          <cell r="N44">
            <v>0</v>
          </cell>
          <cell r="O44">
            <v>0</v>
          </cell>
          <cell r="Q44">
            <v>0</v>
          </cell>
          <cell r="R44">
            <v>0</v>
          </cell>
          <cell r="S44">
            <v>0</v>
          </cell>
        </row>
        <row r="45">
          <cell r="A45">
            <v>3941</v>
          </cell>
          <cell r="B45" t="str">
            <v>TOOLS, SHOP, &amp; GARAGE EQUIP-FIXED</v>
          </cell>
          <cell r="C45">
            <v>0</v>
          </cell>
          <cell r="D45">
            <v>0</v>
          </cell>
          <cell r="E45">
            <v>0</v>
          </cell>
          <cell r="F45">
            <v>0</v>
          </cell>
          <cell r="G45">
            <v>0</v>
          </cell>
          <cell r="H45">
            <v>0</v>
          </cell>
          <cell r="I45">
            <v>0</v>
          </cell>
          <cell r="J45">
            <v>0</v>
          </cell>
          <cell r="K45">
            <v>0</v>
          </cell>
          <cell r="L45">
            <v>0</v>
          </cell>
          <cell r="M45">
            <v>0</v>
          </cell>
          <cell r="N45">
            <v>0</v>
          </cell>
          <cell r="O45">
            <v>0</v>
          </cell>
          <cell r="Q45">
            <v>0</v>
          </cell>
          <cell r="R45">
            <v>0</v>
          </cell>
          <cell r="S45">
            <v>0</v>
          </cell>
        </row>
        <row r="46">
          <cell r="A46">
            <v>3942</v>
          </cell>
          <cell r="B46" t="str">
            <v>TOOLS, SHOP, &amp; GARAGE EQUIP-PORTABLE</v>
          </cell>
          <cell r="C46">
            <v>0</v>
          </cell>
          <cell r="D46">
            <v>0</v>
          </cell>
          <cell r="E46">
            <v>0</v>
          </cell>
          <cell r="F46">
            <v>0</v>
          </cell>
          <cell r="G46">
            <v>0</v>
          </cell>
          <cell r="H46">
            <v>0</v>
          </cell>
          <cell r="I46">
            <v>0</v>
          </cell>
          <cell r="J46">
            <v>0</v>
          </cell>
          <cell r="K46">
            <v>0</v>
          </cell>
          <cell r="L46">
            <v>0</v>
          </cell>
          <cell r="M46">
            <v>0</v>
          </cell>
          <cell r="N46">
            <v>0</v>
          </cell>
          <cell r="O46">
            <v>0</v>
          </cell>
          <cell r="Q46">
            <v>0</v>
          </cell>
          <cell r="R46">
            <v>0</v>
          </cell>
          <cell r="S46">
            <v>0</v>
          </cell>
        </row>
        <row r="47">
          <cell r="A47">
            <v>3951</v>
          </cell>
          <cell r="B47" t="str">
            <v>LABORATORY EQUIPMENT-FIXED</v>
          </cell>
          <cell r="C47">
            <v>0</v>
          </cell>
          <cell r="D47">
            <v>0</v>
          </cell>
          <cell r="E47">
            <v>0</v>
          </cell>
          <cell r="F47">
            <v>0</v>
          </cell>
          <cell r="G47">
            <v>0</v>
          </cell>
          <cell r="H47">
            <v>0</v>
          </cell>
          <cell r="I47">
            <v>0</v>
          </cell>
          <cell r="J47">
            <v>0</v>
          </cell>
          <cell r="K47">
            <v>0</v>
          </cell>
          <cell r="L47">
            <v>0</v>
          </cell>
          <cell r="M47">
            <v>0</v>
          </cell>
          <cell r="N47">
            <v>0</v>
          </cell>
          <cell r="O47">
            <v>0</v>
          </cell>
          <cell r="Q47">
            <v>0</v>
          </cell>
          <cell r="R47">
            <v>0</v>
          </cell>
          <cell r="S47">
            <v>0</v>
          </cell>
        </row>
        <row r="48">
          <cell r="A48">
            <v>3952</v>
          </cell>
          <cell r="B48" t="str">
            <v>LABORATORY EQUIPMENT-PORTABLE</v>
          </cell>
          <cell r="C48">
            <v>0</v>
          </cell>
          <cell r="D48">
            <v>0</v>
          </cell>
          <cell r="E48">
            <v>0</v>
          </cell>
          <cell r="F48">
            <v>0</v>
          </cell>
          <cell r="G48">
            <v>0</v>
          </cell>
          <cell r="H48">
            <v>0</v>
          </cell>
          <cell r="I48">
            <v>0</v>
          </cell>
          <cell r="J48">
            <v>0</v>
          </cell>
          <cell r="K48">
            <v>0</v>
          </cell>
          <cell r="L48">
            <v>0</v>
          </cell>
          <cell r="M48">
            <v>0</v>
          </cell>
          <cell r="N48">
            <v>0</v>
          </cell>
          <cell r="O48">
            <v>0</v>
          </cell>
          <cell r="Q48">
            <v>0</v>
          </cell>
          <cell r="R48">
            <v>0</v>
          </cell>
          <cell r="S48">
            <v>0</v>
          </cell>
        </row>
        <row r="49">
          <cell r="A49">
            <v>396</v>
          </cell>
          <cell r="B49" t="str">
            <v>POWER OPERATED EQUIPMENT</v>
          </cell>
          <cell r="C49">
            <v>0</v>
          </cell>
          <cell r="D49">
            <v>0</v>
          </cell>
          <cell r="E49">
            <v>0</v>
          </cell>
          <cell r="F49">
            <v>0</v>
          </cell>
          <cell r="G49">
            <v>0</v>
          </cell>
          <cell r="H49">
            <v>0</v>
          </cell>
          <cell r="I49">
            <v>0</v>
          </cell>
          <cell r="J49">
            <v>0</v>
          </cell>
          <cell r="K49">
            <v>0</v>
          </cell>
          <cell r="L49">
            <v>0</v>
          </cell>
          <cell r="M49">
            <v>0</v>
          </cell>
          <cell r="N49">
            <v>0</v>
          </cell>
          <cell r="O49">
            <v>0</v>
          </cell>
          <cell r="Q49">
            <v>0</v>
          </cell>
          <cell r="R49">
            <v>0</v>
          </cell>
          <cell r="S49">
            <v>0</v>
          </cell>
        </row>
        <row r="50">
          <cell r="A50">
            <v>397</v>
          </cell>
          <cell r="B50" t="str">
            <v>COMMUNICATION EQUIPMENT</v>
          </cell>
          <cell r="C50">
            <v>0</v>
          </cell>
          <cell r="D50">
            <v>0</v>
          </cell>
          <cell r="E50">
            <v>0</v>
          </cell>
          <cell r="F50">
            <v>0</v>
          </cell>
          <cell r="G50">
            <v>0</v>
          </cell>
          <cell r="H50">
            <v>0</v>
          </cell>
          <cell r="I50">
            <v>0</v>
          </cell>
          <cell r="J50">
            <v>0</v>
          </cell>
          <cell r="K50">
            <v>0</v>
          </cell>
          <cell r="L50">
            <v>0</v>
          </cell>
          <cell r="M50">
            <v>0</v>
          </cell>
          <cell r="N50">
            <v>0</v>
          </cell>
          <cell r="O50">
            <v>0</v>
          </cell>
          <cell r="Q50">
            <v>-547</v>
          </cell>
          <cell r="R50">
            <v>-531.25</v>
          </cell>
          <cell r="S50">
            <v>-547</v>
          </cell>
        </row>
        <row r="51">
          <cell r="A51">
            <v>398</v>
          </cell>
          <cell r="B51" t="str">
            <v>MISCELLANEOUS EQUIPMENT</v>
          </cell>
          <cell r="C51">
            <v>0</v>
          </cell>
          <cell r="D51">
            <v>0</v>
          </cell>
          <cell r="E51">
            <v>0</v>
          </cell>
          <cell r="F51">
            <v>0</v>
          </cell>
          <cell r="G51">
            <v>0</v>
          </cell>
          <cell r="H51">
            <v>0</v>
          </cell>
          <cell r="I51">
            <v>0</v>
          </cell>
          <cell r="J51">
            <v>0</v>
          </cell>
          <cell r="K51">
            <v>0</v>
          </cell>
          <cell r="L51">
            <v>0</v>
          </cell>
          <cell r="M51">
            <v>0</v>
          </cell>
          <cell r="N51">
            <v>0</v>
          </cell>
          <cell r="O51">
            <v>0</v>
          </cell>
          <cell r="Q51">
            <v>0</v>
          </cell>
          <cell r="R51">
            <v>0</v>
          </cell>
          <cell r="S51">
            <v>0</v>
          </cell>
        </row>
        <row r="52">
          <cell r="A52" t="str">
            <v>399</v>
          </cell>
          <cell r="B52" t="str">
            <v>MISCELLANEOUS TANGIBLE</v>
          </cell>
          <cell r="C52">
            <v>0</v>
          </cell>
          <cell r="D52">
            <v>0</v>
          </cell>
          <cell r="E52">
            <v>0</v>
          </cell>
          <cell r="F52">
            <v>0</v>
          </cell>
          <cell r="G52">
            <v>0</v>
          </cell>
          <cell r="H52">
            <v>0</v>
          </cell>
          <cell r="I52">
            <v>0</v>
          </cell>
          <cell r="J52">
            <v>0</v>
          </cell>
          <cell r="K52">
            <v>0</v>
          </cell>
          <cell r="L52">
            <v>0</v>
          </cell>
          <cell r="M52">
            <v>0</v>
          </cell>
          <cell r="N52">
            <v>0</v>
          </cell>
          <cell r="O52">
            <v>0</v>
          </cell>
          <cell r="Q52">
            <v>0</v>
          </cell>
          <cell r="R52">
            <v>0</v>
          </cell>
          <cell r="S52">
            <v>0</v>
          </cell>
        </row>
        <row r="54">
          <cell r="B54" t="str">
            <v xml:space="preserve">TOTAL </v>
          </cell>
          <cell r="C54">
            <v>-3101</v>
          </cell>
          <cell r="D54">
            <v>-3101</v>
          </cell>
          <cell r="E54">
            <v>-3101</v>
          </cell>
          <cell r="F54">
            <v>-3101</v>
          </cell>
          <cell r="G54">
            <v>-3101</v>
          </cell>
          <cell r="H54">
            <v>-3101</v>
          </cell>
          <cell r="I54">
            <v>-3099</v>
          </cell>
          <cell r="J54">
            <v>-3098</v>
          </cell>
          <cell r="K54">
            <v>-3098</v>
          </cell>
          <cell r="L54">
            <v>-3098</v>
          </cell>
          <cell r="M54">
            <v>-3097</v>
          </cell>
          <cell r="N54">
            <v>-3097</v>
          </cell>
          <cell r="O54">
            <v>-37193</v>
          </cell>
          <cell r="Q54">
            <v>-12886</v>
          </cell>
          <cell r="R54">
            <v>-48621.5</v>
          </cell>
          <cell r="S54">
            <v>-50079</v>
          </cell>
        </row>
      </sheetData>
      <sheetData sheetId="4">
        <row r="7">
          <cell r="A7" t="str">
            <v>ACCT</v>
          </cell>
          <cell r="B7" t="str">
            <v>ACCOUNT TITLE</v>
          </cell>
          <cell r="C7" t="str">
            <v>MARIANNA</v>
          </cell>
          <cell r="D7" t="str">
            <v>FB</v>
          </cell>
          <cell r="E7" t="str">
            <v>USE RATE</v>
          </cell>
          <cell r="F7">
            <v>37652</v>
          </cell>
          <cell r="G7">
            <v>37680</v>
          </cell>
          <cell r="H7">
            <v>37711</v>
          </cell>
          <cell r="I7">
            <v>37741</v>
          </cell>
          <cell r="J7">
            <v>37772</v>
          </cell>
          <cell r="K7">
            <v>37802</v>
          </cell>
          <cell r="L7">
            <v>37833</v>
          </cell>
          <cell r="M7">
            <v>37864</v>
          </cell>
          <cell r="N7">
            <v>37894</v>
          </cell>
          <cell r="O7">
            <v>37925</v>
          </cell>
          <cell r="P7">
            <v>37955</v>
          </cell>
          <cell r="Q7">
            <v>37986</v>
          </cell>
          <cell r="R7" t="str">
            <v>TOTAL</v>
          </cell>
          <cell r="S7" t="str">
            <v>%</v>
          </cell>
          <cell r="T7" t="str">
            <v>AMOUNT</v>
          </cell>
          <cell r="U7" t="str">
            <v>NET ELECTRIC</v>
          </cell>
        </row>
        <row r="9">
          <cell r="A9">
            <v>350</v>
          </cell>
          <cell r="B9" t="str">
            <v>LAND</v>
          </cell>
          <cell r="E9">
            <v>0</v>
          </cell>
          <cell r="F9">
            <v>0</v>
          </cell>
          <cell r="G9">
            <v>0</v>
          </cell>
          <cell r="H9">
            <v>0</v>
          </cell>
          <cell r="I9">
            <v>0</v>
          </cell>
          <cell r="J9">
            <v>0</v>
          </cell>
          <cell r="K9">
            <v>0</v>
          </cell>
          <cell r="L9">
            <v>0</v>
          </cell>
          <cell r="M9">
            <v>0</v>
          </cell>
          <cell r="N9">
            <v>0</v>
          </cell>
          <cell r="O9">
            <v>0</v>
          </cell>
          <cell r="P9">
            <v>0</v>
          </cell>
          <cell r="Q9">
            <v>0</v>
          </cell>
          <cell r="R9">
            <v>0</v>
          </cell>
          <cell r="T9">
            <v>0</v>
          </cell>
          <cell r="U9">
            <v>0</v>
          </cell>
        </row>
        <row r="10">
          <cell r="A10" t="str">
            <v>3501</v>
          </cell>
          <cell r="B10" t="str">
            <v>LAND RIGHTS</v>
          </cell>
          <cell r="D10">
            <v>2.1000000000000001E-2</v>
          </cell>
          <cell r="E10">
            <v>2.1000000000000001E-2</v>
          </cell>
          <cell r="F10">
            <v>-99</v>
          </cell>
          <cell r="G10">
            <v>-99</v>
          </cell>
          <cell r="H10">
            <v>-99</v>
          </cell>
          <cell r="I10">
            <v>-99</v>
          </cell>
          <cell r="J10">
            <v>-99</v>
          </cell>
          <cell r="K10">
            <v>-99</v>
          </cell>
          <cell r="L10">
            <v>-99</v>
          </cell>
          <cell r="M10">
            <v>-99</v>
          </cell>
          <cell r="N10">
            <v>-99</v>
          </cell>
          <cell r="O10">
            <v>-99</v>
          </cell>
          <cell r="P10">
            <v>-99</v>
          </cell>
          <cell r="Q10">
            <v>-99</v>
          </cell>
          <cell r="R10">
            <v>-1188</v>
          </cell>
          <cell r="T10">
            <v>0</v>
          </cell>
          <cell r="U10">
            <v>-1188</v>
          </cell>
        </row>
        <row r="11">
          <cell r="A11">
            <v>352</v>
          </cell>
          <cell r="B11" t="str">
            <v>STRUCTURES AND IMPROVEMENTS</v>
          </cell>
          <cell r="D11">
            <v>2.1000000000000001E-2</v>
          </cell>
          <cell r="E11">
            <v>2.1000000000000001E-2</v>
          </cell>
          <cell r="F11">
            <v>-46</v>
          </cell>
          <cell r="G11">
            <v>-46</v>
          </cell>
          <cell r="H11">
            <v>-46</v>
          </cell>
          <cell r="I11">
            <v>-46</v>
          </cell>
          <cell r="J11">
            <v>-46</v>
          </cell>
          <cell r="K11">
            <v>-46</v>
          </cell>
          <cell r="L11">
            <v>-46</v>
          </cell>
          <cell r="M11">
            <v>-46</v>
          </cell>
          <cell r="N11">
            <v>-46</v>
          </cell>
          <cell r="O11">
            <v>-46</v>
          </cell>
          <cell r="P11">
            <v>-46</v>
          </cell>
          <cell r="Q11">
            <v>-46</v>
          </cell>
          <cell r="R11">
            <v>-552</v>
          </cell>
          <cell r="T11">
            <v>0</v>
          </cell>
          <cell r="U11">
            <v>-552</v>
          </cell>
        </row>
        <row r="12">
          <cell r="A12">
            <v>353</v>
          </cell>
          <cell r="B12" t="str">
            <v>STATION EQUIPMENT</v>
          </cell>
          <cell r="D12">
            <v>2.5000000000000001E-2</v>
          </cell>
          <cell r="E12">
            <v>2.5000000000000001E-2</v>
          </cell>
          <cell r="F12">
            <v>-4088</v>
          </cell>
          <cell r="G12">
            <v>-4088</v>
          </cell>
          <cell r="H12">
            <v>-4088</v>
          </cell>
          <cell r="I12">
            <v>-4088</v>
          </cell>
          <cell r="J12">
            <v>-4088</v>
          </cell>
          <cell r="K12">
            <v>-4094</v>
          </cell>
          <cell r="L12">
            <v>-4094</v>
          </cell>
          <cell r="M12">
            <v>-4094</v>
          </cell>
          <cell r="N12">
            <v>-4094</v>
          </cell>
          <cell r="O12">
            <v>-4094</v>
          </cell>
          <cell r="P12">
            <v>-4094</v>
          </cell>
          <cell r="Q12">
            <v>-4094</v>
          </cell>
          <cell r="R12">
            <v>-49098</v>
          </cell>
          <cell r="T12">
            <v>0</v>
          </cell>
          <cell r="U12">
            <v>-49098</v>
          </cell>
        </row>
        <row r="13">
          <cell r="A13">
            <v>354</v>
          </cell>
          <cell r="B13" t="str">
            <v>TOWERS AND FIXTURES</v>
          </cell>
          <cell r="D13">
            <v>1.7999999999999999E-2</v>
          </cell>
          <cell r="E13">
            <v>1.7999999999999999E-2</v>
          </cell>
          <cell r="F13">
            <v>-367</v>
          </cell>
          <cell r="G13">
            <v>-367</v>
          </cell>
          <cell r="H13">
            <v>-367</v>
          </cell>
          <cell r="I13">
            <v>-367</v>
          </cell>
          <cell r="J13">
            <v>-367</v>
          </cell>
          <cell r="K13">
            <v>-367</v>
          </cell>
          <cell r="L13">
            <v>-367</v>
          </cell>
          <cell r="M13">
            <v>-367</v>
          </cell>
          <cell r="N13">
            <v>-367</v>
          </cell>
          <cell r="O13">
            <v>-367</v>
          </cell>
          <cell r="P13">
            <v>-367</v>
          </cell>
          <cell r="Q13">
            <v>-367</v>
          </cell>
          <cell r="R13">
            <v>-4404</v>
          </cell>
          <cell r="T13">
            <v>0</v>
          </cell>
          <cell r="U13">
            <v>-4404</v>
          </cell>
        </row>
        <row r="14">
          <cell r="A14">
            <v>355</v>
          </cell>
          <cell r="B14" t="str">
            <v>POLES AND FIXTURES</v>
          </cell>
          <cell r="D14">
            <v>3.7999999999999999E-2</v>
          </cell>
          <cell r="E14">
            <v>3.7999999999999999E-2</v>
          </cell>
          <cell r="F14">
            <v>-7781</v>
          </cell>
          <cell r="G14">
            <v>-7781</v>
          </cell>
          <cell r="H14">
            <v>-7781</v>
          </cell>
          <cell r="I14">
            <v>-7781</v>
          </cell>
          <cell r="J14">
            <v>-7781</v>
          </cell>
          <cell r="K14">
            <v>-7397</v>
          </cell>
          <cell r="L14">
            <v>-7397</v>
          </cell>
          <cell r="M14">
            <v>-7397</v>
          </cell>
          <cell r="N14">
            <v>-7397</v>
          </cell>
          <cell r="O14">
            <v>-7397</v>
          </cell>
          <cell r="P14">
            <v>-7397</v>
          </cell>
          <cell r="Q14">
            <v>-7398</v>
          </cell>
          <cell r="R14">
            <v>-90685</v>
          </cell>
          <cell r="T14">
            <v>0</v>
          </cell>
          <cell r="U14">
            <v>-90685</v>
          </cell>
        </row>
        <row r="15">
          <cell r="A15">
            <v>356</v>
          </cell>
          <cell r="B15" t="str">
            <v>OVERHEAD CONDUCTORS AND DEVICES</v>
          </cell>
          <cell r="D15">
            <v>3.1E-2</v>
          </cell>
          <cell r="E15">
            <v>3.1E-2</v>
          </cell>
          <cell r="F15">
            <v>-5171</v>
          </cell>
          <cell r="G15">
            <v>-5171</v>
          </cell>
          <cell r="H15">
            <v>-5171</v>
          </cell>
          <cell r="I15">
            <v>-5171</v>
          </cell>
          <cell r="J15">
            <v>-5171</v>
          </cell>
          <cell r="K15">
            <v>-4650</v>
          </cell>
          <cell r="L15">
            <v>-4650</v>
          </cell>
          <cell r="M15">
            <v>-4650</v>
          </cell>
          <cell r="N15">
            <v>-4650</v>
          </cell>
          <cell r="O15">
            <v>-4650</v>
          </cell>
          <cell r="P15">
            <v>-4650</v>
          </cell>
          <cell r="Q15">
            <v>-4650</v>
          </cell>
          <cell r="R15">
            <v>-58405</v>
          </cell>
          <cell r="T15">
            <v>0</v>
          </cell>
          <cell r="U15">
            <v>-58405</v>
          </cell>
        </row>
        <row r="16">
          <cell r="A16">
            <v>359</v>
          </cell>
          <cell r="B16" t="str">
            <v>ROADS AND TRAILS</v>
          </cell>
          <cell r="D16">
            <v>3.9E-2</v>
          </cell>
          <cell r="E16">
            <v>3.9E-2</v>
          </cell>
          <cell r="F16">
            <v>-22</v>
          </cell>
          <cell r="G16">
            <v>-22</v>
          </cell>
          <cell r="H16">
            <v>-22</v>
          </cell>
          <cell r="I16">
            <v>-22</v>
          </cell>
          <cell r="J16">
            <v>-22</v>
          </cell>
          <cell r="K16">
            <v>-22</v>
          </cell>
          <cell r="L16">
            <v>-22</v>
          </cell>
          <cell r="M16">
            <v>-22</v>
          </cell>
          <cell r="N16">
            <v>-22</v>
          </cell>
          <cell r="O16">
            <v>-22</v>
          </cell>
          <cell r="P16">
            <v>-22</v>
          </cell>
          <cell r="Q16">
            <v>-22</v>
          </cell>
          <cell r="R16">
            <v>-264</v>
          </cell>
          <cell r="T16">
            <v>0</v>
          </cell>
          <cell r="U16">
            <v>-264</v>
          </cell>
        </row>
        <row r="17">
          <cell r="A17">
            <v>360</v>
          </cell>
          <cell r="B17" t="str">
            <v>DISTRIBUTION PLANT-LAND</v>
          </cell>
          <cell r="E17">
            <v>0</v>
          </cell>
          <cell r="F17">
            <v>0</v>
          </cell>
          <cell r="G17">
            <v>0</v>
          </cell>
          <cell r="H17">
            <v>0</v>
          </cell>
          <cell r="I17">
            <v>0</v>
          </cell>
          <cell r="J17">
            <v>0</v>
          </cell>
          <cell r="K17">
            <v>0</v>
          </cell>
          <cell r="L17">
            <v>0</v>
          </cell>
          <cell r="M17">
            <v>0</v>
          </cell>
          <cell r="N17">
            <v>0</v>
          </cell>
          <cell r="O17">
            <v>0</v>
          </cell>
          <cell r="P17">
            <v>0</v>
          </cell>
          <cell r="Q17">
            <v>0</v>
          </cell>
          <cell r="R17">
            <v>0</v>
          </cell>
          <cell r="T17">
            <v>0</v>
          </cell>
          <cell r="U17">
            <v>0</v>
          </cell>
        </row>
        <row r="18">
          <cell r="A18">
            <v>3601</v>
          </cell>
          <cell r="B18" t="str">
            <v>LAND RIGHTS</v>
          </cell>
          <cell r="C18">
            <v>1.9E-2</v>
          </cell>
          <cell r="D18">
            <v>0.05</v>
          </cell>
          <cell r="E18">
            <v>3.4500000000000003E-2</v>
          </cell>
          <cell r="F18">
            <v>-47</v>
          </cell>
          <cell r="G18">
            <v>-47</v>
          </cell>
          <cell r="H18">
            <v>-47</v>
          </cell>
          <cell r="I18">
            <v>-47</v>
          </cell>
          <cell r="J18">
            <v>-47</v>
          </cell>
          <cell r="K18">
            <v>-47</v>
          </cell>
          <cell r="L18">
            <v>-47</v>
          </cell>
          <cell r="M18">
            <v>-47</v>
          </cell>
          <cell r="N18">
            <v>-47</v>
          </cell>
          <cell r="O18">
            <v>-47</v>
          </cell>
          <cell r="P18">
            <v>-47</v>
          </cell>
          <cell r="Q18">
            <v>-47</v>
          </cell>
          <cell r="R18">
            <v>-564</v>
          </cell>
          <cell r="T18">
            <v>0</v>
          </cell>
          <cell r="U18">
            <v>-564</v>
          </cell>
        </row>
        <row r="19">
          <cell r="A19">
            <v>361</v>
          </cell>
          <cell r="B19" t="str">
            <v>STRUCTURES &amp; IMPROVEMENTS</v>
          </cell>
          <cell r="C19">
            <v>2.1999999999999999E-2</v>
          </cell>
          <cell r="D19">
            <v>2.1999999999999999E-2</v>
          </cell>
          <cell r="E19">
            <v>2.1999999999999999E-2</v>
          </cell>
          <cell r="F19">
            <v>-176</v>
          </cell>
          <cell r="G19">
            <v>-176</v>
          </cell>
          <cell r="H19">
            <v>-176</v>
          </cell>
          <cell r="I19">
            <v>-176</v>
          </cell>
          <cell r="J19">
            <v>-176</v>
          </cell>
          <cell r="K19">
            <v>-176</v>
          </cell>
          <cell r="L19">
            <v>-176</v>
          </cell>
          <cell r="M19">
            <v>-176</v>
          </cell>
          <cell r="N19">
            <v>-176</v>
          </cell>
          <cell r="O19">
            <v>-176</v>
          </cell>
          <cell r="P19">
            <v>-176</v>
          </cell>
          <cell r="Q19">
            <v>-176</v>
          </cell>
          <cell r="R19">
            <v>-2112</v>
          </cell>
          <cell r="T19">
            <v>0</v>
          </cell>
          <cell r="U19">
            <v>-2112</v>
          </cell>
        </row>
        <row r="20">
          <cell r="A20">
            <v>362</v>
          </cell>
          <cell r="B20" t="str">
            <v>STATION EQUIPMENT</v>
          </cell>
          <cell r="C20">
            <v>2.9000000000000001E-2</v>
          </cell>
          <cell r="D20">
            <v>3.9E-2</v>
          </cell>
          <cell r="E20">
            <v>3.4000000000000002E-2</v>
          </cell>
          <cell r="F20">
            <v>-9398</v>
          </cell>
          <cell r="G20">
            <v>-9400</v>
          </cell>
          <cell r="H20">
            <v>-9401</v>
          </cell>
          <cell r="I20">
            <v>-9402</v>
          </cell>
          <cell r="J20">
            <v>-9466</v>
          </cell>
          <cell r="K20">
            <v>-9467</v>
          </cell>
          <cell r="L20">
            <v>-9469</v>
          </cell>
          <cell r="M20">
            <v>-9470</v>
          </cell>
          <cell r="N20">
            <v>-9471</v>
          </cell>
          <cell r="O20">
            <v>-9472</v>
          </cell>
          <cell r="P20">
            <v>-9474</v>
          </cell>
          <cell r="Q20">
            <v>-9475</v>
          </cell>
          <cell r="R20">
            <v>-113365</v>
          </cell>
          <cell r="T20">
            <v>0</v>
          </cell>
          <cell r="U20">
            <v>-113365</v>
          </cell>
        </row>
        <row r="21">
          <cell r="A21">
            <v>364</v>
          </cell>
          <cell r="B21" t="str">
            <v>POLES, TOWERS, &amp; FIXTURES</v>
          </cell>
          <cell r="C21">
            <v>3.9E-2</v>
          </cell>
          <cell r="D21">
            <v>4.9000000000000002E-2</v>
          </cell>
          <cell r="E21">
            <v>4.3999999999999997E-2</v>
          </cell>
          <cell r="F21">
            <v>-26663</v>
          </cell>
          <cell r="G21">
            <v>-26797</v>
          </cell>
          <cell r="H21">
            <v>-26930</v>
          </cell>
          <cell r="I21">
            <v>-27064</v>
          </cell>
          <cell r="J21">
            <v>-27207</v>
          </cell>
          <cell r="K21">
            <v>-27351</v>
          </cell>
          <cell r="L21">
            <v>-27524</v>
          </cell>
          <cell r="M21">
            <v>-27668</v>
          </cell>
          <cell r="N21">
            <v>-27811</v>
          </cell>
          <cell r="O21">
            <v>-28164</v>
          </cell>
          <cell r="P21">
            <v>-28345</v>
          </cell>
          <cell r="Q21">
            <v>-28488</v>
          </cell>
          <cell r="R21">
            <v>-330012</v>
          </cell>
          <cell r="T21">
            <v>0</v>
          </cell>
          <cell r="U21">
            <v>-330012</v>
          </cell>
        </row>
        <row r="22">
          <cell r="A22">
            <v>365</v>
          </cell>
          <cell r="B22" t="str">
            <v>OVERHEAD CONDUCTORS &amp; DEVICES</v>
          </cell>
          <cell r="C22">
            <v>4.2999999999999997E-2</v>
          </cell>
          <cell r="D22">
            <v>4.4999999999999998E-2</v>
          </cell>
          <cell r="E22">
            <v>4.3999999999999997E-2</v>
          </cell>
          <cell r="F22">
            <v>-30550</v>
          </cell>
          <cell r="G22">
            <v>-30626</v>
          </cell>
          <cell r="H22">
            <v>-30703</v>
          </cell>
          <cell r="I22">
            <v>-30780</v>
          </cell>
          <cell r="J22">
            <v>-30856</v>
          </cell>
          <cell r="K22">
            <v>-30933</v>
          </cell>
          <cell r="L22">
            <v>-31035</v>
          </cell>
          <cell r="M22">
            <v>-31111</v>
          </cell>
          <cell r="N22">
            <v>-31188</v>
          </cell>
          <cell r="O22">
            <v>-31312</v>
          </cell>
          <cell r="P22">
            <v>-31543</v>
          </cell>
          <cell r="Q22">
            <v>-31619</v>
          </cell>
          <cell r="R22">
            <v>-372256</v>
          </cell>
          <cell r="T22">
            <v>0</v>
          </cell>
          <cell r="U22">
            <v>-372256</v>
          </cell>
        </row>
        <row r="23">
          <cell r="A23">
            <v>3662</v>
          </cell>
          <cell r="B23" t="str">
            <v>UNDERGROUND CONDUIT - BURIED</v>
          </cell>
          <cell r="C23">
            <v>0.02</v>
          </cell>
          <cell r="D23">
            <v>0.02</v>
          </cell>
          <cell r="E23">
            <v>0.02</v>
          </cell>
          <cell r="F23">
            <v>-2893</v>
          </cell>
          <cell r="G23">
            <v>-2929</v>
          </cell>
          <cell r="H23">
            <v>-2965</v>
          </cell>
          <cell r="I23">
            <v>-3000</v>
          </cell>
          <cell r="J23">
            <v>-3036</v>
          </cell>
          <cell r="K23">
            <v>-3072</v>
          </cell>
          <cell r="L23">
            <v>-3108</v>
          </cell>
          <cell r="M23">
            <v>-3144</v>
          </cell>
          <cell r="N23">
            <v>-3180</v>
          </cell>
          <cell r="O23">
            <v>-3216</v>
          </cell>
          <cell r="P23">
            <v>-3252</v>
          </cell>
          <cell r="Q23">
            <v>-3288</v>
          </cell>
          <cell r="R23">
            <v>-37083</v>
          </cell>
          <cell r="T23">
            <v>0</v>
          </cell>
          <cell r="U23">
            <v>-37083</v>
          </cell>
        </row>
        <row r="24">
          <cell r="A24">
            <v>3672</v>
          </cell>
          <cell r="B24" t="str">
            <v>UNDERGROUND COND &amp; DEVICES - BURIED</v>
          </cell>
          <cell r="C24">
            <v>2.9000000000000001E-2</v>
          </cell>
          <cell r="D24">
            <v>2.8000000000000001E-2</v>
          </cell>
          <cell r="E24">
            <v>2.8500000000000001E-2</v>
          </cell>
          <cell r="F24">
            <v>-8407</v>
          </cell>
          <cell r="G24">
            <v>-8468</v>
          </cell>
          <cell r="H24">
            <v>-8530</v>
          </cell>
          <cell r="I24">
            <v>-8592</v>
          </cell>
          <cell r="J24">
            <v>-8654</v>
          </cell>
          <cell r="K24">
            <v>-8715</v>
          </cell>
          <cell r="L24">
            <v>-8777</v>
          </cell>
          <cell r="M24">
            <v>-8839</v>
          </cell>
          <cell r="N24">
            <v>-8900</v>
          </cell>
          <cell r="O24">
            <v>-8962</v>
          </cell>
          <cell r="P24">
            <v>-9024</v>
          </cell>
          <cell r="Q24">
            <v>-9085</v>
          </cell>
          <cell r="R24">
            <v>-104953</v>
          </cell>
          <cell r="T24">
            <v>0</v>
          </cell>
          <cell r="U24">
            <v>-104953</v>
          </cell>
        </row>
        <row r="25">
          <cell r="A25">
            <v>3681</v>
          </cell>
          <cell r="B25" t="str">
            <v>LINE TRANSFORMERS - OVERHEAD</v>
          </cell>
          <cell r="C25">
            <v>0.04</v>
          </cell>
          <cell r="D25">
            <v>4.3999999999999997E-2</v>
          </cell>
          <cell r="E25">
            <v>4.1999999999999996E-2</v>
          </cell>
          <cell r="F25">
            <v>-22275</v>
          </cell>
          <cell r="G25">
            <v>-22290</v>
          </cell>
          <cell r="H25">
            <v>-22305</v>
          </cell>
          <cell r="I25">
            <v>-22320</v>
          </cell>
          <cell r="J25">
            <v>-22415</v>
          </cell>
          <cell r="K25">
            <v>-22430</v>
          </cell>
          <cell r="L25">
            <v>-22502</v>
          </cell>
          <cell r="M25">
            <v>-22517</v>
          </cell>
          <cell r="N25">
            <v>-22532</v>
          </cell>
          <cell r="O25">
            <v>-22547</v>
          </cell>
          <cell r="P25">
            <v>-22597</v>
          </cell>
          <cell r="Q25">
            <v>-22647</v>
          </cell>
          <cell r="R25">
            <v>-269377</v>
          </cell>
          <cell r="T25">
            <v>0</v>
          </cell>
          <cell r="U25">
            <v>-269377</v>
          </cell>
        </row>
        <row r="26">
          <cell r="A26" t="str">
            <v>3683</v>
          </cell>
          <cell r="B26" t="str">
            <v>LINE TRANSFORMERS - BURIED</v>
          </cell>
          <cell r="C26">
            <v>0.04</v>
          </cell>
          <cell r="D26">
            <v>4.3999999999999997E-2</v>
          </cell>
          <cell r="E26">
            <v>4.1999999999999996E-2</v>
          </cell>
          <cell r="F26">
            <v>-16906</v>
          </cell>
          <cell r="G26">
            <v>-16921</v>
          </cell>
          <cell r="H26">
            <v>-16937</v>
          </cell>
          <cell r="I26">
            <v>-16953</v>
          </cell>
          <cell r="J26">
            <v>-17404</v>
          </cell>
          <cell r="K26">
            <v>-17435</v>
          </cell>
          <cell r="L26">
            <v>-17466</v>
          </cell>
          <cell r="M26">
            <v>-17679</v>
          </cell>
          <cell r="N26">
            <v>-17710</v>
          </cell>
          <cell r="O26">
            <v>-17741</v>
          </cell>
          <cell r="P26">
            <v>-17772</v>
          </cell>
          <cell r="Q26">
            <v>-17803</v>
          </cell>
          <cell r="R26">
            <v>-208727</v>
          </cell>
          <cell r="T26">
            <v>0</v>
          </cell>
          <cell r="U26">
            <v>-208727</v>
          </cell>
        </row>
        <row r="27">
          <cell r="A27">
            <v>3691</v>
          </cell>
          <cell r="B27" t="str">
            <v>OVERHEAD SERVICES</v>
          </cell>
          <cell r="C27">
            <v>4.3999999999999997E-2</v>
          </cell>
          <cell r="D27">
            <v>3.4000000000000002E-2</v>
          </cell>
          <cell r="E27">
            <v>3.9E-2</v>
          </cell>
          <cell r="F27">
            <v>-11589</v>
          </cell>
          <cell r="G27">
            <v>-11628</v>
          </cell>
          <cell r="H27">
            <v>-11668</v>
          </cell>
          <cell r="I27">
            <v>-11707</v>
          </cell>
          <cell r="J27">
            <v>-11746</v>
          </cell>
          <cell r="K27">
            <v>-11785</v>
          </cell>
          <cell r="L27">
            <v>-11824</v>
          </cell>
          <cell r="M27">
            <v>-11863</v>
          </cell>
          <cell r="N27">
            <v>-11902</v>
          </cell>
          <cell r="O27">
            <v>-11941</v>
          </cell>
          <cell r="P27">
            <v>-11980</v>
          </cell>
          <cell r="Q27">
            <v>-12019</v>
          </cell>
          <cell r="R27">
            <v>-141652</v>
          </cell>
          <cell r="T27">
            <v>0</v>
          </cell>
          <cell r="U27">
            <v>-141652</v>
          </cell>
        </row>
        <row r="28">
          <cell r="A28">
            <v>3693</v>
          </cell>
          <cell r="B28" t="str">
            <v>UNDERGROUND SERVICES - BURIED</v>
          </cell>
          <cell r="C28">
            <v>4.3999999999999997E-2</v>
          </cell>
          <cell r="D28">
            <v>3.4000000000000002E-2</v>
          </cell>
          <cell r="E28">
            <v>3.9E-2</v>
          </cell>
          <cell r="F28">
            <v>-9817</v>
          </cell>
          <cell r="G28">
            <v>-9869</v>
          </cell>
          <cell r="H28">
            <v>-9922</v>
          </cell>
          <cell r="I28">
            <v>-9974</v>
          </cell>
          <cell r="J28">
            <v>-10027</v>
          </cell>
          <cell r="K28">
            <v>-10080</v>
          </cell>
          <cell r="L28">
            <v>-10132</v>
          </cell>
          <cell r="M28">
            <v>-10185</v>
          </cell>
          <cell r="N28">
            <v>-10238</v>
          </cell>
          <cell r="O28">
            <v>-10290</v>
          </cell>
          <cell r="P28">
            <v>-10343</v>
          </cell>
          <cell r="Q28">
            <v>-10396</v>
          </cell>
          <cell r="R28">
            <v>-121273</v>
          </cell>
          <cell r="T28">
            <v>0</v>
          </cell>
          <cell r="U28">
            <v>-121273</v>
          </cell>
        </row>
        <row r="29">
          <cell r="A29">
            <v>370</v>
          </cell>
          <cell r="B29" t="str">
            <v>METERS</v>
          </cell>
          <cell r="C29">
            <v>3.6999999999999998E-2</v>
          </cell>
          <cell r="D29">
            <v>3.5000000000000003E-2</v>
          </cell>
          <cell r="E29">
            <v>3.6000000000000004E-2</v>
          </cell>
          <cell r="F29">
            <v>-8680</v>
          </cell>
          <cell r="G29">
            <v>-8711</v>
          </cell>
          <cell r="H29">
            <v>-8743</v>
          </cell>
          <cell r="I29">
            <v>-8768</v>
          </cell>
          <cell r="J29">
            <v>-8814</v>
          </cell>
          <cell r="K29">
            <v>-8860</v>
          </cell>
          <cell r="L29">
            <v>-8910</v>
          </cell>
          <cell r="M29">
            <v>-8959</v>
          </cell>
          <cell r="N29">
            <v>-9009</v>
          </cell>
          <cell r="O29">
            <v>-9058</v>
          </cell>
          <cell r="P29">
            <v>-9107</v>
          </cell>
          <cell r="Q29">
            <v>-9157</v>
          </cell>
          <cell r="R29">
            <v>-106776</v>
          </cell>
          <cell r="T29">
            <v>0</v>
          </cell>
          <cell r="U29">
            <v>-106776</v>
          </cell>
        </row>
        <row r="30">
          <cell r="A30">
            <v>3711</v>
          </cell>
          <cell r="B30" t="str">
            <v>INSTALLATIONS ON CUSTOMER PREMISES-AG</v>
          </cell>
          <cell r="C30">
            <v>6.5000000000000002E-2</v>
          </cell>
          <cell r="D30">
            <v>6.0999999999999999E-2</v>
          </cell>
          <cell r="E30">
            <v>6.3E-2</v>
          </cell>
          <cell r="F30">
            <v>-5375</v>
          </cell>
          <cell r="G30">
            <v>-5392</v>
          </cell>
          <cell r="H30">
            <v>-5410</v>
          </cell>
          <cell r="I30">
            <v>-5427</v>
          </cell>
          <cell r="J30">
            <v>-5445</v>
          </cell>
          <cell r="K30">
            <v>-5462</v>
          </cell>
          <cell r="L30">
            <v>-5480</v>
          </cell>
          <cell r="M30">
            <v>-5497</v>
          </cell>
          <cell r="N30">
            <v>-5515</v>
          </cell>
          <cell r="O30">
            <v>-5532</v>
          </cell>
          <cell r="P30">
            <v>-5550</v>
          </cell>
          <cell r="Q30">
            <v>-5567</v>
          </cell>
          <cell r="R30">
            <v>-65652</v>
          </cell>
          <cell r="T30">
            <v>0</v>
          </cell>
          <cell r="U30">
            <v>-65652</v>
          </cell>
        </row>
        <row r="31">
          <cell r="A31" t="str">
            <v>3713</v>
          </cell>
          <cell r="B31" t="str">
            <v>INSTALLATIONS ON CUSTOMER PREMISES-UG</v>
          </cell>
          <cell r="C31">
            <v>6.5000000000000002E-2</v>
          </cell>
          <cell r="D31">
            <v>6.0999999999999999E-2</v>
          </cell>
          <cell r="E31">
            <v>6.3E-2</v>
          </cell>
          <cell r="F31">
            <v>-2309</v>
          </cell>
          <cell r="G31">
            <v>-2318</v>
          </cell>
          <cell r="H31">
            <v>-2328</v>
          </cell>
          <cell r="I31">
            <v>-2337</v>
          </cell>
          <cell r="J31">
            <v>-2347</v>
          </cell>
          <cell r="K31">
            <v>-2356</v>
          </cell>
          <cell r="L31">
            <v>-2365</v>
          </cell>
          <cell r="M31">
            <v>-2375</v>
          </cell>
          <cell r="N31">
            <v>-2384</v>
          </cell>
          <cell r="O31">
            <v>-2394</v>
          </cell>
          <cell r="P31">
            <v>-2403</v>
          </cell>
          <cell r="Q31">
            <v>-2412</v>
          </cell>
          <cell r="R31">
            <v>-28328</v>
          </cell>
          <cell r="T31">
            <v>0</v>
          </cell>
          <cell r="U31">
            <v>-28328</v>
          </cell>
        </row>
        <row r="32">
          <cell r="A32">
            <v>3731</v>
          </cell>
          <cell r="B32" t="str">
            <v>STREET LIGHTING &amp; SIGNAL SYSTEMS-AG</v>
          </cell>
          <cell r="C32">
            <v>5.5E-2</v>
          </cell>
          <cell r="D32">
            <v>4.2999999999999997E-2</v>
          </cell>
          <cell r="E32">
            <v>4.9000000000000002E-2</v>
          </cell>
          <cell r="F32">
            <v>-2369</v>
          </cell>
          <cell r="G32">
            <v>-2372</v>
          </cell>
          <cell r="H32">
            <v>-2374</v>
          </cell>
          <cell r="I32">
            <v>-2377</v>
          </cell>
          <cell r="J32">
            <v>-2380</v>
          </cell>
          <cell r="K32">
            <v>-2383</v>
          </cell>
          <cell r="L32">
            <v>-2385</v>
          </cell>
          <cell r="M32">
            <v>-2388</v>
          </cell>
          <cell r="N32">
            <v>-2391</v>
          </cell>
          <cell r="O32">
            <v>-2394</v>
          </cell>
          <cell r="P32">
            <v>-2396</v>
          </cell>
          <cell r="Q32">
            <v>-2399</v>
          </cell>
          <cell r="R32">
            <v>-28608</v>
          </cell>
          <cell r="T32">
            <v>0</v>
          </cell>
          <cell r="U32">
            <v>-28608</v>
          </cell>
        </row>
        <row r="33">
          <cell r="A33" t="str">
            <v>3733</v>
          </cell>
          <cell r="B33" t="str">
            <v>STREET LIGHTING &amp; SIGNAL SYSTEMS-UG</v>
          </cell>
          <cell r="C33">
            <v>5.5E-2</v>
          </cell>
          <cell r="D33">
            <v>4.2999999999999997E-2</v>
          </cell>
          <cell r="E33">
            <v>4.9000000000000002E-2</v>
          </cell>
          <cell r="F33">
            <v>-2000</v>
          </cell>
          <cell r="G33">
            <v>-2007</v>
          </cell>
          <cell r="H33">
            <v>-2014</v>
          </cell>
          <cell r="I33">
            <v>-2021</v>
          </cell>
          <cell r="J33">
            <v>-2027</v>
          </cell>
          <cell r="K33">
            <v>-2034</v>
          </cell>
          <cell r="L33">
            <v>-2041</v>
          </cell>
          <cell r="M33">
            <v>-2048</v>
          </cell>
          <cell r="N33">
            <v>-2054</v>
          </cell>
          <cell r="O33">
            <v>-2061</v>
          </cell>
          <cell r="P33">
            <v>-2068</v>
          </cell>
          <cell r="Q33">
            <v>-2075</v>
          </cell>
          <cell r="R33">
            <v>-24450</v>
          </cell>
          <cell r="T33">
            <v>0</v>
          </cell>
          <cell r="U33">
            <v>-24450</v>
          </cell>
        </row>
        <row r="34">
          <cell r="A34">
            <v>389</v>
          </cell>
          <cell r="B34" t="str">
            <v>GENERAL PLANT-LAND</v>
          </cell>
          <cell r="E34">
            <v>0</v>
          </cell>
          <cell r="F34">
            <v>0</v>
          </cell>
          <cell r="G34">
            <v>0</v>
          </cell>
          <cell r="H34">
            <v>0</v>
          </cell>
          <cell r="I34">
            <v>0</v>
          </cell>
          <cell r="J34">
            <v>0</v>
          </cell>
          <cell r="K34">
            <v>0</v>
          </cell>
          <cell r="L34">
            <v>0</v>
          </cell>
          <cell r="M34">
            <v>0</v>
          </cell>
          <cell r="N34">
            <v>0</v>
          </cell>
          <cell r="O34">
            <v>0</v>
          </cell>
          <cell r="P34">
            <v>0</v>
          </cell>
          <cell r="Q34">
            <v>0</v>
          </cell>
          <cell r="R34">
            <v>0</v>
          </cell>
          <cell r="T34">
            <v>0</v>
          </cell>
          <cell r="U34">
            <v>0</v>
          </cell>
        </row>
        <row r="35">
          <cell r="A35">
            <v>390</v>
          </cell>
          <cell r="B35" t="str">
            <v>STRUCTURES AND IMPROVEMENTS</v>
          </cell>
          <cell r="C35">
            <v>2.1000000000000001E-2</v>
          </cell>
          <cell r="D35">
            <v>0.02</v>
          </cell>
          <cell r="E35">
            <v>2.0500000000000001E-2</v>
          </cell>
          <cell r="F35">
            <v>-2322</v>
          </cell>
          <cell r="G35">
            <v>-2323</v>
          </cell>
          <cell r="H35">
            <v>-2324</v>
          </cell>
          <cell r="I35">
            <v>-2324</v>
          </cell>
          <cell r="J35">
            <v>-2325</v>
          </cell>
          <cell r="K35">
            <v>-2326</v>
          </cell>
          <cell r="L35">
            <v>-2335</v>
          </cell>
          <cell r="M35">
            <v>-2336</v>
          </cell>
          <cell r="N35">
            <v>-2373</v>
          </cell>
          <cell r="O35">
            <v>-2374</v>
          </cell>
          <cell r="P35">
            <v>-2374</v>
          </cell>
          <cell r="Q35">
            <v>-2375</v>
          </cell>
          <cell r="R35">
            <v>-28111</v>
          </cell>
          <cell r="T35">
            <v>0</v>
          </cell>
          <cell r="U35">
            <v>-28111</v>
          </cell>
        </row>
        <row r="36">
          <cell r="A36">
            <v>3911</v>
          </cell>
          <cell r="B36" t="str">
            <v>OFFICE FURNITURE</v>
          </cell>
          <cell r="C36">
            <v>0.14299999999999999</v>
          </cell>
          <cell r="D36">
            <v>0.14299999999999999</v>
          </cell>
          <cell r="E36">
            <v>0.14299999999999999</v>
          </cell>
          <cell r="F36">
            <v>-88</v>
          </cell>
          <cell r="G36">
            <v>-88</v>
          </cell>
          <cell r="H36">
            <v>-88</v>
          </cell>
          <cell r="I36">
            <v>-88</v>
          </cell>
          <cell r="J36">
            <v>-88</v>
          </cell>
          <cell r="K36">
            <v>-112</v>
          </cell>
          <cell r="L36">
            <v>-112</v>
          </cell>
          <cell r="M36">
            <v>-112</v>
          </cell>
          <cell r="N36">
            <v>-112</v>
          </cell>
          <cell r="O36">
            <v>-112</v>
          </cell>
          <cell r="P36">
            <v>-112</v>
          </cell>
          <cell r="Q36">
            <v>-112</v>
          </cell>
          <cell r="R36">
            <v>-1224</v>
          </cell>
          <cell r="S36">
            <v>0.04</v>
          </cell>
          <cell r="T36">
            <v>-49</v>
          </cell>
          <cell r="U36">
            <v>-1175</v>
          </cell>
        </row>
        <row r="37">
          <cell r="A37">
            <v>3912</v>
          </cell>
          <cell r="B37" t="str">
            <v>OFFICE MACHINES</v>
          </cell>
          <cell r="C37">
            <v>0.2</v>
          </cell>
          <cell r="D37">
            <v>0.2</v>
          </cell>
          <cell r="E37">
            <v>0.2</v>
          </cell>
          <cell r="F37">
            <v>-629</v>
          </cell>
          <cell r="G37">
            <v>-629</v>
          </cell>
          <cell r="H37">
            <v>-629</v>
          </cell>
          <cell r="I37">
            <v>-629</v>
          </cell>
          <cell r="J37">
            <v>-629</v>
          </cell>
          <cell r="K37">
            <v>-662</v>
          </cell>
          <cell r="L37">
            <v>-662</v>
          </cell>
          <cell r="M37">
            <v>-662</v>
          </cell>
          <cell r="N37">
            <v>-662</v>
          </cell>
          <cell r="O37">
            <v>-662</v>
          </cell>
          <cell r="P37">
            <v>-662</v>
          </cell>
          <cell r="Q37">
            <v>-662</v>
          </cell>
          <cell r="R37">
            <v>-7779</v>
          </cell>
          <cell r="S37">
            <v>0.04</v>
          </cell>
          <cell r="T37">
            <v>-311</v>
          </cell>
          <cell r="U37">
            <v>-7468</v>
          </cell>
        </row>
        <row r="38">
          <cell r="A38">
            <v>3913</v>
          </cell>
          <cell r="B38" t="str">
            <v>COMPUTER EQUIPMENT</v>
          </cell>
          <cell r="C38">
            <v>0.2</v>
          </cell>
          <cell r="D38">
            <v>0.2</v>
          </cell>
          <cell r="E38">
            <v>0.2</v>
          </cell>
          <cell r="F38">
            <v>-8535</v>
          </cell>
          <cell r="G38">
            <v>-8480</v>
          </cell>
          <cell r="H38">
            <v>-8425</v>
          </cell>
          <cell r="I38">
            <v>-8370</v>
          </cell>
          <cell r="J38">
            <v>-8315</v>
          </cell>
          <cell r="K38">
            <v>-8302</v>
          </cell>
          <cell r="L38">
            <v>-8247</v>
          </cell>
          <cell r="M38">
            <v>-8408</v>
          </cell>
          <cell r="N38">
            <v>-8770</v>
          </cell>
          <cell r="O38">
            <v>-8715</v>
          </cell>
          <cell r="P38">
            <v>-8660</v>
          </cell>
          <cell r="Q38">
            <v>-8605</v>
          </cell>
          <cell r="R38">
            <v>-101832</v>
          </cell>
          <cell r="S38">
            <v>0.04</v>
          </cell>
          <cell r="T38">
            <v>-4073</v>
          </cell>
          <cell r="U38">
            <v>-97759</v>
          </cell>
        </row>
        <row r="39">
          <cell r="A39">
            <v>3921</v>
          </cell>
          <cell r="B39" t="str">
            <v>PASSENGER CARS</v>
          </cell>
          <cell r="C39">
            <v>0.17</v>
          </cell>
          <cell r="D39">
            <v>8.1000000000000003E-2</v>
          </cell>
          <cell r="E39">
            <v>0.1255</v>
          </cell>
          <cell r="F39">
            <v>-1004</v>
          </cell>
          <cell r="G39">
            <v>-1004</v>
          </cell>
          <cell r="H39">
            <v>-1004</v>
          </cell>
          <cell r="I39">
            <v>-1004</v>
          </cell>
          <cell r="J39">
            <v>-1004</v>
          </cell>
          <cell r="K39">
            <v>-1004</v>
          </cell>
          <cell r="L39">
            <v>-1004</v>
          </cell>
          <cell r="M39">
            <v>-1004</v>
          </cell>
          <cell r="N39">
            <v>-1004</v>
          </cell>
          <cell r="O39">
            <v>-1004</v>
          </cell>
          <cell r="P39">
            <v>-1004</v>
          </cell>
          <cell r="Q39">
            <v>-1004</v>
          </cell>
          <cell r="R39">
            <v>-12048</v>
          </cell>
          <cell r="T39">
            <v>0</v>
          </cell>
          <cell r="U39">
            <v>-12048</v>
          </cell>
        </row>
        <row r="40">
          <cell r="A40">
            <v>3922</v>
          </cell>
          <cell r="B40" t="str">
            <v>LIGHT TRUCKS &amp; VANS</v>
          </cell>
          <cell r="C40">
            <v>0.129</v>
          </cell>
          <cell r="D40">
            <v>0.13</v>
          </cell>
          <cell r="E40">
            <v>0.1295</v>
          </cell>
          <cell r="F40">
            <v>-5795</v>
          </cell>
          <cell r="G40">
            <v>-5795</v>
          </cell>
          <cell r="H40">
            <v>-5795</v>
          </cell>
          <cell r="I40">
            <v>-5795</v>
          </cell>
          <cell r="J40">
            <v>-5668</v>
          </cell>
          <cell r="K40">
            <v>-5668</v>
          </cell>
          <cell r="L40">
            <v>-6100</v>
          </cell>
          <cell r="M40">
            <v>-6100</v>
          </cell>
          <cell r="N40">
            <v>-5974</v>
          </cell>
          <cell r="O40">
            <v>-5974</v>
          </cell>
          <cell r="P40">
            <v>-5974</v>
          </cell>
          <cell r="Q40">
            <v>-5974</v>
          </cell>
          <cell r="R40">
            <v>-70612</v>
          </cell>
          <cell r="T40">
            <v>0</v>
          </cell>
          <cell r="U40">
            <v>-70612</v>
          </cell>
        </row>
        <row r="41">
          <cell r="A41">
            <v>3923</v>
          </cell>
          <cell r="B41" t="str">
            <v>HEAVY TRUCKS</v>
          </cell>
          <cell r="C41">
            <v>9.0999999999999998E-2</v>
          </cell>
          <cell r="D41">
            <v>8.4000000000000005E-2</v>
          </cell>
          <cell r="E41">
            <v>8.7499999999999994E-2</v>
          </cell>
          <cell r="F41">
            <v>-12068</v>
          </cell>
          <cell r="G41">
            <v>-12155</v>
          </cell>
          <cell r="H41">
            <v>-12242</v>
          </cell>
          <cell r="I41">
            <v>-12329</v>
          </cell>
          <cell r="J41">
            <v>-12415</v>
          </cell>
          <cell r="K41">
            <v>-12502</v>
          </cell>
          <cell r="L41">
            <v>-13475</v>
          </cell>
          <cell r="M41">
            <v>-13562</v>
          </cell>
          <cell r="N41">
            <v>-13649</v>
          </cell>
          <cell r="O41">
            <v>-13735</v>
          </cell>
          <cell r="P41">
            <v>-13822</v>
          </cell>
          <cell r="Q41">
            <v>-13909</v>
          </cell>
          <cell r="R41">
            <v>-155863</v>
          </cell>
          <cell r="T41">
            <v>0</v>
          </cell>
          <cell r="U41">
            <v>-155863</v>
          </cell>
        </row>
        <row r="42">
          <cell r="A42">
            <v>3924</v>
          </cell>
          <cell r="B42" t="str">
            <v>TRAILERS</v>
          </cell>
          <cell r="C42">
            <v>3.7999999999999999E-2</v>
          </cell>
          <cell r="D42">
            <v>2.5999999999999999E-2</v>
          </cell>
          <cell r="E42">
            <v>3.2000000000000001E-2</v>
          </cell>
          <cell r="F42">
            <v>-284</v>
          </cell>
          <cell r="G42">
            <v>-284</v>
          </cell>
          <cell r="H42">
            <v>-284</v>
          </cell>
          <cell r="I42">
            <v>-284</v>
          </cell>
          <cell r="J42">
            <v>-284</v>
          </cell>
          <cell r="K42">
            <v>-284</v>
          </cell>
          <cell r="L42">
            <v>-284</v>
          </cell>
          <cell r="M42">
            <v>-284</v>
          </cell>
          <cell r="N42">
            <v>-284</v>
          </cell>
          <cell r="O42">
            <v>-284</v>
          </cell>
          <cell r="P42">
            <v>-284</v>
          </cell>
          <cell r="Q42">
            <v>-284</v>
          </cell>
          <cell r="R42">
            <v>-3408</v>
          </cell>
          <cell r="T42">
            <v>0</v>
          </cell>
          <cell r="U42">
            <v>-3408</v>
          </cell>
        </row>
        <row r="43">
          <cell r="A43">
            <v>3931</v>
          </cell>
          <cell r="B43" t="str">
            <v>STORES EQUIPMENT-FIXED</v>
          </cell>
          <cell r="C43">
            <v>0.14299999999999999</v>
          </cell>
          <cell r="D43">
            <v>0.14299999999999999</v>
          </cell>
          <cell r="E43">
            <v>0.14299999999999999</v>
          </cell>
          <cell r="F43">
            <v>-1274</v>
          </cell>
          <cell r="G43">
            <v>-1274</v>
          </cell>
          <cell r="H43">
            <v>-1274</v>
          </cell>
          <cell r="I43">
            <v>-1274</v>
          </cell>
          <cell r="J43">
            <v>-1274</v>
          </cell>
          <cell r="K43">
            <v>-1274</v>
          </cell>
          <cell r="L43">
            <v>-1274</v>
          </cell>
          <cell r="M43">
            <v>-1274</v>
          </cell>
          <cell r="N43">
            <v>-1274</v>
          </cell>
          <cell r="O43">
            <v>-1274</v>
          </cell>
          <cell r="P43">
            <v>-1274</v>
          </cell>
          <cell r="Q43">
            <v>-1274</v>
          </cell>
          <cell r="R43">
            <v>-15288</v>
          </cell>
          <cell r="T43">
            <v>0</v>
          </cell>
          <cell r="U43">
            <v>-15288</v>
          </cell>
        </row>
        <row r="44">
          <cell r="A44" t="str">
            <v>3932</v>
          </cell>
          <cell r="B44" t="str">
            <v>STORES EQUIPMENT-PORTABLE</v>
          </cell>
          <cell r="C44">
            <v>0.14299999999999999</v>
          </cell>
          <cell r="D44">
            <v>0.14299999999999999</v>
          </cell>
          <cell r="E44">
            <v>0.14299999999999999</v>
          </cell>
          <cell r="F44">
            <v>-9</v>
          </cell>
          <cell r="G44">
            <v>-9</v>
          </cell>
          <cell r="H44">
            <v>-9</v>
          </cell>
          <cell r="I44">
            <v>-9</v>
          </cell>
          <cell r="J44">
            <v>-9</v>
          </cell>
          <cell r="K44">
            <v>-9</v>
          </cell>
          <cell r="L44">
            <v>-9</v>
          </cell>
          <cell r="M44">
            <v>-9</v>
          </cell>
          <cell r="N44">
            <v>-9</v>
          </cell>
          <cell r="O44">
            <v>-9</v>
          </cell>
          <cell r="P44">
            <v>-9</v>
          </cell>
          <cell r="Q44">
            <v>-9</v>
          </cell>
          <cell r="R44">
            <v>-108</v>
          </cell>
          <cell r="T44">
            <v>0</v>
          </cell>
          <cell r="U44">
            <v>-108</v>
          </cell>
        </row>
        <row r="45">
          <cell r="A45">
            <v>3941</v>
          </cell>
          <cell r="B45" t="str">
            <v>TOOLS, SHOP, &amp; GARAGE EQUIP-FIXED</v>
          </cell>
          <cell r="C45">
            <v>0.14299999999999999</v>
          </cell>
          <cell r="D45">
            <v>0.14299999999999999</v>
          </cell>
          <cell r="E45">
            <v>0.14299999999999999</v>
          </cell>
          <cell r="F45">
            <v>-450</v>
          </cell>
          <cell r="G45">
            <v>-450</v>
          </cell>
          <cell r="H45">
            <v>-450</v>
          </cell>
          <cell r="I45">
            <v>-450</v>
          </cell>
          <cell r="J45">
            <v>-450</v>
          </cell>
          <cell r="K45">
            <v>-450</v>
          </cell>
          <cell r="L45">
            <v>-450</v>
          </cell>
          <cell r="M45">
            <v>-450</v>
          </cell>
          <cell r="N45">
            <v>-450</v>
          </cell>
          <cell r="O45">
            <v>-450</v>
          </cell>
          <cell r="P45">
            <v>-450</v>
          </cell>
          <cell r="Q45">
            <v>-450</v>
          </cell>
          <cell r="R45">
            <v>-5400</v>
          </cell>
          <cell r="T45">
            <v>0</v>
          </cell>
          <cell r="U45">
            <v>-5400</v>
          </cell>
        </row>
        <row r="46">
          <cell r="A46">
            <v>3942</v>
          </cell>
          <cell r="B46" t="str">
            <v>TOOLS, SHOP, &amp; GARAGE EQUIP-PORTABLE</v>
          </cell>
          <cell r="C46">
            <v>0.14299999999999999</v>
          </cell>
          <cell r="D46">
            <v>0.14299999999999999</v>
          </cell>
          <cell r="E46">
            <v>0.14299999999999999</v>
          </cell>
          <cell r="F46">
            <v>-1021</v>
          </cell>
          <cell r="G46">
            <v>-1039</v>
          </cell>
          <cell r="H46">
            <v>-1057</v>
          </cell>
          <cell r="I46">
            <v>-1075</v>
          </cell>
          <cell r="J46">
            <v>-1093</v>
          </cell>
          <cell r="K46">
            <v>-1110</v>
          </cell>
          <cell r="L46">
            <v>-1188</v>
          </cell>
          <cell r="M46">
            <v>-1206</v>
          </cell>
          <cell r="N46">
            <v>-1224</v>
          </cell>
          <cell r="O46">
            <v>-1242</v>
          </cell>
          <cell r="P46">
            <v>-1259</v>
          </cell>
          <cell r="Q46">
            <v>-1277</v>
          </cell>
          <cell r="R46">
            <v>-13791</v>
          </cell>
          <cell r="T46">
            <v>0</v>
          </cell>
          <cell r="U46">
            <v>-13791</v>
          </cell>
        </row>
        <row r="47">
          <cell r="A47">
            <v>3951</v>
          </cell>
          <cell r="B47" t="str">
            <v>LABORATORY EQUIPMENT-FIXED</v>
          </cell>
          <cell r="C47">
            <v>0.14299999999999999</v>
          </cell>
          <cell r="D47">
            <v>0.14299999999999999</v>
          </cell>
          <cell r="E47">
            <v>0.14299999999999999</v>
          </cell>
          <cell r="F47">
            <v>-766</v>
          </cell>
          <cell r="G47">
            <v>-766</v>
          </cell>
          <cell r="H47">
            <v>-766</v>
          </cell>
          <cell r="I47">
            <v>-766</v>
          </cell>
          <cell r="J47">
            <v>-766</v>
          </cell>
          <cell r="K47">
            <v>-766</v>
          </cell>
          <cell r="L47">
            <v>-766</v>
          </cell>
          <cell r="M47">
            <v>-766</v>
          </cell>
          <cell r="N47">
            <v>-766</v>
          </cell>
          <cell r="O47">
            <v>-766</v>
          </cell>
          <cell r="P47">
            <v>-766</v>
          </cell>
          <cell r="Q47">
            <v>-766</v>
          </cell>
          <cell r="R47">
            <v>-9192</v>
          </cell>
          <cell r="T47">
            <v>0</v>
          </cell>
          <cell r="U47">
            <v>-9192</v>
          </cell>
        </row>
        <row r="48">
          <cell r="A48">
            <v>3952</v>
          </cell>
          <cell r="B48" t="str">
            <v>LABORATORY EQUIPMENT-PORTABLE</v>
          </cell>
          <cell r="C48">
            <v>0.14299999999999999</v>
          </cell>
          <cell r="D48">
            <v>0.14299999999999999</v>
          </cell>
          <cell r="E48">
            <v>0.14299999999999999</v>
          </cell>
          <cell r="F48">
            <v>-459</v>
          </cell>
          <cell r="G48">
            <v>-459</v>
          </cell>
          <cell r="H48">
            <v>-459</v>
          </cell>
          <cell r="I48">
            <v>-459</v>
          </cell>
          <cell r="J48">
            <v>-459</v>
          </cell>
          <cell r="K48">
            <v>-459</v>
          </cell>
          <cell r="L48">
            <v>-459</v>
          </cell>
          <cell r="M48">
            <v>-459</v>
          </cell>
          <cell r="N48">
            <v>-459</v>
          </cell>
          <cell r="O48">
            <v>-459</v>
          </cell>
          <cell r="P48">
            <v>-459</v>
          </cell>
          <cell r="Q48">
            <v>-459</v>
          </cell>
          <cell r="R48">
            <v>-5508</v>
          </cell>
          <cell r="T48">
            <v>0</v>
          </cell>
          <cell r="U48">
            <v>-5508</v>
          </cell>
        </row>
        <row r="49">
          <cell r="A49">
            <v>396</v>
          </cell>
          <cell r="B49" t="str">
            <v>POWER OPERATED EQUIPMENT</v>
          </cell>
          <cell r="C49">
            <v>6.8000000000000005E-2</v>
          </cell>
          <cell r="D49">
            <v>4.2000000000000003E-2</v>
          </cell>
          <cell r="E49">
            <v>5.5000000000000007E-2</v>
          </cell>
          <cell r="F49">
            <v>-535</v>
          </cell>
          <cell r="G49">
            <v>-535</v>
          </cell>
          <cell r="H49">
            <v>-535</v>
          </cell>
          <cell r="I49">
            <v>-535</v>
          </cell>
          <cell r="J49">
            <v>-535</v>
          </cell>
          <cell r="K49">
            <v>-535</v>
          </cell>
          <cell r="L49">
            <v>-535</v>
          </cell>
          <cell r="M49">
            <v>-535</v>
          </cell>
          <cell r="N49">
            <v>-535</v>
          </cell>
          <cell r="O49">
            <v>-535</v>
          </cell>
          <cell r="P49">
            <v>-535</v>
          </cell>
          <cell r="Q49">
            <v>-535</v>
          </cell>
          <cell r="R49">
            <v>-6420</v>
          </cell>
          <cell r="T49">
            <v>0</v>
          </cell>
          <cell r="U49">
            <v>-6420</v>
          </cell>
        </row>
        <row r="50">
          <cell r="A50">
            <v>397</v>
          </cell>
          <cell r="B50" t="str">
            <v>COMMUNICATION EQUIPMENT</v>
          </cell>
          <cell r="C50">
            <v>0.2</v>
          </cell>
          <cell r="D50">
            <v>0.2</v>
          </cell>
          <cell r="E50">
            <v>0.2</v>
          </cell>
          <cell r="F50">
            <v>-2145</v>
          </cell>
          <cell r="G50">
            <v>-2145</v>
          </cell>
          <cell r="H50">
            <v>-2145</v>
          </cell>
          <cell r="I50">
            <v>-2145</v>
          </cell>
          <cell r="J50">
            <v>-2145</v>
          </cell>
          <cell r="K50">
            <v>-2145</v>
          </cell>
          <cell r="L50">
            <v>-2145</v>
          </cell>
          <cell r="M50">
            <v>-2145</v>
          </cell>
          <cell r="N50">
            <v>-1912</v>
          </cell>
          <cell r="O50">
            <v>-1912</v>
          </cell>
          <cell r="P50">
            <v>-2495</v>
          </cell>
          <cell r="Q50">
            <v>-2495</v>
          </cell>
          <cell r="R50">
            <v>-25974</v>
          </cell>
          <cell r="T50">
            <v>0</v>
          </cell>
          <cell r="U50">
            <v>-25974</v>
          </cell>
        </row>
        <row r="51">
          <cell r="A51">
            <v>398</v>
          </cell>
          <cell r="B51" t="str">
            <v>MISCELLANEOUS EQUIPMENT</v>
          </cell>
          <cell r="C51">
            <v>0.14299999999999999</v>
          </cell>
          <cell r="D51">
            <v>0.14299999999999999</v>
          </cell>
          <cell r="E51">
            <v>0.14299999999999999</v>
          </cell>
          <cell r="F51">
            <v>-239</v>
          </cell>
          <cell r="G51">
            <v>-239</v>
          </cell>
          <cell r="H51">
            <v>-239</v>
          </cell>
          <cell r="I51">
            <v>-239</v>
          </cell>
          <cell r="J51">
            <v>-239</v>
          </cell>
          <cell r="K51">
            <v>-239</v>
          </cell>
          <cell r="L51">
            <v>-239</v>
          </cell>
          <cell r="M51">
            <v>-239</v>
          </cell>
          <cell r="N51">
            <v>-239</v>
          </cell>
          <cell r="O51">
            <v>-239</v>
          </cell>
          <cell r="P51">
            <v>-239</v>
          </cell>
          <cell r="Q51">
            <v>-239</v>
          </cell>
          <cell r="R51">
            <v>-2868</v>
          </cell>
          <cell r="T51">
            <v>0</v>
          </cell>
          <cell r="U51">
            <v>-2868</v>
          </cell>
        </row>
        <row r="52">
          <cell r="A52" t="str">
            <v>399</v>
          </cell>
          <cell r="B52" t="str">
            <v>MISCELLANEOUS TANGIBLE</v>
          </cell>
          <cell r="C52">
            <v>0.2</v>
          </cell>
          <cell r="D52">
            <v>0.2</v>
          </cell>
          <cell r="E52">
            <v>0.2</v>
          </cell>
          <cell r="F52">
            <v>0</v>
          </cell>
          <cell r="G52">
            <v>0</v>
          </cell>
          <cell r="H52">
            <v>0</v>
          </cell>
          <cell r="I52">
            <v>0</v>
          </cell>
          <cell r="J52">
            <v>0</v>
          </cell>
          <cell r="K52">
            <v>0</v>
          </cell>
          <cell r="L52">
            <v>0</v>
          </cell>
          <cell r="M52">
            <v>-83</v>
          </cell>
          <cell r="N52">
            <v>-167</v>
          </cell>
          <cell r="O52">
            <v>-167</v>
          </cell>
          <cell r="P52">
            <v>-167</v>
          </cell>
          <cell r="Q52">
            <v>-167</v>
          </cell>
          <cell r="R52">
            <v>-751</v>
          </cell>
          <cell r="T52">
            <v>0</v>
          </cell>
          <cell r="U52">
            <v>-751</v>
          </cell>
        </row>
        <row r="54">
          <cell r="B54" t="str">
            <v xml:space="preserve">TOTAL </v>
          </cell>
          <cell r="F54">
            <v>-214651</v>
          </cell>
          <cell r="G54">
            <v>-215199</v>
          </cell>
          <cell r="H54">
            <v>-215752</v>
          </cell>
          <cell r="I54">
            <v>-216294</v>
          </cell>
          <cell r="J54">
            <v>-217319</v>
          </cell>
          <cell r="K54">
            <v>-217108</v>
          </cell>
          <cell r="L54">
            <v>-219200</v>
          </cell>
          <cell r="M54">
            <v>-220275</v>
          </cell>
          <cell r="N54">
            <v>-221046</v>
          </cell>
          <cell r="O54">
            <v>-221895</v>
          </cell>
          <cell r="P54">
            <v>-223297</v>
          </cell>
          <cell r="Q54">
            <v>-223925</v>
          </cell>
          <cell r="R54">
            <v>-2625961</v>
          </cell>
          <cell r="T54">
            <v>-4433</v>
          </cell>
          <cell r="U54">
            <v>-2621528</v>
          </cell>
        </row>
      </sheetData>
      <sheetData sheetId="5" refreshError="1"/>
      <sheetData sheetId="6" refreshError="1"/>
      <sheetData sheetId="7" refreshError="1"/>
      <sheetData sheetId="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4eec"/>
      <sheetName val="COMBINED 1010"/>
      <sheetName val="COMBINED 1080 (2)"/>
      <sheetName val="DEPRECIATION ACCRUAL"/>
      <sheetName val="DepX1010"/>
      <sheetName val="Feb-Jan"/>
      <sheetName val="Compare"/>
      <sheetName val="9a"/>
      <sheetName val="9a (2)"/>
      <sheetName val="B-9b"/>
      <sheetName val="9b (4)"/>
      <sheetName val="9b (3)"/>
      <sheetName val="9b (5)"/>
      <sheetName val="C-36"/>
      <sheetName val="C-3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look"/>
      <sheetName val="Acc List"/>
      <sheetName val="TB 02"/>
      <sheetName val="DOC"/>
      <sheetName val="1"/>
      <sheetName val="2"/>
      <sheetName val="3"/>
      <sheetName val="4"/>
      <sheetName val="5"/>
      <sheetName val="6"/>
      <sheetName val="7"/>
      <sheetName val="8"/>
      <sheetName val="9"/>
      <sheetName val="10"/>
      <sheetName val="11"/>
      <sheetName val="12a"/>
      <sheetName val="12b"/>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Pivot02"/>
      <sheetName val="38a"/>
      <sheetName val="38b"/>
      <sheetName val="39"/>
      <sheetName val="40"/>
      <sheetName val="41"/>
      <sheetName val="42a"/>
      <sheetName val="42B"/>
      <sheetName val="43a"/>
      <sheetName val="43b"/>
      <sheetName val="44"/>
      <sheetName val="45"/>
      <sheetName val="46"/>
      <sheetName val="47"/>
      <sheetName val="48"/>
      <sheetName val="49"/>
      <sheetName val="50"/>
      <sheetName val="51"/>
      <sheetName val="52"/>
      <sheetName val="53"/>
      <sheetName val="54"/>
      <sheetName val="55"/>
      <sheetName val="56"/>
      <sheetName val="57"/>
      <sheetName val="58"/>
      <sheetName val="60"/>
      <sheetName val="61"/>
      <sheetName val="62"/>
      <sheetName val="63"/>
      <sheetName val="64"/>
      <sheetName val="65"/>
      <sheetName val="66"/>
    </sheetNames>
    <sheetDataSet>
      <sheetData sheetId="0">
        <row r="1">
          <cell r="A1" t="str">
            <v>revenues</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row>
        <row r="2">
          <cell r="A2" t="str">
            <v>Company</v>
          </cell>
          <cell r="B2" t="str">
            <v>Utility</v>
          </cell>
          <cell r="C2" t="str">
            <v>Division</v>
          </cell>
          <cell r="D2" t="str">
            <v>Sub-Account</v>
          </cell>
          <cell r="E2" t="str">
            <v>Description</v>
          </cell>
          <cell r="F2">
            <v>37226</v>
          </cell>
          <cell r="G2">
            <v>37257</v>
          </cell>
          <cell r="H2">
            <v>37288</v>
          </cell>
          <cell r="I2">
            <v>37316</v>
          </cell>
          <cell r="J2">
            <v>37347</v>
          </cell>
          <cell r="K2">
            <v>37377</v>
          </cell>
          <cell r="L2">
            <v>37408</v>
          </cell>
          <cell r="M2">
            <v>37438</v>
          </cell>
          <cell r="N2">
            <v>37469</v>
          </cell>
          <cell r="O2">
            <v>37500</v>
          </cell>
          <cell r="P2">
            <v>37530</v>
          </cell>
          <cell r="Q2">
            <v>37561</v>
          </cell>
          <cell r="R2">
            <v>37591</v>
          </cell>
          <cell r="S2" t="str">
            <v>13-MO AVE</v>
          </cell>
          <cell r="T2" t="str">
            <v>12-MO SUM</v>
          </cell>
        </row>
        <row r="3">
          <cell r="A3" t="str">
            <v>1144000440</v>
          </cell>
          <cell r="B3">
            <v>4000</v>
          </cell>
          <cell r="C3">
            <v>114</v>
          </cell>
          <cell r="D3">
            <v>440</v>
          </cell>
          <cell r="E3" t="str">
            <v>Sales of Electricity - Residential</v>
          </cell>
          <cell r="F3">
            <v>-622917</v>
          </cell>
          <cell r="G3">
            <v>-986004</v>
          </cell>
          <cell r="H3">
            <v>-683834</v>
          </cell>
          <cell r="I3">
            <v>-750499</v>
          </cell>
          <cell r="J3">
            <v>-605633</v>
          </cell>
          <cell r="K3">
            <v>-730855</v>
          </cell>
          <cell r="L3">
            <v>-801000</v>
          </cell>
          <cell r="M3">
            <v>-881716</v>
          </cell>
          <cell r="N3">
            <v>-929762</v>
          </cell>
          <cell r="O3">
            <v>-908732</v>
          </cell>
          <cell r="P3">
            <v>-798650</v>
          </cell>
          <cell r="Q3">
            <v>-627523</v>
          </cell>
          <cell r="R3">
            <v>-867723</v>
          </cell>
          <cell r="S3">
            <v>-784219.07692307688</v>
          </cell>
          <cell r="T3">
            <v>-9571931</v>
          </cell>
        </row>
        <row r="4">
          <cell r="A4" t="str">
            <v>11440004420</v>
          </cell>
          <cell r="B4">
            <v>4000</v>
          </cell>
          <cell r="C4">
            <v>114</v>
          </cell>
          <cell r="D4">
            <v>4420</v>
          </cell>
          <cell r="E4" t="str">
            <v>Sales of Electricity - C&amp;I Small</v>
          </cell>
          <cell r="F4">
            <v>-155534</v>
          </cell>
          <cell r="G4">
            <v>-199192</v>
          </cell>
          <cell r="H4">
            <v>-168817</v>
          </cell>
          <cell r="I4">
            <v>-172136</v>
          </cell>
          <cell r="J4">
            <v>-166618</v>
          </cell>
          <cell r="K4">
            <v>-198126</v>
          </cell>
          <cell r="L4">
            <v>-207181</v>
          </cell>
          <cell r="M4">
            <v>-219663</v>
          </cell>
          <cell r="N4">
            <v>-236627</v>
          </cell>
          <cell r="O4">
            <v>-238895</v>
          </cell>
          <cell r="P4">
            <v>-224834</v>
          </cell>
          <cell r="Q4">
            <v>-190552</v>
          </cell>
          <cell r="R4">
            <v>-195798</v>
          </cell>
          <cell r="S4">
            <v>-197997.92307692306</v>
          </cell>
          <cell r="T4">
            <v>-2418439</v>
          </cell>
        </row>
        <row r="5">
          <cell r="A5" t="str">
            <v>11440004421</v>
          </cell>
          <cell r="B5">
            <v>4000</v>
          </cell>
          <cell r="C5">
            <v>114</v>
          </cell>
          <cell r="D5">
            <v>4421</v>
          </cell>
          <cell r="E5" t="str">
            <v>Sales of Electricity - C&amp;I Large</v>
          </cell>
          <cell r="F5">
            <v>-498782</v>
          </cell>
          <cell r="G5">
            <v>-576126</v>
          </cell>
          <cell r="H5">
            <v>-485295</v>
          </cell>
          <cell r="I5">
            <v>-530368</v>
          </cell>
          <cell r="J5">
            <v>-500871</v>
          </cell>
          <cell r="K5">
            <v>-586631</v>
          </cell>
          <cell r="L5">
            <v>-587293</v>
          </cell>
          <cell r="M5">
            <v>-595312</v>
          </cell>
          <cell r="N5">
            <v>-636271</v>
          </cell>
          <cell r="O5">
            <v>-638648</v>
          </cell>
          <cell r="P5">
            <v>-593795</v>
          </cell>
          <cell r="Q5">
            <v>-528970</v>
          </cell>
          <cell r="R5">
            <v>-546023</v>
          </cell>
          <cell r="S5">
            <v>-561875.76923076925</v>
          </cell>
          <cell r="T5">
            <v>-6805603</v>
          </cell>
        </row>
        <row r="6">
          <cell r="A6" t="str">
            <v>11440004422</v>
          </cell>
          <cell r="B6">
            <v>4000</v>
          </cell>
          <cell r="C6">
            <v>114</v>
          </cell>
          <cell r="D6">
            <v>4422</v>
          </cell>
          <cell r="E6" t="str">
            <v>Sales of Electricity - GSLD</v>
          </cell>
          <cell r="F6">
            <v>0</v>
          </cell>
          <cell r="G6">
            <v>0</v>
          </cell>
          <cell r="H6">
            <v>0</v>
          </cell>
          <cell r="I6">
            <v>0</v>
          </cell>
          <cell r="J6">
            <v>0</v>
          </cell>
          <cell r="K6">
            <v>0</v>
          </cell>
          <cell r="L6">
            <v>0</v>
          </cell>
          <cell r="M6">
            <v>0</v>
          </cell>
          <cell r="N6">
            <v>0</v>
          </cell>
          <cell r="O6">
            <v>0</v>
          </cell>
          <cell r="P6">
            <v>0</v>
          </cell>
          <cell r="Q6">
            <v>0</v>
          </cell>
          <cell r="R6">
            <v>0</v>
          </cell>
          <cell r="S6">
            <v>0</v>
          </cell>
          <cell r="T6">
            <v>0</v>
          </cell>
        </row>
        <row r="7">
          <cell r="A7" t="str">
            <v>1144000444</v>
          </cell>
          <cell r="B7">
            <v>4000</v>
          </cell>
          <cell r="C7">
            <v>114</v>
          </cell>
          <cell r="D7">
            <v>444</v>
          </cell>
          <cell r="E7" t="str">
            <v>Sales of Electricity -  Public Street &amp; HWY</v>
          </cell>
          <cell r="F7">
            <v>-10286</v>
          </cell>
          <cell r="G7">
            <v>-11818</v>
          </cell>
          <cell r="H7">
            <v>-10569</v>
          </cell>
          <cell r="I7">
            <v>-10847</v>
          </cell>
          <cell r="J7">
            <v>-11598</v>
          </cell>
          <cell r="K7">
            <v>-10774</v>
          </cell>
          <cell r="L7">
            <v>-11176</v>
          </cell>
          <cell r="M7">
            <v>-11742</v>
          </cell>
          <cell r="N7">
            <v>-11245</v>
          </cell>
          <cell r="O7">
            <v>-11126</v>
          </cell>
          <cell r="P7">
            <v>-10572</v>
          </cell>
          <cell r="Q7">
            <v>-12679</v>
          </cell>
          <cell r="R7">
            <v>-11044</v>
          </cell>
          <cell r="S7">
            <v>-11190.461538461539</v>
          </cell>
          <cell r="T7">
            <v>-135190</v>
          </cell>
        </row>
        <row r="8">
          <cell r="A8" t="str">
            <v>1144000445</v>
          </cell>
          <cell r="B8">
            <v>4000</v>
          </cell>
          <cell r="C8">
            <v>114</v>
          </cell>
          <cell r="D8">
            <v>445</v>
          </cell>
          <cell r="E8" t="str">
            <v>Sales of Electricity - Other Public Authorities</v>
          </cell>
          <cell r="F8">
            <v>0</v>
          </cell>
          <cell r="G8">
            <v>0</v>
          </cell>
          <cell r="H8">
            <v>0</v>
          </cell>
          <cell r="I8">
            <v>0</v>
          </cell>
          <cell r="J8">
            <v>0</v>
          </cell>
          <cell r="K8">
            <v>0</v>
          </cell>
          <cell r="L8">
            <v>0</v>
          </cell>
          <cell r="M8">
            <v>0</v>
          </cell>
          <cell r="N8">
            <v>0</v>
          </cell>
          <cell r="O8">
            <v>0</v>
          </cell>
          <cell r="P8">
            <v>0</v>
          </cell>
          <cell r="Q8">
            <v>0</v>
          </cell>
          <cell r="R8">
            <v>0</v>
          </cell>
          <cell r="S8">
            <v>0</v>
          </cell>
          <cell r="T8">
            <v>0</v>
          </cell>
        </row>
        <row r="9">
          <cell r="A9" t="str">
            <v>1144000446</v>
          </cell>
          <cell r="B9">
            <v>4000</v>
          </cell>
          <cell r="C9">
            <v>114</v>
          </cell>
          <cell r="D9">
            <v>446</v>
          </cell>
          <cell r="E9" t="str">
            <v>Sales of Electricity - Railroads</v>
          </cell>
          <cell r="F9">
            <v>0</v>
          </cell>
          <cell r="G9">
            <v>0</v>
          </cell>
          <cell r="H9">
            <v>0</v>
          </cell>
          <cell r="I9">
            <v>0</v>
          </cell>
          <cell r="J9">
            <v>0</v>
          </cell>
          <cell r="K9">
            <v>0</v>
          </cell>
          <cell r="L9">
            <v>0</v>
          </cell>
          <cell r="M9">
            <v>0</v>
          </cell>
          <cell r="N9">
            <v>0</v>
          </cell>
          <cell r="O9">
            <v>0</v>
          </cell>
          <cell r="P9">
            <v>0</v>
          </cell>
          <cell r="Q9">
            <v>0</v>
          </cell>
          <cell r="R9">
            <v>0</v>
          </cell>
          <cell r="S9">
            <v>0</v>
          </cell>
          <cell r="T9">
            <v>0</v>
          </cell>
        </row>
        <row r="10">
          <cell r="A10" t="str">
            <v>1144000447</v>
          </cell>
          <cell r="B10">
            <v>4000</v>
          </cell>
          <cell r="C10">
            <v>114</v>
          </cell>
          <cell r="D10">
            <v>447</v>
          </cell>
          <cell r="E10" t="str">
            <v>Sales of Electricity -  Resale</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row>
        <row r="11">
          <cell r="A11" t="str">
            <v>1144000448</v>
          </cell>
          <cell r="B11">
            <v>4000</v>
          </cell>
          <cell r="C11">
            <v>114</v>
          </cell>
          <cell r="D11">
            <v>448</v>
          </cell>
          <cell r="E11" t="str">
            <v>Sales of Electricity - Interdepartmental</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row>
        <row r="12">
          <cell r="A12" t="str">
            <v>1144000449</v>
          </cell>
          <cell r="B12">
            <v>4000</v>
          </cell>
          <cell r="C12">
            <v>114</v>
          </cell>
          <cell r="D12">
            <v>449</v>
          </cell>
          <cell r="E12" t="str">
            <v>Sales of Electricity - Other Sales</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row>
        <row r="13">
          <cell r="A13" t="str">
            <v>1154000440</v>
          </cell>
          <cell r="B13">
            <v>4000</v>
          </cell>
          <cell r="C13">
            <v>115</v>
          </cell>
          <cell r="D13">
            <v>440</v>
          </cell>
          <cell r="E13" t="str">
            <v>Sales of Electricity - Residential</v>
          </cell>
          <cell r="F13">
            <v>-639310</v>
          </cell>
          <cell r="G13">
            <v>-1051248</v>
          </cell>
          <cell r="H13">
            <v>-760852</v>
          </cell>
          <cell r="I13">
            <v>-815845</v>
          </cell>
          <cell r="J13">
            <v>-719627</v>
          </cell>
          <cell r="K13">
            <v>-881726</v>
          </cell>
          <cell r="L13">
            <v>-1053546</v>
          </cell>
          <cell r="M13">
            <v>-1168802</v>
          </cell>
          <cell r="N13">
            <v>-1161028</v>
          </cell>
          <cell r="O13">
            <v>-1183595</v>
          </cell>
          <cell r="P13">
            <v>-1004527</v>
          </cell>
          <cell r="Q13">
            <v>-738629</v>
          </cell>
          <cell r="R13">
            <v>-930310</v>
          </cell>
          <cell r="S13">
            <v>-931465</v>
          </cell>
          <cell r="T13">
            <v>-11469735</v>
          </cell>
        </row>
        <row r="14">
          <cell r="A14" t="str">
            <v>11540004420</v>
          </cell>
          <cell r="B14">
            <v>4000</v>
          </cell>
          <cell r="C14">
            <v>115</v>
          </cell>
          <cell r="D14">
            <v>4420</v>
          </cell>
          <cell r="E14" t="str">
            <v>Sales of Electricity - C&amp;I Small</v>
          </cell>
          <cell r="F14">
            <v>-146992</v>
          </cell>
          <cell r="G14">
            <v>-165248</v>
          </cell>
          <cell r="H14">
            <v>-151724</v>
          </cell>
          <cell r="I14">
            <v>-156369</v>
          </cell>
          <cell r="J14">
            <v>-153624</v>
          </cell>
          <cell r="K14">
            <v>-176533</v>
          </cell>
          <cell r="L14">
            <v>-198107</v>
          </cell>
          <cell r="M14">
            <v>-203643</v>
          </cell>
          <cell r="N14">
            <v>-211961</v>
          </cell>
          <cell r="O14">
            <v>-211482</v>
          </cell>
          <cell r="P14">
            <v>-198668</v>
          </cell>
          <cell r="Q14">
            <v>-162584</v>
          </cell>
          <cell r="R14">
            <v>-159437</v>
          </cell>
          <cell r="S14">
            <v>-176644</v>
          </cell>
          <cell r="T14">
            <v>-2149380</v>
          </cell>
        </row>
        <row r="15">
          <cell r="A15" t="str">
            <v>11540004421</v>
          </cell>
          <cell r="B15">
            <v>4000</v>
          </cell>
          <cell r="C15">
            <v>115</v>
          </cell>
          <cell r="D15">
            <v>4421</v>
          </cell>
          <cell r="E15" t="str">
            <v>Sales of Electricity - C&amp;I Large</v>
          </cell>
          <cell r="F15">
            <v>-365020</v>
          </cell>
          <cell r="G15">
            <v>-393112</v>
          </cell>
          <cell r="H15">
            <v>-348778</v>
          </cell>
          <cell r="I15">
            <v>-352215</v>
          </cell>
          <cell r="J15">
            <v>-374561</v>
          </cell>
          <cell r="K15">
            <v>-423633</v>
          </cell>
          <cell r="L15">
            <v>-464608</v>
          </cell>
          <cell r="M15">
            <v>-444944</v>
          </cell>
          <cell r="N15">
            <v>-472279</v>
          </cell>
          <cell r="O15">
            <v>-494476</v>
          </cell>
          <cell r="P15">
            <v>-457874</v>
          </cell>
          <cell r="Q15">
            <v>-395313</v>
          </cell>
          <cell r="R15">
            <v>-406949</v>
          </cell>
          <cell r="S15">
            <v>-414904.76923076925</v>
          </cell>
          <cell r="T15">
            <v>-5028742</v>
          </cell>
        </row>
        <row r="16">
          <cell r="A16" t="str">
            <v>11540004422</v>
          </cell>
          <cell r="B16">
            <v>4000</v>
          </cell>
          <cell r="C16">
            <v>115</v>
          </cell>
          <cell r="D16">
            <v>4422</v>
          </cell>
          <cell r="E16" t="str">
            <v>Sales of Electricity - GSLD</v>
          </cell>
          <cell r="F16">
            <v>-327178</v>
          </cell>
          <cell r="G16">
            <v>-245094</v>
          </cell>
          <cell r="H16">
            <v>-262634</v>
          </cell>
          <cell r="I16">
            <v>-289391</v>
          </cell>
          <cell r="J16">
            <v>-237235</v>
          </cell>
          <cell r="K16">
            <v>-239990</v>
          </cell>
          <cell r="L16">
            <v>-283033</v>
          </cell>
          <cell r="M16">
            <v>-295481</v>
          </cell>
          <cell r="N16">
            <v>-246932</v>
          </cell>
          <cell r="O16">
            <v>-307098</v>
          </cell>
          <cell r="P16">
            <v>-396531</v>
          </cell>
          <cell r="Q16">
            <v>-394143</v>
          </cell>
          <cell r="R16">
            <v>-315807</v>
          </cell>
          <cell r="S16">
            <v>-295426.69230769231</v>
          </cell>
          <cell r="T16">
            <v>-3513369</v>
          </cell>
        </row>
        <row r="17">
          <cell r="A17" t="str">
            <v>1154000444</v>
          </cell>
          <cell r="B17">
            <v>4000</v>
          </cell>
          <cell r="C17">
            <v>115</v>
          </cell>
          <cell r="D17">
            <v>444</v>
          </cell>
          <cell r="E17" t="str">
            <v>Sales of Electricity -  Public Street &amp; HWY</v>
          </cell>
          <cell r="F17">
            <v>-8539</v>
          </cell>
          <cell r="G17">
            <v>-8630</v>
          </cell>
          <cell r="H17">
            <v>-9288</v>
          </cell>
          <cell r="I17">
            <v>-8789</v>
          </cell>
          <cell r="J17">
            <v>-8797</v>
          </cell>
          <cell r="K17">
            <v>-8812</v>
          </cell>
          <cell r="L17">
            <v>-8812</v>
          </cell>
          <cell r="M17">
            <v>-8821</v>
          </cell>
          <cell r="N17">
            <v>-8761</v>
          </cell>
          <cell r="O17">
            <v>-8739</v>
          </cell>
          <cell r="P17">
            <v>-8740</v>
          </cell>
          <cell r="Q17">
            <v>-8577</v>
          </cell>
          <cell r="R17">
            <v>-2040</v>
          </cell>
          <cell r="S17">
            <v>-8257.3076923076915</v>
          </cell>
          <cell r="T17">
            <v>-98806</v>
          </cell>
        </row>
        <row r="18">
          <cell r="A18" t="str">
            <v>1154000445</v>
          </cell>
          <cell r="B18">
            <v>4000</v>
          </cell>
          <cell r="C18">
            <v>115</v>
          </cell>
          <cell r="D18">
            <v>445</v>
          </cell>
          <cell r="E18" t="str">
            <v>Sales of Electricity - Other Public Authorities</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row>
        <row r="19">
          <cell r="A19" t="str">
            <v>1154000446</v>
          </cell>
          <cell r="B19">
            <v>4000</v>
          </cell>
          <cell r="C19">
            <v>115</v>
          </cell>
          <cell r="D19">
            <v>446</v>
          </cell>
          <cell r="E19" t="str">
            <v>Sales of Electricity - Railroads</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row>
        <row r="20">
          <cell r="A20" t="str">
            <v>1154000447</v>
          </cell>
          <cell r="B20">
            <v>4000</v>
          </cell>
          <cell r="C20">
            <v>115</v>
          </cell>
          <cell r="D20">
            <v>447</v>
          </cell>
          <cell r="E20" t="str">
            <v>Sales of Electricity -  Resale</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row>
        <row r="21">
          <cell r="A21" t="str">
            <v>1154000448</v>
          </cell>
          <cell r="B21">
            <v>4000</v>
          </cell>
          <cell r="C21">
            <v>115</v>
          </cell>
          <cell r="D21">
            <v>448</v>
          </cell>
          <cell r="E21" t="str">
            <v>Sales of Electricity - Interdepartmental</v>
          </cell>
          <cell r="F21">
            <v>-9583</v>
          </cell>
          <cell r="G21">
            <v>-10558</v>
          </cell>
          <cell r="H21">
            <v>-8883</v>
          </cell>
          <cell r="I21">
            <v>-9740</v>
          </cell>
          <cell r="J21">
            <v>-11298</v>
          </cell>
          <cell r="K21">
            <v>-15017</v>
          </cell>
          <cell r="L21">
            <v>-14687</v>
          </cell>
          <cell r="M21">
            <v>-15057</v>
          </cell>
          <cell r="N21">
            <v>-14005</v>
          </cell>
          <cell r="O21">
            <v>-12105</v>
          </cell>
          <cell r="P21">
            <v>-11606</v>
          </cell>
          <cell r="Q21">
            <v>-10380</v>
          </cell>
          <cell r="R21">
            <v>-11169</v>
          </cell>
          <cell r="S21">
            <v>-11852.923076923076</v>
          </cell>
          <cell r="T21">
            <v>-144505</v>
          </cell>
        </row>
        <row r="22">
          <cell r="A22" t="str">
            <v>1154000449</v>
          </cell>
          <cell r="B22">
            <v>4000</v>
          </cell>
          <cell r="C22">
            <v>115</v>
          </cell>
          <cell r="D22">
            <v>449</v>
          </cell>
          <cell r="E22" t="str">
            <v>Sales of Electricity - Other Sales</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row>
        <row r="23">
          <cell r="A23" t="str">
            <v>114totalfuelrev</v>
          </cell>
          <cell r="F23">
            <v>-801553</v>
          </cell>
          <cell r="G23">
            <v>-1149202</v>
          </cell>
          <cell r="H23">
            <v>-844373</v>
          </cell>
          <cell r="I23">
            <v>-932022</v>
          </cell>
          <cell r="J23">
            <v>-803238</v>
          </cell>
          <cell r="K23">
            <v>-979337</v>
          </cell>
          <cell r="L23">
            <v>-1037843</v>
          </cell>
          <cell r="M23">
            <v>-1110487</v>
          </cell>
          <cell r="N23">
            <v>-1189250</v>
          </cell>
          <cell r="O23">
            <v>-1175468</v>
          </cell>
          <cell r="P23">
            <v>-1050675</v>
          </cell>
          <cell r="Q23">
            <v>-851591</v>
          </cell>
          <cell r="R23">
            <v>-1040860</v>
          </cell>
          <cell r="S23">
            <v>-997376.84615384613</v>
          </cell>
          <cell r="T23">
            <v>-12164346</v>
          </cell>
        </row>
        <row r="24">
          <cell r="A24" t="str">
            <v>115totalfuelrev</v>
          </cell>
          <cell r="F24">
            <v>-985394</v>
          </cell>
          <cell r="G24">
            <v>-1273192</v>
          </cell>
          <cell r="H24">
            <v>-1032141</v>
          </cell>
          <cell r="I24">
            <v>-1088134</v>
          </cell>
          <cell r="J24">
            <v>-1001777</v>
          </cell>
          <cell r="K24">
            <v>-1182779</v>
          </cell>
          <cell r="L24">
            <v>-1396174</v>
          </cell>
          <cell r="M24">
            <v>-1470820</v>
          </cell>
          <cell r="N24">
            <v>-1454417</v>
          </cell>
          <cell r="O24">
            <v>-1541297</v>
          </cell>
          <cell r="P24">
            <v>-1443642</v>
          </cell>
          <cell r="Q24">
            <v>-1179159</v>
          </cell>
          <cell r="R24">
            <v>-1258875</v>
          </cell>
          <cell r="S24">
            <v>-1254446.2307692308</v>
          </cell>
          <cell r="T24">
            <v>-15322407</v>
          </cell>
        </row>
        <row r="25">
          <cell r="A25" t="str">
            <v>114totalconservrev</v>
          </cell>
          <cell r="F25">
            <v>-12375</v>
          </cell>
          <cell r="G25">
            <v>-24636</v>
          </cell>
          <cell r="H25">
            <v>-17825</v>
          </cell>
          <cell r="I25">
            <v>-19488</v>
          </cell>
          <cell r="J25">
            <v>-17144</v>
          </cell>
          <cell r="K25">
            <v>-21266</v>
          </cell>
          <cell r="L25">
            <v>-22468</v>
          </cell>
          <cell r="M25">
            <v>-23982</v>
          </cell>
          <cell r="N25">
            <v>-25678</v>
          </cell>
          <cell r="O25">
            <v>-25391</v>
          </cell>
          <cell r="P25">
            <v>-22747</v>
          </cell>
          <cell r="Q25">
            <v>-18533</v>
          </cell>
          <cell r="R25">
            <v>-22465</v>
          </cell>
          <cell r="S25">
            <v>-21076.76923076923</v>
          </cell>
          <cell r="T25">
            <v>-261623</v>
          </cell>
        </row>
        <row r="26">
          <cell r="A26" t="str">
            <v>115totalconservrev</v>
          </cell>
          <cell r="F26">
            <v>-11534</v>
          </cell>
          <cell r="G26">
            <v>-21139</v>
          </cell>
          <cell r="H26">
            <v>-17332</v>
          </cell>
          <cell r="I26">
            <v>-17875</v>
          </cell>
          <cell r="J26">
            <v>-16718</v>
          </cell>
          <cell r="K26">
            <v>-20020</v>
          </cell>
          <cell r="L26">
            <v>-22305</v>
          </cell>
          <cell r="M26">
            <v>-23690</v>
          </cell>
          <cell r="N26">
            <v>-23653</v>
          </cell>
          <cell r="O26">
            <v>-24479</v>
          </cell>
          <cell r="P26">
            <v>-23244</v>
          </cell>
          <cell r="Q26">
            <v>-17508</v>
          </cell>
          <cell r="R26">
            <v>-20390</v>
          </cell>
          <cell r="S26">
            <v>-19991.307692307691</v>
          </cell>
          <cell r="T26">
            <v>-248353</v>
          </cell>
        </row>
        <row r="27">
          <cell r="A27" t="str">
            <v>114totalbase</v>
          </cell>
          <cell r="F27">
            <v>-374931</v>
          </cell>
          <cell r="G27">
            <v>-466780</v>
          </cell>
          <cell r="H27">
            <v>-387127</v>
          </cell>
          <cell r="I27">
            <v>-404955</v>
          </cell>
          <cell r="J27">
            <v>-369164</v>
          </cell>
          <cell r="K27">
            <v>-411627</v>
          </cell>
          <cell r="L27">
            <v>-426361</v>
          </cell>
          <cell r="M27">
            <v>-446124</v>
          </cell>
          <cell r="N27">
            <v>-463386</v>
          </cell>
          <cell r="O27">
            <v>-461879</v>
          </cell>
          <cell r="P27">
            <v>-432672</v>
          </cell>
          <cell r="Q27">
            <v>-387990</v>
          </cell>
          <cell r="R27">
            <v>-437015</v>
          </cell>
          <cell r="S27">
            <v>-420770.07692307694</v>
          </cell>
          <cell r="T27">
            <v>-5095080</v>
          </cell>
        </row>
        <row r="28">
          <cell r="A28" t="str">
            <v>115totalbase</v>
          </cell>
          <cell r="F28">
            <v>-437270</v>
          </cell>
          <cell r="G28">
            <v>-505511</v>
          </cell>
          <cell r="H28">
            <v>-429485</v>
          </cell>
          <cell r="I28">
            <v>-459155</v>
          </cell>
          <cell r="J28">
            <v>-426905</v>
          </cell>
          <cell r="K28">
            <v>-473992</v>
          </cell>
          <cell r="L28">
            <v>-524056</v>
          </cell>
          <cell r="M28">
            <v>-540969</v>
          </cell>
          <cell r="N28">
            <v>-553279</v>
          </cell>
          <cell r="O28">
            <v>-562552</v>
          </cell>
          <cell r="P28">
            <v>-523327</v>
          </cell>
          <cell r="Q28">
            <v>-440631</v>
          </cell>
          <cell r="R28">
            <v>-472418</v>
          </cell>
          <cell r="S28">
            <v>-488426.92307692306</v>
          </cell>
          <cell r="T28">
            <v>-5912280</v>
          </cell>
        </row>
        <row r="31">
          <cell r="C31" t="str">
            <v>Test Year 2002</v>
          </cell>
          <cell r="S31" t="e">
            <v>#DIV/0!</v>
          </cell>
          <cell r="T31">
            <v>0</v>
          </cell>
        </row>
        <row r="32">
          <cell r="C32">
            <v>114</v>
          </cell>
          <cell r="D32">
            <v>44001</v>
          </cell>
          <cell r="E32" t="str">
            <v>BASE REVENUE-RESIDEN</v>
          </cell>
          <cell r="F32">
            <v>-207993</v>
          </cell>
          <cell r="G32">
            <v>-279905</v>
          </cell>
          <cell r="H32">
            <v>-216673</v>
          </cell>
          <cell r="I32">
            <v>-230184</v>
          </cell>
          <cell r="J32">
            <v>-200121</v>
          </cell>
          <cell r="K32">
            <v>-226593</v>
          </cell>
          <cell r="L32">
            <v>-241482</v>
          </cell>
          <cell r="M32">
            <v>-258747</v>
          </cell>
          <cell r="N32">
            <v>-268912</v>
          </cell>
          <cell r="O32">
            <v>-264517</v>
          </cell>
          <cell r="P32">
            <v>-241346</v>
          </cell>
          <cell r="Q32">
            <v>-205113</v>
          </cell>
          <cell r="R32">
            <v>-256450</v>
          </cell>
          <cell r="S32">
            <v>-238310.46153846153</v>
          </cell>
          <cell r="T32">
            <v>-2890043</v>
          </cell>
        </row>
        <row r="33">
          <cell r="C33">
            <v>114</v>
          </cell>
          <cell r="D33">
            <v>44002</v>
          </cell>
          <cell r="E33" t="str">
            <v>FUEL REVENUE-RESIDEN</v>
          </cell>
          <cell r="F33">
            <v>-361835</v>
          </cell>
          <cell r="G33">
            <v>-621163</v>
          </cell>
          <cell r="H33">
            <v>-408907</v>
          </cell>
          <cell r="I33">
            <v>-455940</v>
          </cell>
          <cell r="J33">
            <v>-353853</v>
          </cell>
          <cell r="K33">
            <v>-441950</v>
          </cell>
          <cell r="L33">
            <v>-491184</v>
          </cell>
          <cell r="M33">
            <v>-547545</v>
          </cell>
          <cell r="N33">
            <v>-581484</v>
          </cell>
          <cell r="O33">
            <v>-566389</v>
          </cell>
          <cell r="P33">
            <v>-489211</v>
          </cell>
          <cell r="Q33">
            <v>-369542</v>
          </cell>
          <cell r="R33">
            <v>-538058</v>
          </cell>
          <cell r="S33">
            <v>-479004.69230769231</v>
          </cell>
          <cell r="T33">
            <v>-5865226</v>
          </cell>
        </row>
        <row r="34">
          <cell r="C34">
            <v>114</v>
          </cell>
          <cell r="D34">
            <v>44003</v>
          </cell>
          <cell r="E34" t="str">
            <v>GROSS RECEIPT REV-RE</v>
          </cell>
          <cell r="F34">
            <v>-15927</v>
          </cell>
          <cell r="G34">
            <v>-25104</v>
          </cell>
          <cell r="H34">
            <v>-17434</v>
          </cell>
          <cell r="I34">
            <v>-19168</v>
          </cell>
          <cell r="J34">
            <v>-15490</v>
          </cell>
          <cell r="K34">
            <v>-18647</v>
          </cell>
          <cell r="L34">
            <v>-20406</v>
          </cell>
          <cell r="M34">
            <v>-22182</v>
          </cell>
          <cell r="N34">
            <v>-23219</v>
          </cell>
          <cell r="O34">
            <v>-22736</v>
          </cell>
          <cell r="P34">
            <v>-19911</v>
          </cell>
          <cell r="Q34">
            <v>-15618</v>
          </cell>
          <cell r="R34">
            <v>-21560</v>
          </cell>
          <cell r="S34">
            <v>-19800.153846153848</v>
          </cell>
          <cell r="T34">
            <v>-241475</v>
          </cell>
        </row>
        <row r="35">
          <cell r="C35">
            <v>114</v>
          </cell>
          <cell r="D35">
            <v>44004</v>
          </cell>
          <cell r="E35" t="str">
            <v>FRANCHISE TAX REV-RE</v>
          </cell>
          <cell r="F35">
            <v>-31894</v>
          </cell>
          <cell r="G35">
            <v>-47114</v>
          </cell>
          <cell r="H35">
            <v>-32438</v>
          </cell>
          <cell r="I35">
            <v>-35865</v>
          </cell>
          <cell r="J35">
            <v>-28914</v>
          </cell>
          <cell r="K35">
            <v>-34608</v>
          </cell>
          <cell r="L35">
            <v>-37864</v>
          </cell>
          <cell r="M35">
            <v>-42026</v>
          </cell>
          <cell r="N35">
            <v>-44238</v>
          </cell>
          <cell r="O35">
            <v>-43489</v>
          </cell>
          <cell r="P35">
            <v>-38159</v>
          </cell>
          <cell r="Q35">
            <v>-29674</v>
          </cell>
          <cell r="R35">
            <v>-40634</v>
          </cell>
          <cell r="S35">
            <v>-37455.153846153844</v>
          </cell>
          <cell r="T35">
            <v>-455023</v>
          </cell>
        </row>
        <row r="36">
          <cell r="C36">
            <v>114</v>
          </cell>
          <cell r="D36">
            <v>44005</v>
          </cell>
          <cell r="E36" t="str">
            <v>CONSRV REVENUE-RESID</v>
          </cell>
          <cell r="F36">
            <v>-5268</v>
          </cell>
          <cell r="G36">
            <v>-12718</v>
          </cell>
          <cell r="H36">
            <v>-8382</v>
          </cell>
          <cell r="I36">
            <v>-9342</v>
          </cell>
          <cell r="J36">
            <v>-7255</v>
          </cell>
          <cell r="K36">
            <v>-9057</v>
          </cell>
          <cell r="L36">
            <v>-10064</v>
          </cell>
          <cell r="M36">
            <v>-11216</v>
          </cell>
          <cell r="N36">
            <v>-11909</v>
          </cell>
          <cell r="O36">
            <v>-11601</v>
          </cell>
          <cell r="P36">
            <v>-10023</v>
          </cell>
          <cell r="Q36">
            <v>-7576</v>
          </cell>
          <cell r="R36">
            <v>-11021</v>
          </cell>
          <cell r="S36">
            <v>-9648.6153846153848</v>
          </cell>
          <cell r="T36">
            <v>-120164</v>
          </cell>
        </row>
        <row r="37">
          <cell r="C37">
            <v>114</v>
          </cell>
          <cell r="D37">
            <v>44201</v>
          </cell>
          <cell r="E37" t="str">
            <v>C/S BASE REVENUE-COM</v>
          </cell>
          <cell r="F37">
            <v>-60351</v>
          </cell>
          <cell r="G37">
            <v>-66941</v>
          </cell>
          <cell r="H37">
            <v>-60033</v>
          </cell>
          <cell r="I37">
            <v>-61910</v>
          </cell>
          <cell r="J37">
            <v>-59810</v>
          </cell>
          <cell r="K37">
            <v>-67027</v>
          </cell>
          <cell r="L37">
            <v>-68853</v>
          </cell>
          <cell r="M37">
            <v>-71313</v>
          </cell>
          <cell r="N37">
            <v>-74467</v>
          </cell>
          <cell r="O37">
            <v>-74937</v>
          </cell>
          <cell r="P37">
            <v>-72266</v>
          </cell>
          <cell r="Q37">
            <v>-65701</v>
          </cell>
          <cell r="R37">
            <v>-66863</v>
          </cell>
          <cell r="S37">
            <v>-66959.38461538461</v>
          </cell>
          <cell r="T37">
            <v>-810121</v>
          </cell>
        </row>
        <row r="38">
          <cell r="C38">
            <v>114</v>
          </cell>
          <cell r="D38">
            <v>44202</v>
          </cell>
          <cell r="E38" t="str">
            <v>C/S FUEL REVENUE-COM</v>
          </cell>
          <cell r="F38">
            <v>-76900</v>
          </cell>
          <cell r="G38">
            <v>-102777</v>
          </cell>
          <cell r="H38">
            <v>-84763</v>
          </cell>
          <cell r="I38">
            <v>-85319</v>
          </cell>
          <cell r="J38">
            <v>-83113</v>
          </cell>
          <cell r="K38">
            <v>-101749</v>
          </cell>
          <cell r="L38">
            <v>-107288</v>
          </cell>
          <cell r="M38">
            <v>-115554</v>
          </cell>
          <cell r="N38">
            <v>-125890</v>
          </cell>
          <cell r="O38">
            <v>-127237</v>
          </cell>
          <cell r="P38">
            <v>-117614</v>
          </cell>
          <cell r="Q38">
            <v>-94552</v>
          </cell>
          <cell r="R38">
            <v>-97898</v>
          </cell>
          <cell r="S38">
            <v>-101588.76923076923</v>
          </cell>
          <cell r="T38">
            <v>-1243754</v>
          </cell>
        </row>
        <row r="39">
          <cell r="C39">
            <v>114</v>
          </cell>
          <cell r="D39">
            <v>44203</v>
          </cell>
          <cell r="E39" t="str">
            <v>GROSS RECEIPT REV-CO</v>
          </cell>
          <cell r="F39">
            <v>-3757</v>
          </cell>
          <cell r="G39">
            <v>-8397</v>
          </cell>
          <cell r="H39">
            <v>-7195</v>
          </cell>
          <cell r="I39">
            <v>-7197</v>
          </cell>
          <cell r="J39">
            <v>-6800</v>
          </cell>
          <cell r="K39">
            <v>-8232</v>
          </cell>
          <cell r="L39">
            <v>-8519</v>
          </cell>
          <cell r="M39">
            <v>-8845</v>
          </cell>
          <cell r="N39">
            <v>-10430</v>
          </cell>
          <cell r="O39">
            <v>-10637</v>
          </cell>
          <cell r="P39">
            <v>-9994</v>
          </cell>
          <cell r="Q39">
            <v>-8523</v>
          </cell>
          <cell r="R39">
            <v>-8477</v>
          </cell>
          <cell r="S39">
            <v>-8231</v>
          </cell>
          <cell r="T39">
            <v>-103246</v>
          </cell>
        </row>
        <row r="40">
          <cell r="C40">
            <v>114</v>
          </cell>
          <cell r="D40">
            <v>44204</v>
          </cell>
          <cell r="E40" t="str">
            <v>FRANCHISE TAX REV-CO</v>
          </cell>
          <cell r="F40">
            <v>-13371</v>
          </cell>
          <cell r="G40">
            <v>-18920</v>
          </cell>
          <cell r="H40">
            <v>-15155</v>
          </cell>
          <cell r="I40">
            <v>-15907</v>
          </cell>
          <cell r="J40">
            <v>-15230</v>
          </cell>
          <cell r="K40">
            <v>-18977</v>
          </cell>
          <cell r="L40">
            <v>-20264</v>
          </cell>
          <cell r="M40">
            <v>-21523</v>
          </cell>
          <cell r="N40">
            <v>-23199</v>
          </cell>
          <cell r="O40">
            <v>-23415</v>
          </cell>
          <cell r="P40">
            <v>-22489</v>
          </cell>
          <cell r="Q40">
            <v>-19778</v>
          </cell>
          <cell r="R40">
            <v>-20492</v>
          </cell>
          <cell r="S40">
            <v>-19132.307692307691</v>
          </cell>
          <cell r="T40">
            <v>-235349</v>
          </cell>
        </row>
        <row r="41">
          <cell r="C41">
            <v>114</v>
          </cell>
          <cell r="D41">
            <v>44205</v>
          </cell>
          <cell r="E41" t="str">
            <v>C/S CONSRV REVENUE-C</v>
          </cell>
          <cell r="F41">
            <v>-1155</v>
          </cell>
          <cell r="G41">
            <v>-2157</v>
          </cell>
          <cell r="H41">
            <v>-1671</v>
          </cell>
          <cell r="I41">
            <v>-1803</v>
          </cell>
          <cell r="J41">
            <v>-1665</v>
          </cell>
          <cell r="K41">
            <v>-2141</v>
          </cell>
          <cell r="L41">
            <v>-2257</v>
          </cell>
          <cell r="M41">
            <v>-2428</v>
          </cell>
          <cell r="N41">
            <v>-2641</v>
          </cell>
          <cell r="O41">
            <v>-2669</v>
          </cell>
          <cell r="P41">
            <v>-2471</v>
          </cell>
          <cell r="Q41">
            <v>-1998</v>
          </cell>
          <cell r="R41">
            <v>-2068</v>
          </cell>
          <cell r="S41">
            <v>-2086.4615384615386</v>
          </cell>
          <cell r="T41">
            <v>-25969</v>
          </cell>
        </row>
        <row r="42">
          <cell r="C42">
            <v>114</v>
          </cell>
          <cell r="D42">
            <v>44211</v>
          </cell>
          <cell r="E42" t="str">
            <v>C/L BASE REV.-COMM L</v>
          </cell>
          <cell r="F42">
            <v>-98851</v>
          </cell>
          <cell r="G42">
            <v>-111093</v>
          </cell>
          <cell r="H42">
            <v>-102691</v>
          </cell>
          <cell r="I42">
            <v>-104945</v>
          </cell>
          <cell r="J42">
            <v>-100586</v>
          </cell>
          <cell r="K42">
            <v>-110186</v>
          </cell>
          <cell r="L42">
            <v>-107608</v>
          </cell>
          <cell r="M42">
            <v>-107151</v>
          </cell>
          <cell r="N42">
            <v>-111587</v>
          </cell>
          <cell r="O42">
            <v>-114119</v>
          </cell>
          <cell r="P42">
            <v>-111314</v>
          </cell>
          <cell r="Q42">
            <v>-106708</v>
          </cell>
          <cell r="R42">
            <v>-105486</v>
          </cell>
          <cell r="S42">
            <v>-107101.92307692308</v>
          </cell>
          <cell r="T42">
            <v>-1293474</v>
          </cell>
        </row>
        <row r="43">
          <cell r="C43">
            <v>114</v>
          </cell>
          <cell r="D43">
            <v>44212</v>
          </cell>
          <cell r="E43" t="str">
            <v>C/L FUEL REV.-COMM L</v>
          </cell>
          <cell r="F43">
            <v>-360836</v>
          </cell>
          <cell r="G43">
            <v>-422967</v>
          </cell>
          <cell r="H43">
            <v>-348469</v>
          </cell>
          <cell r="I43">
            <v>-388453</v>
          </cell>
          <cell r="J43">
            <v>-363963</v>
          </cell>
          <cell r="K43">
            <v>-433321</v>
          </cell>
          <cell r="L43">
            <v>-436946</v>
          </cell>
          <cell r="M43">
            <v>-444901</v>
          </cell>
          <cell r="N43">
            <v>-479379</v>
          </cell>
          <cell r="O43">
            <v>-479345</v>
          </cell>
          <cell r="P43">
            <v>-441349</v>
          </cell>
          <cell r="Q43">
            <v>-385596</v>
          </cell>
          <cell r="R43">
            <v>-402411</v>
          </cell>
          <cell r="S43">
            <v>-414456.61538461538</v>
          </cell>
          <cell r="T43">
            <v>-5027100</v>
          </cell>
        </row>
        <row r="44">
          <cell r="C44">
            <v>114</v>
          </cell>
          <cell r="D44">
            <v>44213</v>
          </cell>
          <cell r="E44" t="str">
            <v>GROSS RECEIPTS REV-C</v>
          </cell>
          <cell r="F44">
            <v>-12326</v>
          </cell>
          <cell r="G44">
            <v>-10636</v>
          </cell>
          <cell r="H44">
            <v>-8389</v>
          </cell>
          <cell r="I44">
            <v>-9368</v>
          </cell>
          <cell r="J44">
            <v>-9281</v>
          </cell>
          <cell r="K44">
            <v>-11112</v>
          </cell>
          <cell r="L44">
            <v>-11076</v>
          </cell>
          <cell r="M44">
            <v>-11519</v>
          </cell>
          <cell r="N44">
            <v>-11549</v>
          </cell>
          <cell r="O44">
            <v>-11423</v>
          </cell>
          <cell r="P44">
            <v>-10553</v>
          </cell>
          <cell r="Q44">
            <v>-9583</v>
          </cell>
          <cell r="R44">
            <v>-10186</v>
          </cell>
          <cell r="S44">
            <v>-10538.538461538461</v>
          </cell>
          <cell r="T44">
            <v>-124675</v>
          </cell>
        </row>
        <row r="45">
          <cell r="C45">
            <v>114</v>
          </cell>
          <cell r="D45">
            <v>44214</v>
          </cell>
          <cell r="E45" t="str">
            <v>FRANCHISE TAX REV-CO</v>
          </cell>
          <cell r="F45">
            <v>-20863</v>
          </cell>
          <cell r="G45">
            <v>-21742</v>
          </cell>
          <cell r="H45">
            <v>-18047</v>
          </cell>
          <cell r="I45">
            <v>-19335</v>
          </cell>
          <cell r="J45">
            <v>-18893</v>
          </cell>
          <cell r="K45">
            <v>-22020</v>
          </cell>
          <cell r="L45">
            <v>-21596</v>
          </cell>
          <cell r="M45">
            <v>-21485</v>
          </cell>
          <cell r="N45">
            <v>-22710</v>
          </cell>
          <cell r="O45">
            <v>-22722</v>
          </cell>
          <cell r="P45">
            <v>-20408</v>
          </cell>
          <cell r="Q45">
            <v>-18186</v>
          </cell>
          <cell r="R45">
            <v>-18646</v>
          </cell>
          <cell r="S45">
            <v>-20511.76923076923</v>
          </cell>
          <cell r="T45">
            <v>-245790</v>
          </cell>
        </row>
        <row r="46">
          <cell r="C46">
            <v>114</v>
          </cell>
          <cell r="D46">
            <v>44215</v>
          </cell>
          <cell r="E46" t="str">
            <v>C/L CONSRV REV-COM L</v>
          </cell>
          <cell r="F46">
            <v>-5906</v>
          </cell>
          <cell r="G46">
            <v>-9688</v>
          </cell>
          <cell r="H46">
            <v>-7699</v>
          </cell>
          <cell r="I46">
            <v>-8267</v>
          </cell>
          <cell r="J46">
            <v>-8148</v>
          </cell>
          <cell r="K46">
            <v>-9992</v>
          </cell>
          <cell r="L46">
            <v>-10067</v>
          </cell>
          <cell r="M46">
            <v>-10256</v>
          </cell>
          <cell r="N46">
            <v>-11046</v>
          </cell>
          <cell r="O46">
            <v>-11039</v>
          </cell>
          <cell r="P46">
            <v>-10171</v>
          </cell>
          <cell r="Q46">
            <v>-8897</v>
          </cell>
          <cell r="R46">
            <v>-9294</v>
          </cell>
          <cell r="S46">
            <v>-9266.9230769230762</v>
          </cell>
          <cell r="T46">
            <v>-114564</v>
          </cell>
        </row>
        <row r="47">
          <cell r="C47">
            <v>114</v>
          </cell>
          <cell r="D47">
            <v>44401</v>
          </cell>
          <cell r="E47" t="str">
            <v>BASE REV-PUBLIC ST &amp;</v>
          </cell>
          <cell r="F47">
            <v>-7736</v>
          </cell>
          <cell r="G47">
            <v>-8841</v>
          </cell>
          <cell r="H47">
            <v>-7730</v>
          </cell>
          <cell r="I47">
            <v>-7916</v>
          </cell>
          <cell r="J47">
            <v>-8647</v>
          </cell>
          <cell r="K47">
            <v>-7821</v>
          </cell>
          <cell r="L47">
            <v>-8418</v>
          </cell>
          <cell r="M47">
            <v>-8913</v>
          </cell>
          <cell r="N47">
            <v>-8420</v>
          </cell>
          <cell r="O47">
            <v>-8306</v>
          </cell>
          <cell r="P47">
            <v>-7746</v>
          </cell>
          <cell r="Q47">
            <v>-10468</v>
          </cell>
          <cell r="R47">
            <v>-8216</v>
          </cell>
          <cell r="S47">
            <v>-8398.3076923076915</v>
          </cell>
          <cell r="T47">
            <v>-101442</v>
          </cell>
        </row>
        <row r="48">
          <cell r="C48">
            <v>114</v>
          </cell>
          <cell r="D48">
            <v>44402</v>
          </cell>
          <cell r="E48" t="str">
            <v>FUEL REV-PUBLIC ST &amp;</v>
          </cell>
          <cell r="F48">
            <v>-1982</v>
          </cell>
          <cell r="G48">
            <v>-2295</v>
          </cell>
          <cell r="H48">
            <v>-2234</v>
          </cell>
          <cell r="I48">
            <v>-2310</v>
          </cell>
          <cell r="J48">
            <v>-2309</v>
          </cell>
          <cell r="K48">
            <v>-2317</v>
          </cell>
          <cell r="L48">
            <v>-2425</v>
          </cell>
          <cell r="M48">
            <v>-2487</v>
          </cell>
          <cell r="N48">
            <v>-2497</v>
          </cell>
          <cell r="O48">
            <v>-2497</v>
          </cell>
          <cell r="P48">
            <v>-2501</v>
          </cell>
          <cell r="Q48">
            <v>-1901</v>
          </cell>
          <cell r="R48">
            <v>-2493</v>
          </cell>
          <cell r="S48">
            <v>-2326.7692307692309</v>
          </cell>
          <cell r="T48">
            <v>-28266</v>
          </cell>
        </row>
        <row r="49">
          <cell r="C49">
            <v>114</v>
          </cell>
          <cell r="D49">
            <v>44403</v>
          </cell>
          <cell r="E49" t="str">
            <v>GROSS RCPT REV-PUB S</v>
          </cell>
          <cell r="F49">
            <v>-113</v>
          </cell>
          <cell r="G49">
            <v>-150</v>
          </cell>
          <cell r="H49">
            <v>-120</v>
          </cell>
          <cell r="I49">
            <v>-126</v>
          </cell>
          <cell r="J49">
            <v>-146</v>
          </cell>
          <cell r="K49">
            <v>-124</v>
          </cell>
          <cell r="L49">
            <v>-130</v>
          </cell>
          <cell r="M49">
            <v>-135</v>
          </cell>
          <cell r="N49">
            <v>-123</v>
          </cell>
          <cell r="O49">
            <v>-120</v>
          </cell>
          <cell r="P49">
            <v>-121</v>
          </cell>
          <cell r="Q49">
            <v>-130</v>
          </cell>
          <cell r="R49">
            <v>-132</v>
          </cell>
          <cell r="S49">
            <v>-128.46153846153845</v>
          </cell>
          <cell r="T49">
            <v>-1557</v>
          </cell>
        </row>
        <row r="50">
          <cell r="C50">
            <v>114</v>
          </cell>
          <cell r="D50">
            <v>44404</v>
          </cell>
          <cell r="E50" t="str">
            <v xml:space="preserve">FRAN TAX REV-PUB ST </v>
          </cell>
          <cell r="F50">
            <v>-409</v>
          </cell>
          <cell r="G50">
            <v>-459</v>
          </cell>
          <cell r="H50">
            <v>-412</v>
          </cell>
          <cell r="I50">
            <v>-419</v>
          </cell>
          <cell r="J50">
            <v>-420</v>
          </cell>
          <cell r="K50">
            <v>-436</v>
          </cell>
          <cell r="L50">
            <v>-123</v>
          </cell>
          <cell r="M50">
            <v>-125</v>
          </cell>
          <cell r="N50">
            <v>-123</v>
          </cell>
          <cell r="O50">
            <v>-121</v>
          </cell>
          <cell r="P50">
            <v>-122</v>
          </cell>
          <cell r="Q50">
            <v>-118</v>
          </cell>
          <cell r="R50">
            <v>-121</v>
          </cell>
          <cell r="S50">
            <v>-262.15384615384613</v>
          </cell>
          <cell r="T50">
            <v>-2999</v>
          </cell>
        </row>
        <row r="51">
          <cell r="C51">
            <v>114</v>
          </cell>
          <cell r="D51">
            <v>44405</v>
          </cell>
          <cell r="E51" t="str">
            <v>CONSRV REV-PUBLIC ST</v>
          </cell>
          <cell r="F51">
            <v>-46</v>
          </cell>
          <cell r="G51">
            <v>-73</v>
          </cell>
          <cell r="H51">
            <v>-73</v>
          </cell>
          <cell r="I51">
            <v>-76</v>
          </cell>
          <cell r="J51">
            <v>-76</v>
          </cell>
          <cell r="K51">
            <v>-76</v>
          </cell>
          <cell r="L51">
            <v>-80</v>
          </cell>
          <cell r="M51">
            <v>-82</v>
          </cell>
          <cell r="N51">
            <v>-82</v>
          </cell>
          <cell r="O51">
            <v>-82</v>
          </cell>
          <cell r="P51">
            <v>-82</v>
          </cell>
          <cell r="Q51">
            <v>-62</v>
          </cell>
          <cell r="R51">
            <v>-82</v>
          </cell>
          <cell r="S51">
            <v>-74.769230769230774</v>
          </cell>
          <cell r="T51">
            <v>-926</v>
          </cell>
        </row>
        <row r="52">
          <cell r="C52">
            <v>115</v>
          </cell>
          <cell r="D52">
            <v>44001</v>
          </cell>
          <cell r="E52" t="str">
            <v>BASE REVENUE-RESIDEN</v>
          </cell>
          <cell r="F52">
            <v>-228900</v>
          </cell>
          <cell r="G52">
            <v>-307436</v>
          </cell>
          <cell r="H52">
            <v>-242445</v>
          </cell>
          <cell r="I52">
            <v>-254678</v>
          </cell>
          <cell r="J52">
            <v>-233599</v>
          </cell>
          <cell r="K52">
            <v>-269869</v>
          </cell>
          <cell r="L52">
            <v>-308453</v>
          </cell>
          <cell r="M52">
            <v>-330488</v>
          </cell>
          <cell r="N52">
            <v>-332275</v>
          </cell>
          <cell r="O52">
            <v>-337467</v>
          </cell>
          <cell r="P52">
            <v>-297195</v>
          </cell>
          <cell r="Q52">
            <v>-238105</v>
          </cell>
          <cell r="R52">
            <v>-281299</v>
          </cell>
          <cell r="S52">
            <v>-281708.38461538462</v>
          </cell>
          <cell r="T52">
            <v>-3433309</v>
          </cell>
        </row>
        <row r="53">
          <cell r="C53">
            <v>115</v>
          </cell>
          <cell r="D53">
            <v>44002</v>
          </cell>
          <cell r="E53" t="str">
            <v>FUEL REVENUE-RESIDEN</v>
          </cell>
          <cell r="F53">
            <v>-382740</v>
          </cell>
          <cell r="G53">
            <v>-694936</v>
          </cell>
          <cell r="H53">
            <v>-482618</v>
          </cell>
          <cell r="I53">
            <v>-522970</v>
          </cell>
          <cell r="J53">
            <v>-453261</v>
          </cell>
          <cell r="K53">
            <v>-571070</v>
          </cell>
          <cell r="L53">
            <v>-696366</v>
          </cell>
          <cell r="M53">
            <v>-768690</v>
          </cell>
          <cell r="N53">
            <v>-774607</v>
          </cell>
          <cell r="O53">
            <v>-790624</v>
          </cell>
          <cell r="P53">
            <v>-659530</v>
          </cell>
          <cell r="Q53">
            <v>-466793</v>
          </cell>
          <cell r="R53">
            <v>-606288</v>
          </cell>
          <cell r="S53">
            <v>-605422.5384615385</v>
          </cell>
          <cell r="T53">
            <v>-7487753</v>
          </cell>
        </row>
        <row r="54">
          <cell r="C54">
            <v>115</v>
          </cell>
          <cell r="D54">
            <v>44003</v>
          </cell>
          <cell r="E54" t="str">
            <v>GROSS RECEIPT REV-RE</v>
          </cell>
          <cell r="F54">
            <v>-6579</v>
          </cell>
          <cell r="G54">
            <v>-10759</v>
          </cell>
          <cell r="H54">
            <v>-7793</v>
          </cell>
          <cell r="I54">
            <v>-8364</v>
          </cell>
          <cell r="J54">
            <v>-7401</v>
          </cell>
          <cell r="K54">
            <v>-9055</v>
          </cell>
          <cell r="L54">
            <v>-10819</v>
          </cell>
          <cell r="M54">
            <v>-11859</v>
          </cell>
          <cell r="N54">
            <v>-11774</v>
          </cell>
          <cell r="O54">
            <v>-12019</v>
          </cell>
          <cell r="P54">
            <v>-10193</v>
          </cell>
          <cell r="Q54">
            <v>-7508</v>
          </cell>
          <cell r="R54">
            <v>-9463</v>
          </cell>
          <cell r="S54">
            <v>-9506.6153846153848</v>
          </cell>
          <cell r="T54">
            <v>-117007</v>
          </cell>
        </row>
        <row r="55">
          <cell r="C55">
            <v>115</v>
          </cell>
          <cell r="D55">
            <v>44004</v>
          </cell>
          <cell r="E55" t="str">
            <v>FRANCHISE TAX REV-RE</v>
          </cell>
          <cell r="F55">
            <v>-16886</v>
          </cell>
          <cell r="G55">
            <v>-27977</v>
          </cell>
          <cell r="H55">
            <v>-20959</v>
          </cell>
          <cell r="I55">
            <v>-22208</v>
          </cell>
          <cell r="J55">
            <v>-18757</v>
          </cell>
          <cell r="K55">
            <v>-23407</v>
          </cell>
          <cell r="L55">
            <v>-27759</v>
          </cell>
          <cell r="M55">
            <v>-46562</v>
          </cell>
          <cell r="N55">
            <v>-31083</v>
          </cell>
          <cell r="O55">
            <v>-31963</v>
          </cell>
          <cell r="P55">
            <v>-27996</v>
          </cell>
          <cell r="Q55">
            <v>-19417</v>
          </cell>
          <cell r="R55">
            <v>-24422</v>
          </cell>
          <cell r="S55">
            <v>-26107.384615384617</v>
          </cell>
          <cell r="T55">
            <v>-322510</v>
          </cell>
        </row>
        <row r="56">
          <cell r="C56">
            <v>115</v>
          </cell>
          <cell r="D56">
            <v>44005</v>
          </cell>
          <cell r="E56" t="str">
            <v>CONSRV REVENUE-RESID</v>
          </cell>
          <cell r="F56">
            <v>-4205</v>
          </cell>
          <cell r="G56">
            <v>-10140</v>
          </cell>
          <cell r="H56">
            <v>-7037</v>
          </cell>
          <cell r="I56">
            <v>-7625</v>
          </cell>
          <cell r="J56">
            <v>-6609</v>
          </cell>
          <cell r="K56">
            <v>-8325</v>
          </cell>
          <cell r="L56">
            <v>-10149</v>
          </cell>
          <cell r="M56">
            <v>-11203</v>
          </cell>
          <cell r="N56">
            <v>-11289</v>
          </cell>
          <cell r="O56">
            <v>-11522</v>
          </cell>
          <cell r="P56">
            <v>-9613</v>
          </cell>
          <cell r="Q56">
            <v>-6806</v>
          </cell>
          <cell r="R56">
            <v>-8838</v>
          </cell>
          <cell r="S56">
            <v>-8720.0769230769238</v>
          </cell>
          <cell r="T56">
            <v>-109156</v>
          </cell>
        </row>
        <row r="57">
          <cell r="C57">
            <v>115</v>
          </cell>
          <cell r="D57">
            <v>44201</v>
          </cell>
          <cell r="E57" t="str">
            <v>C/S BASE REVENUE-COM</v>
          </cell>
          <cell r="F57">
            <v>-56440</v>
          </cell>
          <cell r="G57">
            <v>-58688</v>
          </cell>
          <cell r="H57">
            <v>-55977</v>
          </cell>
          <cell r="I57">
            <v>-56530</v>
          </cell>
          <cell r="J57">
            <v>-56822</v>
          </cell>
          <cell r="K57">
            <v>-60823</v>
          </cell>
          <cell r="L57">
            <v>-67913</v>
          </cell>
          <cell r="M57">
            <v>-69469</v>
          </cell>
          <cell r="N57">
            <v>-72419</v>
          </cell>
          <cell r="O57">
            <v>-72242</v>
          </cell>
          <cell r="P57">
            <v>-68686</v>
          </cell>
          <cell r="Q57">
            <v>-58834</v>
          </cell>
          <cell r="R57">
            <v>-58179</v>
          </cell>
          <cell r="S57">
            <v>-62540.153846153844</v>
          </cell>
          <cell r="T57">
            <v>-756582</v>
          </cell>
        </row>
        <row r="58">
          <cell r="C58">
            <v>115</v>
          </cell>
          <cell r="D58">
            <v>44202</v>
          </cell>
          <cell r="E58" t="str">
            <v>C/S FUEL REVENUE-COM</v>
          </cell>
          <cell r="F58">
            <v>-81184</v>
          </cell>
          <cell r="G58">
            <v>-95778</v>
          </cell>
          <cell r="H58">
            <v>-85809</v>
          </cell>
          <cell r="I58">
            <v>-89643</v>
          </cell>
          <cell r="J58">
            <v>-86784</v>
          </cell>
          <cell r="K58">
            <v>-103956</v>
          </cell>
          <cell r="L58">
            <v>-116935</v>
          </cell>
          <cell r="M58">
            <v>-120595</v>
          </cell>
          <cell r="N58">
            <v>-127418</v>
          </cell>
          <cell r="O58">
            <v>-126614</v>
          </cell>
          <cell r="P58">
            <v>-118262</v>
          </cell>
          <cell r="Q58">
            <v>-94403</v>
          </cell>
          <cell r="R58">
            <v>-92410</v>
          </cell>
          <cell r="S58">
            <v>-103060.84615384616</v>
          </cell>
          <cell r="T58">
            <v>-1258607</v>
          </cell>
        </row>
        <row r="59">
          <cell r="C59">
            <v>115</v>
          </cell>
          <cell r="D59">
            <v>44203</v>
          </cell>
          <cell r="E59" t="str">
            <v>GROSS RECEIPT REV-CO</v>
          </cell>
          <cell r="F59">
            <v>-3441</v>
          </cell>
          <cell r="G59">
            <v>-3734</v>
          </cell>
          <cell r="H59">
            <v>-3372</v>
          </cell>
          <cell r="I59">
            <v>-3455</v>
          </cell>
          <cell r="J59">
            <v>-3510</v>
          </cell>
          <cell r="K59">
            <v>-4065</v>
          </cell>
          <cell r="L59">
            <v>-4492</v>
          </cell>
          <cell r="M59">
            <v>-4306</v>
          </cell>
          <cell r="N59">
            <v>-2681</v>
          </cell>
          <cell r="O59">
            <v>-2751</v>
          </cell>
          <cell r="P59">
            <v>-2541</v>
          </cell>
          <cell r="Q59">
            <v>-2093</v>
          </cell>
          <cell r="R59">
            <v>-2016</v>
          </cell>
          <cell r="S59">
            <v>-3265.9230769230771</v>
          </cell>
          <cell r="T59">
            <v>-39016</v>
          </cell>
        </row>
        <row r="60">
          <cell r="C60">
            <v>115</v>
          </cell>
          <cell r="D60">
            <v>44204</v>
          </cell>
          <cell r="E60" t="str">
            <v>FRANCHISE TAX REV-CO</v>
          </cell>
          <cell r="F60">
            <v>-5004</v>
          </cell>
          <cell r="G60">
            <v>-5541</v>
          </cell>
          <cell r="H60">
            <v>-5226</v>
          </cell>
          <cell r="I60">
            <v>-5352</v>
          </cell>
          <cell r="J60">
            <v>-5154</v>
          </cell>
          <cell r="K60">
            <v>-6067</v>
          </cell>
          <cell r="L60">
            <v>-6944</v>
          </cell>
          <cell r="M60">
            <v>-7393</v>
          </cell>
          <cell r="N60">
            <v>-7457</v>
          </cell>
          <cell r="O60">
            <v>-7902</v>
          </cell>
          <cell r="P60">
            <v>-7335</v>
          </cell>
          <cell r="Q60">
            <v>-5781</v>
          </cell>
          <cell r="R60">
            <v>-5390</v>
          </cell>
          <cell r="S60">
            <v>-6195.8461538461543</v>
          </cell>
          <cell r="T60">
            <v>-75542</v>
          </cell>
        </row>
        <row r="61">
          <cell r="C61">
            <v>115</v>
          </cell>
          <cell r="D61">
            <v>44205</v>
          </cell>
          <cell r="E61" t="str">
            <v>C/S CONSRV REVENUE-C</v>
          </cell>
          <cell r="F61">
            <v>-923</v>
          </cell>
          <cell r="G61">
            <v>-1507</v>
          </cell>
          <cell r="H61">
            <v>-1340</v>
          </cell>
          <cell r="I61">
            <v>-1389</v>
          </cell>
          <cell r="J61">
            <v>-1354</v>
          </cell>
          <cell r="K61">
            <v>-1622</v>
          </cell>
          <cell r="L61">
            <v>-1823</v>
          </cell>
          <cell r="M61">
            <v>-1880</v>
          </cell>
          <cell r="N61">
            <v>-1986</v>
          </cell>
          <cell r="O61">
            <v>-1973</v>
          </cell>
          <cell r="P61">
            <v>-1844</v>
          </cell>
          <cell r="Q61">
            <v>-1473</v>
          </cell>
          <cell r="R61">
            <v>-1442</v>
          </cell>
          <cell r="S61">
            <v>-1581.2307692307693</v>
          </cell>
          <cell r="T61">
            <v>-19633</v>
          </cell>
        </row>
        <row r="62">
          <cell r="C62">
            <v>115</v>
          </cell>
          <cell r="D62">
            <v>44211</v>
          </cell>
          <cell r="E62" t="str">
            <v>C/L BASE REV.-COMM L</v>
          </cell>
          <cell r="F62">
            <v>-90542</v>
          </cell>
          <cell r="G62">
            <v>-93843</v>
          </cell>
          <cell r="H62">
            <v>-85523</v>
          </cell>
          <cell r="I62">
            <v>-86339</v>
          </cell>
          <cell r="J62">
            <v>-89785</v>
          </cell>
          <cell r="K62">
            <v>-96258</v>
          </cell>
          <cell r="L62">
            <v>-102276</v>
          </cell>
          <cell r="M62">
            <v>-98551</v>
          </cell>
          <cell r="N62">
            <v>-103283</v>
          </cell>
          <cell r="O62">
            <v>-107768</v>
          </cell>
          <cell r="P62">
            <v>-103055</v>
          </cell>
          <cell r="Q62">
            <v>-93267</v>
          </cell>
          <cell r="R62">
            <v>-93298</v>
          </cell>
          <cell r="S62">
            <v>-95676</v>
          </cell>
          <cell r="T62">
            <v>-1153246</v>
          </cell>
        </row>
        <row r="63">
          <cell r="C63">
            <v>115</v>
          </cell>
          <cell r="D63">
            <v>44212</v>
          </cell>
          <cell r="E63" t="str">
            <v>C/L FUEL REV.-COMM L</v>
          </cell>
          <cell r="F63">
            <v>-262503</v>
          </cell>
          <cell r="G63">
            <v>-284905</v>
          </cell>
          <cell r="H63">
            <v>-250786</v>
          </cell>
          <cell r="I63">
            <v>-253161</v>
          </cell>
          <cell r="J63">
            <v>-271245</v>
          </cell>
          <cell r="K63">
            <v>-311995</v>
          </cell>
          <cell r="L63">
            <v>-345330</v>
          </cell>
          <cell r="M63">
            <v>-329579</v>
          </cell>
          <cell r="N63">
            <v>-349154</v>
          </cell>
          <cell r="O63">
            <v>-366613</v>
          </cell>
          <cell r="P63">
            <v>-335951</v>
          </cell>
          <cell r="Q63">
            <v>-285956</v>
          </cell>
          <cell r="R63">
            <v>-296973</v>
          </cell>
          <cell r="S63">
            <v>-303396.23076923075</v>
          </cell>
          <cell r="T63">
            <v>-3681648</v>
          </cell>
        </row>
        <row r="64">
          <cell r="C64">
            <v>115</v>
          </cell>
          <cell r="D64">
            <v>44213</v>
          </cell>
          <cell r="E64" t="str">
            <v>GROSS RECEIPTS REV-C</v>
          </cell>
          <cell r="F64">
            <v>-1655</v>
          </cell>
          <cell r="G64">
            <v>-1832</v>
          </cell>
          <cell r="H64">
            <v>-1599</v>
          </cell>
          <cell r="I64">
            <v>-1628</v>
          </cell>
          <cell r="J64">
            <v>-1751</v>
          </cell>
          <cell r="K64">
            <v>-1913</v>
          </cell>
          <cell r="L64">
            <v>-2100</v>
          </cell>
          <cell r="M64">
            <v>-2189</v>
          </cell>
          <cell r="N64">
            <v>-4274</v>
          </cell>
          <cell r="O64">
            <v>-4426</v>
          </cell>
          <cell r="P64">
            <v>-4109</v>
          </cell>
          <cell r="Q64">
            <v>-3552</v>
          </cell>
          <cell r="R64">
            <v>-3712</v>
          </cell>
          <cell r="S64">
            <v>-2672.3076923076924</v>
          </cell>
          <cell r="T64">
            <v>-33085</v>
          </cell>
        </row>
        <row r="65">
          <cell r="C65">
            <v>115</v>
          </cell>
          <cell r="D65">
            <v>44214</v>
          </cell>
          <cell r="E65" t="str">
            <v>FRANCHISE TAX REV-CO</v>
          </cell>
          <cell r="F65">
            <v>-7195</v>
          </cell>
          <cell r="G65">
            <v>-7918</v>
          </cell>
          <cell r="H65">
            <v>-6808</v>
          </cell>
          <cell r="I65">
            <v>-6987</v>
          </cell>
          <cell r="J65">
            <v>-7387</v>
          </cell>
          <cell r="K65">
            <v>-8414</v>
          </cell>
          <cell r="L65">
            <v>-9309</v>
          </cell>
          <cell r="M65">
            <v>-9287</v>
          </cell>
          <cell r="N65">
            <v>-9913</v>
          </cell>
          <cell r="O65">
            <v>-9731</v>
          </cell>
          <cell r="P65">
            <v>-9318</v>
          </cell>
          <cell r="Q65">
            <v>-7906</v>
          </cell>
          <cell r="R65">
            <v>-8156</v>
          </cell>
          <cell r="S65">
            <v>-8333</v>
          </cell>
          <cell r="T65">
            <v>-101134</v>
          </cell>
        </row>
        <row r="66">
          <cell r="C66">
            <v>115</v>
          </cell>
          <cell r="D66">
            <v>44215</v>
          </cell>
          <cell r="E66" t="str">
            <v>C/L CONSRV REV-COM L</v>
          </cell>
          <cell r="F66">
            <v>-3125</v>
          </cell>
          <cell r="G66">
            <v>-4614</v>
          </cell>
          <cell r="H66">
            <v>-4062</v>
          </cell>
          <cell r="I66">
            <v>-4100</v>
          </cell>
          <cell r="J66">
            <v>-4393</v>
          </cell>
          <cell r="K66">
            <v>-5053</v>
          </cell>
          <cell r="L66">
            <v>-5593</v>
          </cell>
          <cell r="M66">
            <v>-5338</v>
          </cell>
          <cell r="N66">
            <v>-5655</v>
          </cell>
          <cell r="O66">
            <v>-5938</v>
          </cell>
          <cell r="P66">
            <v>-5441</v>
          </cell>
          <cell r="Q66">
            <v>-4632</v>
          </cell>
          <cell r="R66">
            <v>-4810</v>
          </cell>
          <cell r="S66">
            <v>-4827.2307692307695</v>
          </cell>
          <cell r="T66">
            <v>-59629</v>
          </cell>
        </row>
        <row r="67">
          <cell r="C67">
            <v>115</v>
          </cell>
          <cell r="D67">
            <v>44221</v>
          </cell>
          <cell r="E67" t="str">
            <v xml:space="preserve">BASE REVENUE-GSLD   </v>
          </cell>
          <cell r="F67">
            <v>-51840</v>
          </cell>
          <cell r="G67">
            <v>-35870</v>
          </cell>
          <cell r="H67">
            <v>-35886</v>
          </cell>
          <cell r="I67">
            <v>-52100</v>
          </cell>
          <cell r="J67">
            <v>-36818</v>
          </cell>
          <cell r="K67">
            <v>-36244</v>
          </cell>
          <cell r="L67">
            <v>-34785</v>
          </cell>
          <cell r="M67">
            <v>-31593</v>
          </cell>
          <cell r="N67">
            <v>-34705</v>
          </cell>
          <cell r="O67">
            <v>-34831</v>
          </cell>
          <cell r="P67">
            <v>-44316</v>
          </cell>
          <cell r="Q67">
            <v>-40759</v>
          </cell>
          <cell r="R67">
            <v>-34793</v>
          </cell>
          <cell r="S67">
            <v>-38810.769230769234</v>
          </cell>
          <cell r="T67">
            <v>-452700</v>
          </cell>
        </row>
        <row r="68">
          <cell r="C68">
            <v>115</v>
          </cell>
          <cell r="D68">
            <v>44222</v>
          </cell>
          <cell r="E68" t="str">
            <v xml:space="preserve">FUEL REVENUE-GSLD   </v>
          </cell>
          <cell r="F68">
            <v>-250683</v>
          </cell>
          <cell r="G68">
            <v>-188413</v>
          </cell>
          <cell r="H68">
            <v>-204756</v>
          </cell>
          <cell r="I68">
            <v>-213682</v>
          </cell>
          <cell r="J68">
            <v>-180650</v>
          </cell>
          <cell r="K68">
            <v>-183183</v>
          </cell>
          <cell r="L68">
            <v>-225138</v>
          </cell>
          <cell r="M68">
            <v>-239432</v>
          </cell>
          <cell r="N68">
            <v>-191493</v>
          </cell>
          <cell r="O68">
            <v>-247235</v>
          </cell>
          <cell r="P68">
            <v>-320007</v>
          </cell>
          <cell r="Q68">
            <v>-323067</v>
          </cell>
          <cell r="R68">
            <v>-255114</v>
          </cell>
          <cell r="S68">
            <v>-232527.15384615384</v>
          </cell>
          <cell r="T68">
            <v>-2772170</v>
          </cell>
        </row>
        <row r="69">
          <cell r="C69">
            <v>115</v>
          </cell>
          <cell r="D69">
            <v>44223</v>
          </cell>
          <cell r="E69" t="str">
            <v>GROSS RECEIPT REV-GS</v>
          </cell>
          <cell r="F69">
            <v>-3136</v>
          </cell>
          <cell r="G69">
            <v>-2350</v>
          </cell>
          <cell r="H69">
            <v>-2518</v>
          </cell>
          <cell r="I69">
            <v>-2774</v>
          </cell>
          <cell r="J69">
            <v>-2274</v>
          </cell>
          <cell r="K69">
            <v>-2301</v>
          </cell>
          <cell r="L69">
            <v>-2713</v>
          </cell>
          <cell r="M69">
            <v>-2833</v>
          </cell>
          <cell r="N69">
            <v>-2367</v>
          </cell>
          <cell r="O69">
            <v>-2944</v>
          </cell>
          <cell r="P69">
            <v>-3801</v>
          </cell>
          <cell r="Q69">
            <v>-3778</v>
          </cell>
          <cell r="R69">
            <v>-3027</v>
          </cell>
          <cell r="S69">
            <v>-2832</v>
          </cell>
          <cell r="T69">
            <v>-33680</v>
          </cell>
        </row>
        <row r="70">
          <cell r="C70">
            <v>115</v>
          </cell>
          <cell r="D70">
            <v>44224</v>
          </cell>
          <cell r="E70" t="str">
            <v>FRANCHISE TAX REV-GS</v>
          </cell>
          <cell r="F70">
            <v>-18342</v>
          </cell>
          <cell r="G70">
            <v>-13740</v>
          </cell>
          <cell r="H70">
            <v>-14724</v>
          </cell>
          <cell r="I70">
            <v>-16224</v>
          </cell>
          <cell r="J70">
            <v>-13300</v>
          </cell>
          <cell r="K70">
            <v>-13454</v>
          </cell>
          <cell r="L70">
            <v>-15867</v>
          </cell>
          <cell r="M70">
            <v>-16565</v>
          </cell>
          <cell r="N70">
            <v>-13843</v>
          </cell>
          <cell r="O70">
            <v>-17216</v>
          </cell>
          <cell r="P70">
            <v>-22230</v>
          </cell>
          <cell r="Q70">
            <v>-22096</v>
          </cell>
          <cell r="R70">
            <v>-17705</v>
          </cell>
          <cell r="S70">
            <v>-16562</v>
          </cell>
          <cell r="T70">
            <v>-196964</v>
          </cell>
        </row>
        <row r="71">
          <cell r="C71">
            <v>115</v>
          </cell>
          <cell r="D71">
            <v>44225</v>
          </cell>
          <cell r="E71" t="str">
            <v xml:space="preserve">CONSRV REVENUE-GSLD </v>
          </cell>
          <cell r="F71">
            <v>-3177</v>
          </cell>
          <cell r="G71">
            <v>-4721</v>
          </cell>
          <cell r="H71">
            <v>-4750</v>
          </cell>
          <cell r="I71">
            <v>-4611</v>
          </cell>
          <cell r="J71">
            <v>-4193</v>
          </cell>
          <cell r="K71">
            <v>-4808</v>
          </cell>
          <cell r="L71">
            <v>-4530</v>
          </cell>
          <cell r="M71">
            <v>-5058</v>
          </cell>
          <cell r="N71">
            <v>-4524</v>
          </cell>
          <cell r="O71">
            <v>-4872</v>
          </cell>
          <cell r="P71">
            <v>-6177</v>
          </cell>
          <cell r="Q71">
            <v>-4443</v>
          </cell>
          <cell r="R71">
            <v>-5168</v>
          </cell>
          <cell r="S71">
            <v>-4694.7692307692305</v>
          </cell>
          <cell r="T71">
            <v>-57855</v>
          </cell>
        </row>
        <row r="72">
          <cell r="C72">
            <v>115</v>
          </cell>
          <cell r="D72">
            <v>44401</v>
          </cell>
          <cell r="E72" t="str">
            <v>BASE REV-PUBLIC ST &amp;</v>
          </cell>
          <cell r="F72">
            <v>-6827</v>
          </cell>
          <cell r="G72">
            <v>-6830</v>
          </cell>
          <cell r="H72">
            <v>-7216</v>
          </cell>
          <cell r="I72">
            <v>-6946</v>
          </cell>
          <cell r="J72">
            <v>-6954</v>
          </cell>
          <cell r="K72">
            <v>-6969</v>
          </cell>
          <cell r="L72">
            <v>-6969</v>
          </cell>
          <cell r="M72">
            <v>-6975</v>
          </cell>
          <cell r="N72">
            <v>-6931</v>
          </cell>
          <cell r="O72">
            <v>-6906</v>
          </cell>
          <cell r="P72">
            <v>-6907</v>
          </cell>
          <cell r="Q72">
            <v>-6749</v>
          </cell>
          <cell r="R72">
            <v>-1662</v>
          </cell>
          <cell r="S72">
            <v>-6526.2307692307695</v>
          </cell>
          <cell r="T72">
            <v>-78014</v>
          </cell>
        </row>
        <row r="73">
          <cell r="C73">
            <v>115</v>
          </cell>
          <cell r="D73">
            <v>44402</v>
          </cell>
          <cell r="E73" t="str">
            <v>FUEL REV-PUBLIC ST &amp;</v>
          </cell>
          <cell r="F73">
            <v>-1598</v>
          </cell>
          <cell r="G73">
            <v>-1673</v>
          </cell>
          <cell r="H73">
            <v>-1920</v>
          </cell>
          <cell r="I73">
            <v>-1712</v>
          </cell>
          <cell r="J73">
            <v>-1712</v>
          </cell>
          <cell r="K73">
            <v>-1712</v>
          </cell>
          <cell r="L73">
            <v>-1712</v>
          </cell>
          <cell r="M73">
            <v>-1715</v>
          </cell>
          <cell r="N73">
            <v>-1699</v>
          </cell>
          <cell r="O73">
            <v>-1703</v>
          </cell>
          <cell r="P73">
            <v>-1703</v>
          </cell>
          <cell r="Q73">
            <v>-1698</v>
          </cell>
          <cell r="R73">
            <v>-345</v>
          </cell>
          <cell r="S73">
            <v>-1607.8461538461538</v>
          </cell>
          <cell r="T73">
            <v>-19304</v>
          </cell>
        </row>
        <row r="74">
          <cell r="C74">
            <v>115</v>
          </cell>
          <cell r="D74">
            <v>44403</v>
          </cell>
          <cell r="E74" t="str">
            <v>GROSS RCPT REV-PUB S</v>
          </cell>
          <cell r="F74">
            <v>-89</v>
          </cell>
          <cell r="G74">
            <v>-90</v>
          </cell>
          <cell r="H74">
            <v>-109</v>
          </cell>
          <cell r="I74">
            <v>-93</v>
          </cell>
          <cell r="J74">
            <v>-93</v>
          </cell>
          <cell r="K74">
            <v>-93</v>
          </cell>
          <cell r="L74">
            <v>-93</v>
          </cell>
          <cell r="M74">
            <v>-93</v>
          </cell>
          <cell r="N74">
            <v>-93</v>
          </cell>
          <cell r="O74">
            <v>-92</v>
          </cell>
          <cell r="P74">
            <v>-92</v>
          </cell>
          <cell r="Q74">
            <v>-92</v>
          </cell>
          <cell r="R74">
            <v>-25</v>
          </cell>
          <cell r="S74">
            <v>-88.230769230769226</v>
          </cell>
          <cell r="T74">
            <v>-1058</v>
          </cell>
        </row>
        <row r="75">
          <cell r="C75">
            <v>115</v>
          </cell>
          <cell r="D75">
            <v>44405</v>
          </cell>
          <cell r="E75" t="str">
            <v>CONSRV REV-PUBLIC ST</v>
          </cell>
          <cell r="F75">
            <v>-25</v>
          </cell>
          <cell r="G75">
            <v>-37</v>
          </cell>
          <cell r="H75">
            <v>-43</v>
          </cell>
          <cell r="I75">
            <v>-38</v>
          </cell>
          <cell r="J75">
            <v>-38</v>
          </cell>
          <cell r="K75">
            <v>-38</v>
          </cell>
          <cell r="L75">
            <v>-38</v>
          </cell>
          <cell r="M75">
            <v>-38</v>
          </cell>
          <cell r="N75">
            <v>-38</v>
          </cell>
          <cell r="O75">
            <v>-38</v>
          </cell>
          <cell r="P75">
            <v>-38</v>
          </cell>
          <cell r="Q75">
            <v>-38</v>
          </cell>
          <cell r="R75">
            <v>-8</v>
          </cell>
          <cell r="S75">
            <v>-35</v>
          </cell>
          <cell r="T75">
            <v>-430</v>
          </cell>
        </row>
        <row r="76">
          <cell r="C76">
            <v>115</v>
          </cell>
          <cell r="D76">
            <v>44801</v>
          </cell>
          <cell r="E76" t="str">
            <v>BASE REV-INTERDPARTM</v>
          </cell>
          <cell r="F76">
            <v>-2721</v>
          </cell>
          <cell r="G76">
            <v>-2844</v>
          </cell>
          <cell r="H76">
            <v>-2438</v>
          </cell>
          <cell r="I76">
            <v>-2562</v>
          </cell>
          <cell r="J76">
            <v>-2927</v>
          </cell>
          <cell r="K76">
            <v>-3829</v>
          </cell>
          <cell r="L76">
            <v>-3660</v>
          </cell>
          <cell r="M76">
            <v>-3893</v>
          </cell>
          <cell r="N76">
            <v>-3666</v>
          </cell>
          <cell r="O76">
            <v>-3338</v>
          </cell>
          <cell r="P76">
            <v>-3168</v>
          </cell>
          <cell r="Q76">
            <v>-2917</v>
          </cell>
          <cell r="R76">
            <v>-3187</v>
          </cell>
          <cell r="S76">
            <v>-3165.3846153846152</v>
          </cell>
          <cell r="T76">
            <v>-38429</v>
          </cell>
        </row>
        <row r="77">
          <cell r="C77">
            <v>115</v>
          </cell>
          <cell r="D77">
            <v>44802</v>
          </cell>
          <cell r="E77" t="str">
            <v>FUEL REV-INTERDPARTM</v>
          </cell>
          <cell r="F77">
            <v>-6686</v>
          </cell>
          <cell r="G77">
            <v>-7487</v>
          </cell>
          <cell r="H77">
            <v>-6252</v>
          </cell>
          <cell r="I77">
            <v>-6966</v>
          </cell>
          <cell r="J77">
            <v>-8125</v>
          </cell>
          <cell r="K77">
            <v>-10863</v>
          </cell>
          <cell r="L77">
            <v>-10693</v>
          </cell>
          <cell r="M77">
            <v>-10809</v>
          </cell>
          <cell r="N77">
            <v>-10046</v>
          </cell>
          <cell r="O77">
            <v>-8508</v>
          </cell>
          <cell r="P77">
            <v>-8189</v>
          </cell>
          <cell r="Q77">
            <v>-7242</v>
          </cell>
          <cell r="R77">
            <v>-7745</v>
          </cell>
          <cell r="S77">
            <v>-8431.6153846153848</v>
          </cell>
          <cell r="T77">
            <v>-102925</v>
          </cell>
        </row>
        <row r="78">
          <cell r="C78">
            <v>115</v>
          </cell>
          <cell r="D78">
            <v>44803</v>
          </cell>
          <cell r="E78" t="str">
            <v>GROSS RCPT REV-INTRD</v>
          </cell>
          <cell r="F78">
            <v>-97</v>
          </cell>
          <cell r="G78">
            <v>-107</v>
          </cell>
          <cell r="H78">
            <v>-93</v>
          </cell>
          <cell r="I78">
            <v>-100</v>
          </cell>
          <cell r="J78">
            <v>-115</v>
          </cell>
          <cell r="K78">
            <v>-151</v>
          </cell>
          <cell r="L78">
            <v>-140</v>
          </cell>
          <cell r="M78">
            <v>-150</v>
          </cell>
          <cell r="N78">
            <v>-132</v>
          </cell>
          <cell r="O78">
            <v>-123</v>
          </cell>
          <cell r="P78">
            <v>-118</v>
          </cell>
          <cell r="Q78">
            <v>-105</v>
          </cell>
          <cell r="R78">
            <v>-113</v>
          </cell>
          <cell r="S78">
            <v>-118.76923076923077</v>
          </cell>
          <cell r="T78">
            <v>-1447</v>
          </cell>
        </row>
        <row r="79">
          <cell r="C79">
            <v>115</v>
          </cell>
          <cell r="D79">
            <v>44804</v>
          </cell>
          <cell r="E79" t="str">
            <v>FRAN TAX REV-INTRDPT</v>
          </cell>
          <cell r="F79">
            <v>0</v>
          </cell>
          <cell r="G79">
            <v>0</v>
          </cell>
          <cell r="H79">
            <v>0</v>
          </cell>
          <cell r="I79">
            <v>0</v>
          </cell>
          <cell r="J79">
            <v>0</v>
          </cell>
          <cell r="K79">
            <v>0</v>
          </cell>
          <cell r="L79">
            <v>-22</v>
          </cell>
          <cell r="M79">
            <v>-32</v>
          </cell>
          <cell r="N79">
            <v>0</v>
          </cell>
          <cell r="O79">
            <v>0</v>
          </cell>
          <cell r="P79">
            <v>0</v>
          </cell>
          <cell r="Q79">
            <v>0</v>
          </cell>
          <cell r="R79">
            <v>0</v>
          </cell>
          <cell r="S79">
            <v>-4.1538461538461542</v>
          </cell>
          <cell r="T79">
            <v>-54</v>
          </cell>
        </row>
        <row r="80">
          <cell r="C80">
            <v>115</v>
          </cell>
          <cell r="D80">
            <v>44805</v>
          </cell>
          <cell r="E80" t="str">
            <v>CONSRV REV-INTRDPART</v>
          </cell>
          <cell r="F80">
            <v>-79</v>
          </cell>
          <cell r="G80">
            <v>-120</v>
          </cell>
          <cell r="H80">
            <v>-100</v>
          </cell>
          <cell r="I80">
            <v>-112</v>
          </cell>
          <cell r="J80">
            <v>-131</v>
          </cell>
          <cell r="K80">
            <v>-174</v>
          </cell>
          <cell r="L80">
            <v>-172</v>
          </cell>
          <cell r="M80">
            <v>-173</v>
          </cell>
          <cell r="N80">
            <v>-161</v>
          </cell>
          <cell r="O80">
            <v>-136</v>
          </cell>
          <cell r="P80">
            <v>-131</v>
          </cell>
          <cell r="Q80">
            <v>-116</v>
          </cell>
          <cell r="R80">
            <v>-124</v>
          </cell>
          <cell r="S80">
            <v>-133</v>
          </cell>
          <cell r="T80">
            <v>-1650</v>
          </cell>
        </row>
        <row r="82">
          <cell r="A82" t="str">
            <v>20011144000440</v>
          </cell>
          <cell r="B82">
            <v>4000</v>
          </cell>
          <cell r="C82">
            <v>114</v>
          </cell>
          <cell r="D82">
            <v>440</v>
          </cell>
          <cell r="E82" t="str">
            <v>Sales of Electricity - Residential</v>
          </cell>
          <cell r="F82">
            <v>-809070</v>
          </cell>
          <cell r="G82">
            <v>-1007513</v>
          </cell>
          <cell r="H82">
            <v>-733345</v>
          </cell>
          <cell r="I82">
            <v>-581288</v>
          </cell>
          <cell r="J82">
            <v>-590675</v>
          </cell>
          <cell r="K82">
            <v>-583352</v>
          </cell>
          <cell r="L82">
            <v>-731815</v>
          </cell>
          <cell r="M82">
            <v>-820774</v>
          </cell>
          <cell r="N82">
            <v>-830575</v>
          </cell>
          <cell r="O82">
            <v>-820142</v>
          </cell>
          <cell r="P82">
            <v>-617883</v>
          </cell>
          <cell r="Q82">
            <v>-595234</v>
          </cell>
          <cell r="R82">
            <v>-622917</v>
          </cell>
          <cell r="S82">
            <v>-718814.07692307699</v>
          </cell>
          <cell r="T82">
            <v>-8535513</v>
          </cell>
        </row>
        <row r="83">
          <cell r="A83" t="str">
            <v>200111440004420</v>
          </cell>
          <cell r="B83">
            <v>4000</v>
          </cell>
          <cell r="C83">
            <v>114</v>
          </cell>
          <cell r="D83">
            <v>4420</v>
          </cell>
          <cell r="E83" t="str">
            <v>Sales of Electricity - C&amp;I Small</v>
          </cell>
          <cell r="F83">
            <v>-165551</v>
          </cell>
          <cell r="G83">
            <v>-181307</v>
          </cell>
          <cell r="H83">
            <v>-157162</v>
          </cell>
          <cell r="I83">
            <v>-140015</v>
          </cell>
          <cell r="J83">
            <v>-145999</v>
          </cell>
          <cell r="K83">
            <v>-157668</v>
          </cell>
          <cell r="L83">
            <v>-167644</v>
          </cell>
          <cell r="M83">
            <v>-183278</v>
          </cell>
          <cell r="N83">
            <v>-182240</v>
          </cell>
          <cell r="O83">
            <v>-184865</v>
          </cell>
          <cell r="P83">
            <v>-166944</v>
          </cell>
          <cell r="Q83">
            <v>-151963</v>
          </cell>
          <cell r="R83">
            <v>-155534</v>
          </cell>
          <cell r="S83">
            <v>-164628.46153846156</v>
          </cell>
          <cell r="T83">
            <v>-1974619</v>
          </cell>
        </row>
        <row r="84">
          <cell r="A84" t="str">
            <v>200111440004421</v>
          </cell>
          <cell r="B84">
            <v>4000</v>
          </cell>
          <cell r="C84">
            <v>114</v>
          </cell>
          <cell r="D84">
            <v>4421</v>
          </cell>
          <cell r="E84" t="str">
            <v>Sales of Electricity - C&amp;I Large</v>
          </cell>
          <cell r="F84">
            <v>-492182</v>
          </cell>
          <cell r="G84">
            <v>-487529</v>
          </cell>
          <cell r="H84">
            <v>-427488</v>
          </cell>
          <cell r="I84">
            <v>-423603</v>
          </cell>
          <cell r="J84">
            <v>-418799</v>
          </cell>
          <cell r="K84">
            <v>-447613</v>
          </cell>
          <cell r="L84">
            <v>-469472</v>
          </cell>
          <cell r="M84">
            <v>-546387</v>
          </cell>
          <cell r="N84">
            <v>-495246</v>
          </cell>
          <cell r="O84">
            <v>-533267</v>
          </cell>
          <cell r="P84">
            <v>-428270</v>
          </cell>
          <cell r="Q84">
            <v>-464112</v>
          </cell>
          <cell r="R84">
            <v>-498782</v>
          </cell>
          <cell r="S84">
            <v>-471750</v>
          </cell>
          <cell r="T84">
            <v>-5640568</v>
          </cell>
        </row>
        <row r="85">
          <cell r="A85" t="str">
            <v>200111440004422</v>
          </cell>
          <cell r="B85">
            <v>4000</v>
          </cell>
          <cell r="C85">
            <v>114</v>
          </cell>
          <cell r="D85">
            <v>4422</v>
          </cell>
          <cell r="E85" t="str">
            <v>Sales of Electricity - GSLD</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row>
        <row r="86">
          <cell r="A86" t="str">
            <v>20011144000444</v>
          </cell>
          <cell r="B86">
            <v>4000</v>
          </cell>
          <cell r="C86">
            <v>114</v>
          </cell>
          <cell r="D86">
            <v>444</v>
          </cell>
          <cell r="E86" t="str">
            <v>Sales of Electricity -  Public Street &amp; HWY</v>
          </cell>
          <cell r="F86">
            <v>-11020</v>
          </cell>
          <cell r="G86">
            <v>-13157</v>
          </cell>
          <cell r="H86">
            <v>-7302</v>
          </cell>
          <cell r="I86">
            <v>-9941</v>
          </cell>
          <cell r="J86">
            <v>-14887</v>
          </cell>
          <cell r="K86">
            <v>-11246</v>
          </cell>
          <cell r="L86">
            <v>-11068</v>
          </cell>
          <cell r="M86">
            <v>-10976</v>
          </cell>
          <cell r="N86">
            <v>-6353</v>
          </cell>
          <cell r="O86">
            <v>-8788</v>
          </cell>
          <cell r="P86">
            <v>-17317</v>
          </cell>
          <cell r="Q86">
            <v>-7272</v>
          </cell>
          <cell r="R86">
            <v>-10286</v>
          </cell>
          <cell r="S86">
            <v>-10739.461538461537</v>
          </cell>
          <cell r="T86">
            <v>-128593</v>
          </cell>
        </row>
        <row r="87">
          <cell r="A87" t="str">
            <v>20011144000445</v>
          </cell>
          <cell r="B87">
            <v>4000</v>
          </cell>
          <cell r="C87">
            <v>114</v>
          </cell>
          <cell r="D87">
            <v>445</v>
          </cell>
          <cell r="E87" t="str">
            <v>Sales of Electricity - Other Public Authorities</v>
          </cell>
          <cell r="F87">
            <v>-12803</v>
          </cell>
          <cell r="G87">
            <v>-13922</v>
          </cell>
          <cell r="H87">
            <v>-12889</v>
          </cell>
          <cell r="I87">
            <v>-12817</v>
          </cell>
          <cell r="J87">
            <v>-11158</v>
          </cell>
          <cell r="K87">
            <v>-14809</v>
          </cell>
          <cell r="L87">
            <v>-66426</v>
          </cell>
          <cell r="M87">
            <v>-71767</v>
          </cell>
          <cell r="N87">
            <v>-67674</v>
          </cell>
          <cell r="O87">
            <v>-53021</v>
          </cell>
          <cell r="P87">
            <v>-109284</v>
          </cell>
          <cell r="Q87">
            <v>-71460</v>
          </cell>
          <cell r="R87">
            <v>0</v>
          </cell>
          <cell r="S87">
            <v>-39848.461538461539</v>
          </cell>
          <cell r="T87">
            <v>-505227</v>
          </cell>
        </row>
        <row r="88">
          <cell r="A88" t="str">
            <v>20011144000446</v>
          </cell>
          <cell r="B88">
            <v>4000</v>
          </cell>
          <cell r="C88">
            <v>114</v>
          </cell>
          <cell r="D88">
            <v>446</v>
          </cell>
          <cell r="E88" t="str">
            <v>Sales of Electricity - Railroads</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row>
        <row r="89">
          <cell r="A89" t="str">
            <v>20011144000447</v>
          </cell>
          <cell r="B89">
            <v>4000</v>
          </cell>
          <cell r="C89">
            <v>114</v>
          </cell>
          <cell r="D89">
            <v>447</v>
          </cell>
          <cell r="E89" t="str">
            <v>Sales of Electricity -  Resale</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row>
        <row r="90">
          <cell r="A90" t="str">
            <v>20011144000448</v>
          </cell>
          <cell r="B90">
            <v>4000</v>
          </cell>
          <cell r="C90">
            <v>114</v>
          </cell>
          <cell r="D90">
            <v>448</v>
          </cell>
          <cell r="E90" t="str">
            <v>Sales of Electricity - Interdepartmental</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row>
        <row r="91">
          <cell r="A91" t="str">
            <v>20011144000449</v>
          </cell>
          <cell r="B91">
            <v>4000</v>
          </cell>
          <cell r="C91">
            <v>114</v>
          </cell>
          <cell r="D91">
            <v>449</v>
          </cell>
          <cell r="E91" t="str">
            <v>Sales of Electricity - Other Sales</v>
          </cell>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row>
        <row r="92">
          <cell r="A92" t="str">
            <v>20011154000440</v>
          </cell>
          <cell r="B92">
            <v>4000</v>
          </cell>
          <cell r="C92">
            <v>115</v>
          </cell>
          <cell r="D92">
            <v>440</v>
          </cell>
          <cell r="E92" t="str">
            <v>Sales of Electricity - Residential</v>
          </cell>
          <cell r="F92">
            <v>-822273</v>
          </cell>
          <cell r="G92">
            <v>-1170126</v>
          </cell>
          <cell r="H92">
            <v>-842699</v>
          </cell>
          <cell r="I92">
            <v>-643605</v>
          </cell>
          <cell r="J92">
            <v>-643579</v>
          </cell>
          <cell r="K92">
            <v>-662689</v>
          </cell>
          <cell r="L92">
            <v>-909050</v>
          </cell>
          <cell r="M92">
            <v>-1053168</v>
          </cell>
          <cell r="N92">
            <v>-1013803</v>
          </cell>
          <cell r="O92">
            <v>-994202</v>
          </cell>
          <cell r="P92">
            <v>-701865</v>
          </cell>
          <cell r="Q92">
            <v>-627286</v>
          </cell>
          <cell r="R92">
            <v>-639310</v>
          </cell>
          <cell r="S92">
            <v>-824896.5384615385</v>
          </cell>
          <cell r="T92">
            <v>-9901382</v>
          </cell>
        </row>
        <row r="93">
          <cell r="A93" t="str">
            <v>200111540004420</v>
          </cell>
          <cell r="B93">
            <v>4000</v>
          </cell>
          <cell r="C93">
            <v>115</v>
          </cell>
          <cell r="D93">
            <v>4420</v>
          </cell>
          <cell r="E93" t="str">
            <v>Sales of Electricity - C&amp;I Small</v>
          </cell>
          <cell r="F93">
            <v>-121716</v>
          </cell>
          <cell r="G93">
            <v>-153665</v>
          </cell>
          <cell r="H93">
            <v>-276459</v>
          </cell>
          <cell r="I93">
            <v>-32040</v>
          </cell>
          <cell r="J93">
            <v>-123265</v>
          </cell>
          <cell r="K93">
            <v>-133291</v>
          </cell>
          <cell r="L93">
            <v>-162716</v>
          </cell>
          <cell r="M93">
            <v>-174904</v>
          </cell>
          <cell r="N93">
            <v>-186678</v>
          </cell>
          <cell r="O93">
            <v>-180380</v>
          </cell>
          <cell r="P93">
            <v>-149821</v>
          </cell>
          <cell r="Q93">
            <v>-135910</v>
          </cell>
          <cell r="R93">
            <v>-146992</v>
          </cell>
          <cell r="S93">
            <v>-152141.30769230772</v>
          </cell>
          <cell r="T93">
            <v>-1856121</v>
          </cell>
        </row>
        <row r="94">
          <cell r="A94" t="str">
            <v>200111540004421</v>
          </cell>
          <cell r="B94">
            <v>4000</v>
          </cell>
          <cell r="C94">
            <v>115</v>
          </cell>
          <cell r="D94">
            <v>4421</v>
          </cell>
          <cell r="E94" t="str">
            <v>Sales of Electricity - C&amp;I Large</v>
          </cell>
          <cell r="F94">
            <v>-347258</v>
          </cell>
          <cell r="G94">
            <v>-380993</v>
          </cell>
          <cell r="H94">
            <v>-249734</v>
          </cell>
          <cell r="I94">
            <v>-437416</v>
          </cell>
          <cell r="J94">
            <v>-356038</v>
          </cell>
          <cell r="K94">
            <v>-367301</v>
          </cell>
          <cell r="L94">
            <v>-398415</v>
          </cell>
          <cell r="M94">
            <v>-430324</v>
          </cell>
          <cell r="N94">
            <v>-427798</v>
          </cell>
          <cell r="O94">
            <v>-425921</v>
          </cell>
          <cell r="P94">
            <v>-390387</v>
          </cell>
          <cell r="Q94">
            <v>-326198</v>
          </cell>
          <cell r="R94">
            <v>-365020</v>
          </cell>
          <cell r="S94">
            <v>-377138.69230769237</v>
          </cell>
          <cell r="T94">
            <v>-4555545</v>
          </cell>
        </row>
        <row r="95">
          <cell r="A95" t="str">
            <v>200111540004422</v>
          </cell>
          <cell r="B95">
            <v>4000</v>
          </cell>
          <cell r="C95">
            <v>115</v>
          </cell>
          <cell r="D95">
            <v>4422</v>
          </cell>
          <cell r="E95" t="str">
            <v>Sales of Electricity - GSLD</v>
          </cell>
          <cell r="F95">
            <v>-419828</v>
          </cell>
          <cell r="G95">
            <v>-449097</v>
          </cell>
          <cell r="H95">
            <v>-403560</v>
          </cell>
          <cell r="I95">
            <v>-465889</v>
          </cell>
          <cell r="J95">
            <v>-479387</v>
          </cell>
          <cell r="K95">
            <v>-401553</v>
          </cell>
          <cell r="L95">
            <v>-386005</v>
          </cell>
          <cell r="M95">
            <v>-358605</v>
          </cell>
          <cell r="N95">
            <v>-361517</v>
          </cell>
          <cell r="O95">
            <v>-324179</v>
          </cell>
          <cell r="P95">
            <v>-371994</v>
          </cell>
          <cell r="Q95">
            <v>-414533</v>
          </cell>
          <cell r="R95">
            <v>-327178</v>
          </cell>
          <cell r="S95">
            <v>-397178.84615384613</v>
          </cell>
          <cell r="T95">
            <v>-4743497</v>
          </cell>
        </row>
        <row r="96">
          <cell r="A96" t="str">
            <v>20011154000444</v>
          </cell>
          <cell r="B96">
            <v>4000</v>
          </cell>
          <cell r="C96">
            <v>115</v>
          </cell>
          <cell r="D96">
            <v>444</v>
          </cell>
          <cell r="E96" t="str">
            <v>Sales of Electricity -  Public Street &amp; HWY</v>
          </cell>
          <cell r="F96">
            <v>-8307</v>
          </cell>
          <cell r="G96">
            <v>-8452</v>
          </cell>
          <cell r="H96">
            <v>-8458</v>
          </cell>
          <cell r="I96">
            <v>-8313</v>
          </cell>
          <cell r="J96">
            <v>-8307</v>
          </cell>
          <cell r="K96">
            <v>-8369</v>
          </cell>
          <cell r="L96">
            <v>-8343</v>
          </cell>
          <cell r="M96">
            <v>-8343</v>
          </cell>
          <cell r="N96">
            <v>-8366</v>
          </cell>
          <cell r="O96">
            <v>-8386</v>
          </cell>
          <cell r="P96">
            <v>-8658</v>
          </cell>
          <cell r="Q96">
            <v>-8539</v>
          </cell>
          <cell r="R96">
            <v>-8539</v>
          </cell>
          <cell r="S96">
            <v>-8413.8461538461543</v>
          </cell>
          <cell r="T96">
            <v>-101073</v>
          </cell>
        </row>
        <row r="97">
          <cell r="A97" t="str">
            <v>20011154000445</v>
          </cell>
          <cell r="B97">
            <v>4000</v>
          </cell>
          <cell r="C97">
            <v>115</v>
          </cell>
          <cell r="D97">
            <v>445</v>
          </cell>
          <cell r="E97" t="str">
            <v>Sales of Electricity - Other Public Authorities</v>
          </cell>
          <cell r="F97">
            <v>-7510</v>
          </cell>
          <cell r="G97">
            <v>-8824</v>
          </cell>
          <cell r="H97">
            <v>-7915</v>
          </cell>
          <cell r="I97">
            <v>-6282</v>
          </cell>
          <cell r="J97">
            <v>-6184</v>
          </cell>
          <cell r="K97">
            <v>-6481</v>
          </cell>
          <cell r="L97">
            <v>-7670</v>
          </cell>
          <cell r="M97">
            <v>-7582</v>
          </cell>
          <cell r="N97">
            <v>-7316</v>
          </cell>
          <cell r="O97">
            <v>-7901</v>
          </cell>
          <cell r="P97">
            <v>-6594</v>
          </cell>
          <cell r="Q97">
            <v>-6302</v>
          </cell>
          <cell r="R97">
            <v>0</v>
          </cell>
          <cell r="S97">
            <v>-6658.5384615384619</v>
          </cell>
          <cell r="T97">
            <v>-79051</v>
          </cell>
        </row>
        <row r="98">
          <cell r="A98" t="str">
            <v>20011154000446</v>
          </cell>
          <cell r="B98">
            <v>4000</v>
          </cell>
          <cell r="C98">
            <v>115</v>
          </cell>
          <cell r="D98">
            <v>446</v>
          </cell>
          <cell r="E98" t="str">
            <v>Sales of Electricity - Railroads</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row>
        <row r="99">
          <cell r="A99" t="str">
            <v>20011154000447</v>
          </cell>
          <cell r="B99">
            <v>4000</v>
          </cell>
          <cell r="C99">
            <v>115</v>
          </cell>
          <cell r="D99">
            <v>447</v>
          </cell>
          <cell r="E99" t="str">
            <v>Sales of Electricity -  Resale</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row>
        <row r="100">
          <cell r="A100" t="str">
            <v>20011154000448</v>
          </cell>
          <cell r="B100">
            <v>4000</v>
          </cell>
          <cell r="C100">
            <v>115</v>
          </cell>
          <cell r="D100">
            <v>448</v>
          </cell>
          <cell r="E100" t="str">
            <v>Sales of Electricity - Interdepartmental</v>
          </cell>
          <cell r="F100">
            <v>-11026</v>
          </cell>
          <cell r="G100">
            <v>-11108</v>
          </cell>
          <cell r="H100">
            <v>-10530</v>
          </cell>
          <cell r="I100">
            <v>-9923</v>
          </cell>
          <cell r="J100">
            <v>-12891</v>
          </cell>
          <cell r="K100">
            <v>-15419</v>
          </cell>
          <cell r="L100">
            <v>-13103</v>
          </cell>
          <cell r="M100">
            <v>-12719</v>
          </cell>
          <cell r="N100">
            <v>-11856</v>
          </cell>
          <cell r="O100">
            <v>-10074</v>
          </cell>
          <cell r="P100">
            <v>-10755</v>
          </cell>
          <cell r="Q100">
            <v>-10930</v>
          </cell>
          <cell r="R100">
            <v>-9583</v>
          </cell>
          <cell r="S100">
            <v>-11532.076923076922</v>
          </cell>
          <cell r="T100">
            <v>-138891</v>
          </cell>
        </row>
        <row r="101">
          <cell r="A101" t="str">
            <v>20011154000449</v>
          </cell>
          <cell r="B101">
            <v>4000</v>
          </cell>
          <cell r="C101">
            <v>115</v>
          </cell>
          <cell r="D101">
            <v>449</v>
          </cell>
          <cell r="E101" t="str">
            <v>Sales of Electricity - Other Sales</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row>
        <row r="102">
          <cell r="A102" t="str">
            <v>2001114totalfuelrev</v>
          </cell>
          <cell r="F102">
            <v>-949016</v>
          </cell>
          <cell r="G102">
            <v>-1090634</v>
          </cell>
          <cell r="H102">
            <v>-831961</v>
          </cell>
          <cell r="I102">
            <v>-714006</v>
          </cell>
          <cell r="J102">
            <v>-719449</v>
          </cell>
          <cell r="K102">
            <v>-748257</v>
          </cell>
          <cell r="L102">
            <v>-917069</v>
          </cell>
          <cell r="M102">
            <v>-1055171</v>
          </cell>
          <cell r="N102">
            <v>-1016221</v>
          </cell>
          <cell r="O102">
            <v>-1032281</v>
          </cell>
          <cell r="P102">
            <v>-844780</v>
          </cell>
          <cell r="Q102">
            <v>-794911</v>
          </cell>
          <cell r="R102">
            <v>-801553</v>
          </cell>
          <cell r="S102">
            <v>-885793</v>
          </cell>
          <cell r="T102">
            <v>-10566293</v>
          </cell>
        </row>
        <row r="103">
          <cell r="A103" t="str">
            <v>2001115totalfuelrev</v>
          </cell>
          <cell r="F103">
            <v>-1182542</v>
          </cell>
          <cell r="G103">
            <v>-1509115</v>
          </cell>
          <cell r="H103">
            <v>-1228855</v>
          </cell>
          <cell r="I103">
            <v>-1082924</v>
          </cell>
          <cell r="J103">
            <v>-1094132</v>
          </cell>
          <cell r="K103">
            <v>-1081349</v>
          </cell>
          <cell r="L103">
            <v>-1286852</v>
          </cell>
          <cell r="M103">
            <v>-1387422</v>
          </cell>
          <cell r="N103">
            <v>-1373291</v>
          </cell>
          <cell r="O103">
            <v>-1323834</v>
          </cell>
          <cell r="P103">
            <v>-1083033</v>
          </cell>
          <cell r="Q103">
            <v>-1038529</v>
          </cell>
          <cell r="R103">
            <v>-985394</v>
          </cell>
          <cell r="S103">
            <v>-1204405.5384615385</v>
          </cell>
          <cell r="T103">
            <v>-14474730</v>
          </cell>
        </row>
        <row r="104">
          <cell r="A104" t="str">
            <v>2001114totalconservrev</v>
          </cell>
          <cell r="F104">
            <v>-10906</v>
          </cell>
          <cell r="G104">
            <v>-16575</v>
          </cell>
          <cell r="H104">
            <v>-12712</v>
          </cell>
          <cell r="I104">
            <v>-10984</v>
          </cell>
          <cell r="J104">
            <v>-11062</v>
          </cell>
          <cell r="K104">
            <v>-11554</v>
          </cell>
          <cell r="L104">
            <v>-14330</v>
          </cell>
          <cell r="M104">
            <v>-16486</v>
          </cell>
          <cell r="N104">
            <v>-15803</v>
          </cell>
          <cell r="O104">
            <v>-15945</v>
          </cell>
          <cell r="P104">
            <v>-13072</v>
          </cell>
          <cell r="Q104">
            <v>-12288</v>
          </cell>
          <cell r="R104">
            <v>-12375</v>
          </cell>
          <cell r="S104">
            <v>-13391.692307692309</v>
          </cell>
          <cell r="T104">
            <v>-163186</v>
          </cell>
        </row>
        <row r="105">
          <cell r="A105" t="str">
            <v>2001115totalconservrev</v>
          </cell>
          <cell r="F105">
            <v>-9669</v>
          </cell>
          <cell r="G105">
            <v>-15934</v>
          </cell>
          <cell r="H105">
            <v>-14066</v>
          </cell>
          <cell r="I105">
            <v>-12569</v>
          </cell>
          <cell r="J105">
            <v>-12932</v>
          </cell>
          <cell r="K105">
            <v>-12406</v>
          </cell>
          <cell r="L105">
            <v>-13919</v>
          </cell>
          <cell r="M105">
            <v>-15782</v>
          </cell>
          <cell r="N105">
            <v>-15509</v>
          </cell>
          <cell r="O105">
            <v>-14383</v>
          </cell>
          <cell r="P105">
            <v>-12540</v>
          </cell>
          <cell r="Q105">
            <v>-11314</v>
          </cell>
          <cell r="R105">
            <v>-11534</v>
          </cell>
          <cell r="S105">
            <v>-13273.615384615385</v>
          </cell>
          <cell r="T105">
            <v>-162888</v>
          </cell>
        </row>
        <row r="106">
          <cell r="A106" t="str">
            <v>2001114totalbase</v>
          </cell>
          <cell r="F106">
            <v>-419931</v>
          </cell>
          <cell r="G106">
            <v>-469447</v>
          </cell>
          <cell r="H106">
            <v>-393846</v>
          </cell>
          <cell r="I106">
            <v>-355295</v>
          </cell>
          <cell r="J106">
            <v>-362565</v>
          </cell>
          <cell r="K106">
            <v>-364979</v>
          </cell>
          <cell r="L106">
            <v>-407331</v>
          </cell>
          <cell r="M106">
            <v>-439630</v>
          </cell>
          <cell r="N106">
            <v>-431766</v>
          </cell>
          <cell r="O106">
            <v>-432411</v>
          </cell>
          <cell r="P106">
            <v>-380477</v>
          </cell>
          <cell r="Q106">
            <v>-387625</v>
          </cell>
          <cell r="R106">
            <v>-374931</v>
          </cell>
          <cell r="S106">
            <v>-401556.46153846156</v>
          </cell>
          <cell r="T106">
            <v>-4800303</v>
          </cell>
        </row>
        <row r="107">
          <cell r="A107" t="str">
            <v>2001115totalbase</v>
          </cell>
          <cell r="F107">
            <v>-469434</v>
          </cell>
          <cell r="G107">
            <v>-562031</v>
          </cell>
          <cell r="H107">
            <v>-478434</v>
          </cell>
          <cell r="I107">
            <v>-435287</v>
          </cell>
          <cell r="J107">
            <v>-449069</v>
          </cell>
          <cell r="K107">
            <v>-432814</v>
          </cell>
          <cell r="L107">
            <v>-506331</v>
          </cell>
          <cell r="M107">
            <v>-557822</v>
          </cell>
          <cell r="N107">
            <v>-543964</v>
          </cell>
          <cell r="O107">
            <v>-532262</v>
          </cell>
          <cell r="P107">
            <v>-474852</v>
          </cell>
          <cell r="Q107">
            <v>-413319</v>
          </cell>
          <cell r="R107">
            <v>-437270</v>
          </cell>
          <cell r="S107">
            <v>-484068.38461538462</v>
          </cell>
          <cell r="T107">
            <v>-5823455</v>
          </cell>
        </row>
        <row r="110">
          <cell r="B110">
            <v>2001</v>
          </cell>
          <cell r="C110">
            <v>114</v>
          </cell>
          <cell r="D110">
            <v>44001</v>
          </cell>
          <cell r="E110" t="str">
            <v>BASE REVENUE-RESIDEN</v>
          </cell>
          <cell r="F110">
            <v>-245039</v>
          </cell>
          <cell r="G110">
            <v>-291246</v>
          </cell>
          <cell r="H110">
            <v>-230778</v>
          </cell>
          <cell r="I110">
            <v>-198471</v>
          </cell>
          <cell r="J110">
            <v>-200418</v>
          </cell>
          <cell r="K110">
            <v>-199053</v>
          </cell>
          <cell r="L110">
            <v>-231735</v>
          </cell>
          <cell r="M110">
            <v>-251828</v>
          </cell>
          <cell r="N110">
            <v>-253558</v>
          </cell>
          <cell r="O110">
            <v>-251347</v>
          </cell>
          <cell r="P110">
            <v>-207102</v>
          </cell>
          <cell r="Q110">
            <v>-202323</v>
          </cell>
          <cell r="R110">
            <v>-207993</v>
          </cell>
          <cell r="S110">
            <v>-228530.07692307694</v>
          </cell>
          <cell r="T110">
            <v>-2725852</v>
          </cell>
        </row>
        <row r="111">
          <cell r="B111">
            <v>2001</v>
          </cell>
          <cell r="C111">
            <v>114</v>
          </cell>
          <cell r="D111">
            <v>44002</v>
          </cell>
          <cell r="E111" t="str">
            <v>FUEL REVENUE-RESIDEN</v>
          </cell>
          <cell r="F111">
            <v>-495563</v>
          </cell>
          <cell r="G111">
            <v>-629709</v>
          </cell>
          <cell r="H111">
            <v>-438960</v>
          </cell>
          <cell r="I111">
            <v>-335178</v>
          </cell>
          <cell r="J111">
            <v>-341935</v>
          </cell>
          <cell r="K111">
            <v>-337748</v>
          </cell>
          <cell r="L111">
            <v>-440531</v>
          </cell>
          <cell r="M111">
            <v>-502003</v>
          </cell>
          <cell r="N111">
            <v>-508924</v>
          </cell>
          <cell r="O111">
            <v>-501621</v>
          </cell>
          <cell r="P111">
            <v>-360406</v>
          </cell>
          <cell r="Q111">
            <v>-344631</v>
          </cell>
          <cell r="R111">
            <v>-361835</v>
          </cell>
          <cell r="S111">
            <v>-430695.69230769231</v>
          </cell>
          <cell r="T111">
            <v>-5103481</v>
          </cell>
        </row>
        <row r="112">
          <cell r="B112">
            <v>2001</v>
          </cell>
          <cell r="C112">
            <v>114</v>
          </cell>
          <cell r="D112">
            <v>44003</v>
          </cell>
          <cell r="E112" t="str">
            <v>GROSS RECEIPT REV-RE</v>
          </cell>
          <cell r="F112">
            <v>-20165</v>
          </cell>
          <cell r="G112">
            <v>-25215</v>
          </cell>
          <cell r="H112">
            <v>-18428</v>
          </cell>
          <cell r="I112">
            <v>-14728</v>
          </cell>
          <cell r="J112">
            <v>-15010</v>
          </cell>
          <cell r="K112">
            <v>-14787</v>
          </cell>
          <cell r="L112">
            <v>-18488</v>
          </cell>
          <cell r="M112">
            <v>-20773</v>
          </cell>
          <cell r="N112">
            <v>-21148</v>
          </cell>
          <cell r="O112">
            <v>-20993</v>
          </cell>
          <cell r="P112">
            <v>-15826</v>
          </cell>
          <cell r="Q112">
            <v>-15233</v>
          </cell>
          <cell r="R112">
            <v>-15927</v>
          </cell>
          <cell r="S112">
            <v>-18209.307692307691</v>
          </cell>
          <cell r="T112">
            <v>-216556</v>
          </cell>
        </row>
        <row r="113">
          <cell r="B113">
            <v>2001</v>
          </cell>
          <cell r="C113">
            <v>114</v>
          </cell>
          <cell r="D113">
            <v>44004</v>
          </cell>
          <cell r="E113" t="str">
            <v>FRANCHISE TAX REV-RE</v>
          </cell>
          <cell r="F113">
            <v>-42883</v>
          </cell>
          <cell r="G113">
            <v>-52198</v>
          </cell>
          <cell r="H113">
            <v>-38798</v>
          </cell>
          <cell r="I113">
            <v>-28036</v>
          </cell>
          <cell r="J113">
            <v>-28339</v>
          </cell>
          <cell r="K113">
            <v>-26852</v>
          </cell>
          <cell r="L113">
            <v>-34656</v>
          </cell>
          <cell r="M113">
            <v>-38872</v>
          </cell>
          <cell r="N113">
            <v>-39547</v>
          </cell>
          <cell r="O113">
            <v>-38888</v>
          </cell>
          <cell r="P113">
            <v>-29306</v>
          </cell>
          <cell r="Q113">
            <v>-28031</v>
          </cell>
          <cell r="R113">
            <v>-31894</v>
          </cell>
          <cell r="S113">
            <v>-35253.846153846156</v>
          </cell>
          <cell r="T113">
            <v>-415417</v>
          </cell>
        </row>
        <row r="114">
          <cell r="B114">
            <v>2001</v>
          </cell>
          <cell r="C114">
            <v>114</v>
          </cell>
          <cell r="D114">
            <v>44005</v>
          </cell>
          <cell r="E114" t="str">
            <v>CONSRV REVENUE-RESID</v>
          </cell>
          <cell r="F114">
            <v>-5420</v>
          </cell>
          <cell r="G114">
            <v>-9145</v>
          </cell>
          <cell r="H114">
            <v>-6381</v>
          </cell>
          <cell r="I114">
            <v>-4875</v>
          </cell>
          <cell r="J114">
            <v>-4973</v>
          </cell>
          <cell r="K114">
            <v>-4912</v>
          </cell>
          <cell r="L114">
            <v>-6405</v>
          </cell>
          <cell r="M114">
            <v>-7298</v>
          </cell>
          <cell r="N114">
            <v>-7398</v>
          </cell>
          <cell r="O114">
            <v>-7293</v>
          </cell>
          <cell r="P114">
            <v>-5243</v>
          </cell>
          <cell r="Q114">
            <v>-5016</v>
          </cell>
          <cell r="R114">
            <v>-5268</v>
          </cell>
          <cell r="S114">
            <v>-6125.1538461538457</v>
          </cell>
          <cell r="T114">
            <v>-74207</v>
          </cell>
        </row>
        <row r="115">
          <cell r="B115">
            <v>2001</v>
          </cell>
          <cell r="C115">
            <v>114</v>
          </cell>
          <cell r="D115">
            <v>44201</v>
          </cell>
          <cell r="E115" t="str">
            <v>C/S BASE REVENUE-COM</v>
          </cell>
          <cell r="F115">
            <v>-58669</v>
          </cell>
          <cell r="G115">
            <v>-62304</v>
          </cell>
          <cell r="H115">
            <v>-57563</v>
          </cell>
          <cell r="I115">
            <v>-54319</v>
          </cell>
          <cell r="J115">
            <v>-54909</v>
          </cell>
          <cell r="K115">
            <v>-57550</v>
          </cell>
          <cell r="L115">
            <v>-61301</v>
          </cell>
          <cell r="M115">
            <v>-64969</v>
          </cell>
          <cell r="N115">
            <v>-64662</v>
          </cell>
          <cell r="O115">
            <v>-65574</v>
          </cell>
          <cell r="P115">
            <v>-61616</v>
          </cell>
          <cell r="Q115">
            <v>-58132</v>
          </cell>
          <cell r="R115">
            <v>-60351</v>
          </cell>
          <cell r="S115">
            <v>-60147.615384615383</v>
          </cell>
          <cell r="T115">
            <v>-723250</v>
          </cell>
        </row>
        <row r="116">
          <cell r="B116">
            <v>2001</v>
          </cell>
          <cell r="C116">
            <v>114</v>
          </cell>
          <cell r="D116">
            <v>44202</v>
          </cell>
          <cell r="E116" t="str">
            <v>C/S FUEL REVENUE-COM</v>
          </cell>
          <cell r="F116">
            <v>-81734</v>
          </cell>
          <cell r="G116">
            <v>-92312</v>
          </cell>
          <cell r="H116">
            <v>-76742</v>
          </cell>
          <cell r="I116">
            <v>-66884</v>
          </cell>
          <cell r="J116">
            <v>-67994</v>
          </cell>
          <cell r="K116">
            <v>-75449</v>
          </cell>
          <cell r="L116">
            <v>-88539</v>
          </cell>
          <cell r="M116">
            <v>-96452</v>
          </cell>
          <cell r="N116">
            <v>-97111</v>
          </cell>
          <cell r="O116">
            <v>-99839</v>
          </cell>
          <cell r="P116">
            <v>-84873</v>
          </cell>
          <cell r="Q116">
            <v>-75422</v>
          </cell>
          <cell r="R116">
            <v>-76900</v>
          </cell>
          <cell r="S116">
            <v>-83096.230769230766</v>
          </cell>
          <cell r="T116">
            <v>-998517</v>
          </cell>
        </row>
        <row r="117">
          <cell r="B117">
            <v>2001</v>
          </cell>
          <cell r="C117">
            <v>114</v>
          </cell>
          <cell r="D117">
            <v>44203</v>
          </cell>
          <cell r="E117" t="str">
            <v>GROSS RECEIPT REV-CO</v>
          </cell>
          <cell r="F117">
            <v>-13959</v>
          </cell>
          <cell r="G117">
            <v>-14119</v>
          </cell>
          <cell r="H117">
            <v>-12041</v>
          </cell>
          <cell r="I117">
            <v>-11416</v>
          </cell>
          <cell r="J117">
            <v>-11351</v>
          </cell>
          <cell r="K117">
            <v>-12030</v>
          </cell>
          <cell r="L117">
            <v>-4686</v>
          </cell>
          <cell r="M117">
            <v>-4680</v>
          </cell>
          <cell r="N117">
            <v>-4658</v>
          </cell>
          <cell r="O117">
            <v>-4731</v>
          </cell>
          <cell r="P117">
            <v>-4116</v>
          </cell>
          <cell r="Q117">
            <v>-3822</v>
          </cell>
          <cell r="R117">
            <v>-3757</v>
          </cell>
          <cell r="S117">
            <v>-8105.0769230769229</v>
          </cell>
          <cell r="T117">
            <v>-91407</v>
          </cell>
        </row>
        <row r="118">
          <cell r="B118">
            <v>2001</v>
          </cell>
          <cell r="C118">
            <v>114</v>
          </cell>
          <cell r="D118">
            <v>44204</v>
          </cell>
          <cell r="E118" t="str">
            <v>FRANCHISE TAX REV-CO</v>
          </cell>
          <cell r="F118">
            <v>-10267</v>
          </cell>
          <cell r="G118">
            <v>-11197</v>
          </cell>
          <cell r="H118">
            <v>-9666</v>
          </cell>
          <cell r="I118">
            <v>-6397</v>
          </cell>
          <cell r="J118">
            <v>-10729</v>
          </cell>
          <cell r="K118">
            <v>-11514</v>
          </cell>
          <cell r="L118">
            <v>-11802</v>
          </cell>
          <cell r="M118">
            <v>-15739</v>
          </cell>
          <cell r="N118">
            <v>-14363</v>
          </cell>
          <cell r="O118">
            <v>-13235</v>
          </cell>
          <cell r="P118">
            <v>-15068</v>
          </cell>
          <cell r="Q118">
            <v>-13456</v>
          </cell>
          <cell r="R118">
            <v>-13371</v>
          </cell>
          <cell r="S118">
            <v>-12061.846153846154</v>
          </cell>
          <cell r="T118">
            <v>-146537</v>
          </cell>
        </row>
        <row r="119">
          <cell r="B119">
            <v>2001</v>
          </cell>
          <cell r="C119">
            <v>114</v>
          </cell>
          <cell r="D119">
            <v>44205</v>
          </cell>
          <cell r="E119" t="str">
            <v>C/S CONSRV REVENUE-C</v>
          </cell>
          <cell r="F119">
            <v>-922</v>
          </cell>
          <cell r="G119">
            <v>-1375</v>
          </cell>
          <cell r="H119">
            <v>-1150</v>
          </cell>
          <cell r="I119">
            <v>-999</v>
          </cell>
          <cell r="J119">
            <v>-1016</v>
          </cell>
          <cell r="K119">
            <v>-1125</v>
          </cell>
          <cell r="L119">
            <v>-1316</v>
          </cell>
          <cell r="M119">
            <v>-1438</v>
          </cell>
          <cell r="N119">
            <v>-1446</v>
          </cell>
          <cell r="O119">
            <v>-1486</v>
          </cell>
          <cell r="P119">
            <v>-1271</v>
          </cell>
          <cell r="Q119">
            <v>-1131</v>
          </cell>
          <cell r="R119">
            <v>-1155</v>
          </cell>
          <cell r="S119">
            <v>-1217.6923076923076</v>
          </cell>
          <cell r="T119">
            <v>-14908</v>
          </cell>
        </row>
        <row r="120">
          <cell r="B120">
            <v>2001</v>
          </cell>
          <cell r="C120">
            <v>114</v>
          </cell>
          <cell r="D120">
            <v>44211</v>
          </cell>
          <cell r="E120" t="str">
            <v>C/L BASE REV.-COMM L</v>
          </cell>
          <cell r="F120">
            <v>-103747</v>
          </cell>
          <cell r="G120">
            <v>-102159</v>
          </cell>
          <cell r="H120">
            <v>-96668</v>
          </cell>
          <cell r="I120">
            <v>-92451</v>
          </cell>
          <cell r="J120">
            <v>-93199</v>
          </cell>
          <cell r="K120">
            <v>-95069</v>
          </cell>
          <cell r="L120">
            <v>-83717</v>
          </cell>
          <cell r="M120">
            <v>-94710</v>
          </cell>
          <cell r="N120">
            <v>-88643</v>
          </cell>
          <cell r="O120">
            <v>-88039</v>
          </cell>
          <cell r="P120">
            <v>-78742</v>
          </cell>
          <cell r="Q120">
            <v>-101637</v>
          </cell>
          <cell r="R120">
            <v>-98851</v>
          </cell>
          <cell r="S120">
            <v>-93664</v>
          </cell>
          <cell r="T120">
            <v>-1113885</v>
          </cell>
        </row>
        <row r="121">
          <cell r="B121">
            <v>2001</v>
          </cell>
          <cell r="C121">
            <v>114</v>
          </cell>
          <cell r="D121">
            <v>44212</v>
          </cell>
          <cell r="E121" t="str">
            <v>C/L FUEL REV.-COMM L</v>
          </cell>
          <cell r="F121">
            <v>-363550</v>
          </cell>
          <cell r="G121">
            <v>-358866</v>
          </cell>
          <cell r="H121">
            <v>-308262</v>
          </cell>
          <cell r="I121">
            <v>-302247</v>
          </cell>
          <cell r="J121">
            <v>-300762</v>
          </cell>
          <cell r="K121">
            <v>-325717</v>
          </cell>
          <cell r="L121">
            <v>-348899</v>
          </cell>
          <cell r="M121">
            <v>-410452</v>
          </cell>
          <cell r="N121">
            <v>-368511</v>
          </cell>
          <cell r="O121">
            <v>-405341</v>
          </cell>
          <cell r="P121">
            <v>-314647</v>
          </cell>
          <cell r="Q121">
            <v>-328960</v>
          </cell>
          <cell r="R121">
            <v>-360836</v>
          </cell>
          <cell r="S121">
            <v>-345926.92307692306</v>
          </cell>
          <cell r="T121">
            <v>-4133500</v>
          </cell>
        </row>
        <row r="122">
          <cell r="B122">
            <v>2001</v>
          </cell>
          <cell r="C122">
            <v>114</v>
          </cell>
          <cell r="D122">
            <v>44213</v>
          </cell>
          <cell r="E122" t="str">
            <v>GROSS RECEIPTS REV-C</v>
          </cell>
          <cell r="F122">
            <v>-2282</v>
          </cell>
          <cell r="G122">
            <v>-2284</v>
          </cell>
          <cell r="H122">
            <v>-1297</v>
          </cell>
          <cell r="I122">
            <v>-1179</v>
          </cell>
          <cell r="J122">
            <v>-1238</v>
          </cell>
          <cell r="K122">
            <v>-1376</v>
          </cell>
          <cell r="L122">
            <v>-9444</v>
          </cell>
          <cell r="M122">
            <v>-11684</v>
          </cell>
          <cell r="N122">
            <v>-10448</v>
          </cell>
          <cell r="O122">
            <v>-10546</v>
          </cell>
          <cell r="P122">
            <v>-10271</v>
          </cell>
          <cell r="Q122">
            <v>-9572</v>
          </cell>
          <cell r="R122">
            <v>-12326</v>
          </cell>
          <cell r="S122">
            <v>-6457.4615384615381</v>
          </cell>
          <cell r="T122">
            <v>-81665</v>
          </cell>
        </row>
        <row r="123">
          <cell r="B123">
            <v>2001</v>
          </cell>
          <cell r="C123">
            <v>114</v>
          </cell>
          <cell r="D123">
            <v>44214</v>
          </cell>
          <cell r="E123" t="str">
            <v>FRANCHISE TAX REV-CO</v>
          </cell>
          <cell r="F123">
            <v>-18160</v>
          </cell>
          <cell r="G123">
            <v>-18353</v>
          </cell>
          <cell r="H123">
            <v>-16221</v>
          </cell>
          <cell r="I123">
            <v>-22780</v>
          </cell>
          <cell r="J123">
            <v>-18678</v>
          </cell>
          <cell r="K123">
            <v>-20121</v>
          </cell>
          <cell r="L123">
            <v>-21708</v>
          </cell>
          <cell r="M123">
            <v>-22813</v>
          </cell>
          <cell r="N123">
            <v>-21609</v>
          </cell>
          <cell r="O123">
            <v>-23220</v>
          </cell>
          <cell r="P123">
            <v>-18940</v>
          </cell>
          <cell r="Q123">
            <v>-18545</v>
          </cell>
          <cell r="R123">
            <v>-20863</v>
          </cell>
          <cell r="S123">
            <v>-20154.692307692309</v>
          </cell>
          <cell r="T123">
            <v>-243851</v>
          </cell>
        </row>
        <row r="124">
          <cell r="B124">
            <v>2001</v>
          </cell>
          <cell r="C124">
            <v>114</v>
          </cell>
          <cell r="D124">
            <v>44215</v>
          </cell>
          <cell r="E124" t="str">
            <v>C/L CONSRV REV-COM L</v>
          </cell>
          <cell r="F124">
            <v>-4443</v>
          </cell>
          <cell r="G124">
            <v>-5867</v>
          </cell>
          <cell r="H124">
            <v>-5040</v>
          </cell>
          <cell r="I124">
            <v>-4946</v>
          </cell>
          <cell r="J124">
            <v>-4922</v>
          </cell>
          <cell r="K124">
            <v>-5330</v>
          </cell>
          <cell r="L124">
            <v>-5704</v>
          </cell>
          <cell r="M124">
            <v>-6728</v>
          </cell>
          <cell r="N124">
            <v>-6035</v>
          </cell>
          <cell r="O124">
            <v>-6121</v>
          </cell>
          <cell r="P124">
            <v>-5670</v>
          </cell>
          <cell r="Q124">
            <v>-5398</v>
          </cell>
          <cell r="R124">
            <v>-5906</v>
          </cell>
          <cell r="S124">
            <v>-5546.9230769230771</v>
          </cell>
          <cell r="T124">
            <v>-67667</v>
          </cell>
        </row>
        <row r="125">
          <cell r="B125">
            <v>2001</v>
          </cell>
          <cell r="C125">
            <v>114</v>
          </cell>
          <cell r="D125">
            <v>44401</v>
          </cell>
          <cell r="E125" t="str">
            <v>BASE REV-PUBLIC ST &amp;</v>
          </cell>
          <cell r="F125">
            <v>-7963</v>
          </cell>
          <cell r="G125">
            <v>-8837</v>
          </cell>
          <cell r="H125">
            <v>-5005</v>
          </cell>
          <cell r="I125">
            <v>-7323</v>
          </cell>
          <cell r="J125">
            <v>-11332</v>
          </cell>
          <cell r="K125">
            <v>-8378</v>
          </cell>
          <cell r="L125">
            <v>-8334</v>
          </cell>
          <cell r="M125">
            <v>-8275</v>
          </cell>
          <cell r="N125">
            <v>-4815</v>
          </cell>
          <cell r="O125">
            <v>-6651</v>
          </cell>
          <cell r="P125">
            <v>-12987</v>
          </cell>
          <cell r="Q125">
            <v>-5589</v>
          </cell>
          <cell r="R125">
            <v>-7736</v>
          </cell>
          <cell r="S125">
            <v>-7940.3846153846152</v>
          </cell>
          <cell r="T125">
            <v>-95262</v>
          </cell>
        </row>
        <row r="126">
          <cell r="B126">
            <v>2001</v>
          </cell>
          <cell r="C126">
            <v>114</v>
          </cell>
          <cell r="D126">
            <v>44402</v>
          </cell>
          <cell r="E126" t="str">
            <v>FUEL REV-PUBLIC ST &amp;</v>
          </cell>
          <cell r="F126">
            <v>-1389</v>
          </cell>
          <cell r="G126">
            <v>-2369</v>
          </cell>
          <cell r="H126">
            <v>-1246</v>
          </cell>
          <cell r="I126">
            <v>-1948</v>
          </cell>
          <cell r="J126">
            <v>-2475</v>
          </cell>
          <cell r="K126">
            <v>-2088</v>
          </cell>
          <cell r="L126">
            <v>-1962</v>
          </cell>
          <cell r="M126">
            <v>-1938</v>
          </cell>
          <cell r="N126">
            <v>-1162</v>
          </cell>
          <cell r="O126">
            <v>-1645</v>
          </cell>
          <cell r="P126">
            <v>-3336</v>
          </cell>
          <cell r="Q126">
            <v>-1310</v>
          </cell>
          <cell r="R126">
            <v>-1982</v>
          </cell>
          <cell r="S126">
            <v>-1911.5384615384614</v>
          </cell>
          <cell r="T126">
            <v>-23461</v>
          </cell>
        </row>
        <row r="127">
          <cell r="B127">
            <v>2001</v>
          </cell>
          <cell r="C127">
            <v>114</v>
          </cell>
          <cell r="D127">
            <v>44403</v>
          </cell>
          <cell r="E127" t="str">
            <v>GROSS RCPT REV-PUB S</v>
          </cell>
          <cell r="F127">
            <v>-248</v>
          </cell>
          <cell r="G127">
            <v>-300</v>
          </cell>
          <cell r="H127">
            <v>-163</v>
          </cell>
          <cell r="I127">
            <v>-246</v>
          </cell>
          <cell r="J127">
            <v>-370</v>
          </cell>
          <cell r="K127">
            <v>-278</v>
          </cell>
          <cell r="L127">
            <v>-274</v>
          </cell>
          <cell r="M127">
            <v>-270</v>
          </cell>
          <cell r="N127">
            <v>-155</v>
          </cell>
          <cell r="O127">
            <v>-123</v>
          </cell>
          <cell r="P127">
            <v>-151</v>
          </cell>
          <cell r="Q127">
            <v>-177</v>
          </cell>
          <cell r="R127">
            <v>-113</v>
          </cell>
          <cell r="S127">
            <v>-220.61538461538461</v>
          </cell>
          <cell r="T127">
            <v>-2620</v>
          </cell>
        </row>
        <row r="128">
          <cell r="B128">
            <v>2001</v>
          </cell>
          <cell r="C128">
            <v>114</v>
          </cell>
          <cell r="D128">
            <v>44404</v>
          </cell>
          <cell r="E128" t="str">
            <v xml:space="preserve">FRAN TAX REV-PUB ST </v>
          </cell>
          <cell r="F128">
            <v>-1396</v>
          </cell>
          <cell r="G128">
            <v>-1600</v>
          </cell>
          <cell r="H128">
            <v>-861</v>
          </cell>
          <cell r="I128">
            <v>-382</v>
          </cell>
          <cell r="J128">
            <v>-657</v>
          </cell>
          <cell r="K128">
            <v>-457</v>
          </cell>
          <cell r="L128">
            <v>-453</v>
          </cell>
          <cell r="M128">
            <v>-448</v>
          </cell>
          <cell r="N128">
            <v>-194</v>
          </cell>
          <cell r="O128">
            <v>-331</v>
          </cell>
          <cell r="P128">
            <v>-766</v>
          </cell>
          <cell r="Q128">
            <v>-166</v>
          </cell>
          <cell r="R128">
            <v>-409</v>
          </cell>
          <cell r="S128">
            <v>-624.61538461538464</v>
          </cell>
          <cell r="T128">
            <v>-6724</v>
          </cell>
        </row>
        <row r="129">
          <cell r="B129">
            <v>2001</v>
          </cell>
          <cell r="C129">
            <v>114</v>
          </cell>
          <cell r="D129">
            <v>44405</v>
          </cell>
          <cell r="E129" t="str">
            <v>CONSRV REV-PUBLIC ST</v>
          </cell>
          <cell r="F129">
            <v>-24</v>
          </cell>
          <cell r="G129">
            <v>-51</v>
          </cell>
          <cell r="H129">
            <v>-27</v>
          </cell>
          <cell r="I129">
            <v>-42</v>
          </cell>
          <cell r="J129">
            <v>-53</v>
          </cell>
          <cell r="K129">
            <v>-45</v>
          </cell>
          <cell r="L129">
            <v>-45</v>
          </cell>
          <cell r="M129">
            <v>-45</v>
          </cell>
          <cell r="N129">
            <v>-27</v>
          </cell>
          <cell r="O129">
            <v>-38</v>
          </cell>
          <cell r="P129">
            <v>-77</v>
          </cell>
          <cell r="Q129">
            <v>-30</v>
          </cell>
          <cell r="R129">
            <v>-46</v>
          </cell>
          <cell r="S129">
            <v>-42.307692307692307</v>
          </cell>
          <cell r="T129">
            <v>-526</v>
          </cell>
        </row>
        <row r="130">
          <cell r="B130">
            <v>2001</v>
          </cell>
          <cell r="C130">
            <v>114</v>
          </cell>
          <cell r="D130">
            <v>44501</v>
          </cell>
          <cell r="E130" t="str">
            <v>BASE REV-SALES TO PU</v>
          </cell>
          <cell r="F130">
            <v>-4513</v>
          </cell>
          <cell r="G130">
            <v>-4901</v>
          </cell>
          <cell r="H130">
            <v>-3832</v>
          </cell>
          <cell r="I130">
            <v>-2731</v>
          </cell>
          <cell r="J130">
            <v>-2707</v>
          </cell>
          <cell r="K130">
            <v>-4929</v>
          </cell>
          <cell r="L130">
            <v>-22244</v>
          </cell>
          <cell r="M130">
            <v>-19848</v>
          </cell>
          <cell r="N130">
            <v>-20088</v>
          </cell>
          <cell r="O130">
            <v>-20800</v>
          </cell>
          <cell r="P130">
            <v>-20030</v>
          </cell>
          <cell r="Q130">
            <v>-19944</v>
          </cell>
          <cell r="R130">
            <v>0</v>
          </cell>
          <cell r="S130">
            <v>-11274.384615384615</v>
          </cell>
          <cell r="T130">
            <v>-142054</v>
          </cell>
        </row>
        <row r="131">
          <cell r="B131">
            <v>2001</v>
          </cell>
          <cell r="C131">
            <v>114</v>
          </cell>
          <cell r="D131">
            <v>44502</v>
          </cell>
          <cell r="E131" t="str">
            <v>FUEL REV-SALES TO PU</v>
          </cell>
          <cell r="F131">
            <v>-6780</v>
          </cell>
          <cell r="G131">
            <v>-7378</v>
          </cell>
          <cell r="H131">
            <v>-6751</v>
          </cell>
          <cell r="I131">
            <v>-7749</v>
          </cell>
          <cell r="J131">
            <v>-6283</v>
          </cell>
          <cell r="K131">
            <v>-7255</v>
          </cell>
          <cell r="L131">
            <v>-37138</v>
          </cell>
          <cell r="M131">
            <v>-44326</v>
          </cell>
          <cell r="N131">
            <v>-40513</v>
          </cell>
          <cell r="O131">
            <v>-23835</v>
          </cell>
          <cell r="P131">
            <v>-81518</v>
          </cell>
          <cell r="Q131">
            <v>-44588</v>
          </cell>
          <cell r="R131">
            <v>0</v>
          </cell>
          <cell r="S131">
            <v>-24162.615384615383</v>
          </cell>
          <cell r="T131">
            <v>-307334</v>
          </cell>
        </row>
        <row r="132">
          <cell r="B132">
            <v>2001</v>
          </cell>
          <cell r="C132">
            <v>114</v>
          </cell>
          <cell r="D132">
            <v>44503</v>
          </cell>
          <cell r="E132" t="str">
            <v xml:space="preserve">GROSS RCPT REV-SALE </v>
          </cell>
          <cell r="F132">
            <v>-627</v>
          </cell>
          <cell r="G132">
            <v>-664</v>
          </cell>
          <cell r="H132">
            <v>-1530</v>
          </cell>
          <cell r="I132">
            <v>-1624</v>
          </cell>
          <cell r="J132">
            <v>-1571</v>
          </cell>
          <cell r="K132">
            <v>-1790</v>
          </cell>
          <cell r="L132">
            <v>-3072</v>
          </cell>
          <cell r="M132">
            <v>-3261</v>
          </cell>
          <cell r="N132">
            <v>-3094</v>
          </cell>
          <cell r="O132">
            <v>-3621</v>
          </cell>
          <cell r="P132">
            <v>-3445</v>
          </cell>
          <cell r="Q132">
            <v>-3007</v>
          </cell>
          <cell r="R132">
            <v>0</v>
          </cell>
          <cell r="S132">
            <v>-2100.4615384615386</v>
          </cell>
          <cell r="T132">
            <v>-26679</v>
          </cell>
        </row>
        <row r="133">
          <cell r="B133">
            <v>2001</v>
          </cell>
          <cell r="C133">
            <v>114</v>
          </cell>
          <cell r="D133">
            <v>44504</v>
          </cell>
          <cell r="E133" t="str">
            <v>FRAN TAX REV-SALES T</v>
          </cell>
          <cell r="F133">
            <v>-786</v>
          </cell>
          <cell r="G133">
            <v>-842</v>
          </cell>
          <cell r="H133">
            <v>-662</v>
          </cell>
          <cell r="I133">
            <v>-591</v>
          </cell>
          <cell r="J133">
            <v>-499</v>
          </cell>
          <cell r="K133">
            <v>-693</v>
          </cell>
          <cell r="L133">
            <v>-3112</v>
          </cell>
          <cell r="M133">
            <v>-3355</v>
          </cell>
          <cell r="N133">
            <v>-3082</v>
          </cell>
          <cell r="O133">
            <v>-3758</v>
          </cell>
          <cell r="P133">
            <v>-3480</v>
          </cell>
          <cell r="Q133">
            <v>-3208</v>
          </cell>
          <cell r="R133">
            <v>0</v>
          </cell>
          <cell r="S133">
            <v>-1851.3846153846155</v>
          </cell>
          <cell r="T133">
            <v>-23282</v>
          </cell>
        </row>
        <row r="134">
          <cell r="B134">
            <v>2001</v>
          </cell>
          <cell r="C134">
            <v>114</v>
          </cell>
          <cell r="D134">
            <v>44505</v>
          </cell>
          <cell r="E134" t="str">
            <v xml:space="preserve">CONSRV REV-SALES TO </v>
          </cell>
          <cell r="F134">
            <v>-97</v>
          </cell>
          <cell r="G134">
            <v>-137</v>
          </cell>
          <cell r="H134">
            <v>-114</v>
          </cell>
          <cell r="I134">
            <v>-122</v>
          </cell>
          <cell r="J134">
            <v>-98</v>
          </cell>
          <cell r="K134">
            <v>-142</v>
          </cell>
          <cell r="L134">
            <v>-860</v>
          </cell>
          <cell r="M134">
            <v>-977</v>
          </cell>
          <cell r="N134">
            <v>-897</v>
          </cell>
          <cell r="O134">
            <v>-1007</v>
          </cell>
          <cell r="P134">
            <v>-811</v>
          </cell>
          <cell r="Q134">
            <v>-713</v>
          </cell>
          <cell r="R134">
            <v>0</v>
          </cell>
          <cell r="S134">
            <v>-459.61538461538464</v>
          </cell>
          <cell r="T134">
            <v>-5878</v>
          </cell>
        </row>
        <row r="135">
          <cell r="B135">
            <v>2001</v>
          </cell>
          <cell r="C135">
            <v>115</v>
          </cell>
          <cell r="D135">
            <v>44001</v>
          </cell>
          <cell r="E135" t="str">
            <v>BASE REVENUE-RESIDEN</v>
          </cell>
          <cell r="F135">
            <v>-266816</v>
          </cell>
          <cell r="G135">
            <v>-354918</v>
          </cell>
          <cell r="H135">
            <v>-274091</v>
          </cell>
          <cell r="I135">
            <v>-228287</v>
          </cell>
          <cell r="J135">
            <v>-228261</v>
          </cell>
          <cell r="K135">
            <v>-233283</v>
          </cell>
          <cell r="L135">
            <v>-295018</v>
          </cell>
          <cell r="M135">
            <v>-330858</v>
          </cell>
          <cell r="N135">
            <v>-321114</v>
          </cell>
          <cell r="O135">
            <v>-316272</v>
          </cell>
          <cell r="P135">
            <v>-243683</v>
          </cell>
          <cell r="Q135">
            <v>-225297</v>
          </cell>
          <cell r="R135">
            <v>-228900</v>
          </cell>
          <cell r="S135">
            <v>-272830.61538461538</v>
          </cell>
          <cell r="T135">
            <v>-3279982</v>
          </cell>
        </row>
        <row r="136">
          <cell r="B136">
            <v>2001</v>
          </cell>
          <cell r="C136">
            <v>115</v>
          </cell>
          <cell r="D136">
            <v>44002</v>
          </cell>
          <cell r="E136" t="str">
            <v>FUEL REVENUE-RESIDEN</v>
          </cell>
          <cell r="F136">
            <v>-499684</v>
          </cell>
          <cell r="G136">
            <v>-748078</v>
          </cell>
          <cell r="H136">
            <v>-519413</v>
          </cell>
          <cell r="I136">
            <v>-387347</v>
          </cell>
          <cell r="J136">
            <v>-387219</v>
          </cell>
          <cell r="K136">
            <v>-400982</v>
          </cell>
          <cell r="L136">
            <v>-574387</v>
          </cell>
          <cell r="M136">
            <v>-675657</v>
          </cell>
          <cell r="N136">
            <v>-647598</v>
          </cell>
          <cell r="O136">
            <v>-633639</v>
          </cell>
          <cell r="P136">
            <v>-426993</v>
          </cell>
          <cell r="Q136">
            <v>-375394</v>
          </cell>
          <cell r="R136">
            <v>-382740</v>
          </cell>
          <cell r="S136">
            <v>-512240.84615384613</v>
          </cell>
          <cell r="T136">
            <v>-6159447</v>
          </cell>
        </row>
        <row r="137">
          <cell r="B137">
            <v>2001</v>
          </cell>
          <cell r="C137">
            <v>115</v>
          </cell>
          <cell r="D137">
            <v>44003</v>
          </cell>
          <cell r="E137" t="str">
            <v>GROSS RECEIPT REV-RE</v>
          </cell>
          <cell r="F137">
            <v>-8139</v>
          </cell>
          <cell r="G137">
            <v>-11751</v>
          </cell>
          <cell r="H137">
            <v>-8467</v>
          </cell>
          <cell r="I137">
            <v>-6557</v>
          </cell>
          <cell r="J137">
            <v>-6562</v>
          </cell>
          <cell r="K137">
            <v>-6739</v>
          </cell>
          <cell r="L137">
            <v>-9219</v>
          </cell>
          <cell r="M137">
            <v>-10737</v>
          </cell>
          <cell r="N137">
            <v>-10360</v>
          </cell>
          <cell r="O137">
            <v>-10157</v>
          </cell>
          <cell r="P137">
            <v>-7186</v>
          </cell>
          <cell r="Q137">
            <v>-6401</v>
          </cell>
          <cell r="R137">
            <v>-6579</v>
          </cell>
          <cell r="S137">
            <v>-8373.3846153846152</v>
          </cell>
          <cell r="T137">
            <v>-100715</v>
          </cell>
        </row>
        <row r="138">
          <cell r="B138">
            <v>2001</v>
          </cell>
          <cell r="C138">
            <v>115</v>
          </cell>
          <cell r="D138">
            <v>44004</v>
          </cell>
          <cell r="E138" t="str">
            <v>FRANCHISE TAX REV-RE</v>
          </cell>
          <cell r="F138">
            <v>-43725</v>
          </cell>
          <cell r="G138">
            <v>-47171</v>
          </cell>
          <cell r="H138">
            <v>-35023</v>
          </cell>
          <cell r="I138">
            <v>-17158</v>
          </cell>
          <cell r="J138">
            <v>-17282</v>
          </cell>
          <cell r="K138">
            <v>-17280</v>
          </cell>
          <cell r="L138">
            <v>-24118</v>
          </cell>
          <cell r="M138">
            <v>-28496</v>
          </cell>
          <cell r="N138">
            <v>-27620</v>
          </cell>
          <cell r="O138">
            <v>-27176</v>
          </cell>
          <cell r="P138">
            <v>-19312</v>
          </cell>
          <cell r="Q138">
            <v>-16069</v>
          </cell>
          <cell r="R138">
            <v>-16886</v>
          </cell>
          <cell r="S138">
            <v>-25947.384615384617</v>
          </cell>
          <cell r="T138">
            <v>-293591</v>
          </cell>
        </row>
        <row r="139">
          <cell r="B139">
            <v>2001</v>
          </cell>
          <cell r="C139">
            <v>115</v>
          </cell>
          <cell r="D139">
            <v>44005</v>
          </cell>
          <cell r="E139" t="str">
            <v>CONSRV REVENUE-RESID</v>
          </cell>
          <cell r="F139">
            <v>-3909</v>
          </cell>
          <cell r="G139">
            <v>-8208</v>
          </cell>
          <cell r="H139">
            <v>-5705</v>
          </cell>
          <cell r="I139">
            <v>-4256</v>
          </cell>
          <cell r="J139">
            <v>-4255</v>
          </cell>
          <cell r="K139">
            <v>-4405</v>
          </cell>
          <cell r="L139">
            <v>-6308</v>
          </cell>
          <cell r="M139">
            <v>-7420</v>
          </cell>
          <cell r="N139">
            <v>-7111</v>
          </cell>
          <cell r="O139">
            <v>-6958</v>
          </cell>
          <cell r="P139">
            <v>-4691</v>
          </cell>
          <cell r="Q139">
            <v>-4125</v>
          </cell>
          <cell r="R139">
            <v>-4205</v>
          </cell>
          <cell r="S139">
            <v>-5504.3076923076924</v>
          </cell>
          <cell r="T139">
            <v>-67647</v>
          </cell>
        </row>
        <row r="140">
          <cell r="B140">
            <v>2001</v>
          </cell>
          <cell r="C140">
            <v>115</v>
          </cell>
          <cell r="D140">
            <v>44201</v>
          </cell>
          <cell r="E140" t="str">
            <v>C/S BASE REVENUE-COM</v>
          </cell>
          <cell r="F140">
            <v>-45841</v>
          </cell>
          <cell r="G140">
            <v>-55522</v>
          </cell>
          <cell r="H140">
            <v>-78146</v>
          </cell>
          <cell r="I140">
            <v>-26087</v>
          </cell>
          <cell r="J140">
            <v>-46803</v>
          </cell>
          <cell r="K140">
            <v>-48573</v>
          </cell>
          <cell r="L140">
            <v>-59545</v>
          </cell>
          <cell r="M140">
            <v>-63394</v>
          </cell>
          <cell r="N140">
            <v>-67079</v>
          </cell>
          <cell r="O140">
            <v>-65355</v>
          </cell>
          <cell r="P140">
            <v>-56569</v>
          </cell>
          <cell r="Q140">
            <v>-52478</v>
          </cell>
          <cell r="R140">
            <v>-56440</v>
          </cell>
          <cell r="S140">
            <v>-55525.538461538461</v>
          </cell>
          <cell r="T140">
            <v>-675991</v>
          </cell>
        </row>
        <row r="141">
          <cell r="B141">
            <v>2001</v>
          </cell>
          <cell r="C141">
            <v>115</v>
          </cell>
          <cell r="D141">
            <v>44202</v>
          </cell>
          <cell r="E141" t="str">
            <v>C/S FUEL REVENUE-COM</v>
          </cell>
          <cell r="F141">
            <v>-63275</v>
          </cell>
          <cell r="G141">
            <v>-84622</v>
          </cell>
          <cell r="H141">
            <v>-181334</v>
          </cell>
          <cell r="I141">
            <v>2682</v>
          </cell>
          <cell r="J141">
            <v>-65079</v>
          </cell>
          <cell r="K141">
            <v>-72201</v>
          </cell>
          <cell r="L141">
            <v>-91553</v>
          </cell>
          <cell r="M141">
            <v>-99671</v>
          </cell>
          <cell r="N141">
            <v>-107154</v>
          </cell>
          <cell r="O141">
            <v>-103251</v>
          </cell>
          <cell r="P141">
            <v>-83419</v>
          </cell>
          <cell r="Q141">
            <v>-74750</v>
          </cell>
          <cell r="R141">
            <v>-81184</v>
          </cell>
          <cell r="S141">
            <v>-84985.461538461532</v>
          </cell>
          <cell r="T141">
            <v>-1041536</v>
          </cell>
        </row>
        <row r="142">
          <cell r="B142">
            <v>2001</v>
          </cell>
          <cell r="C142">
            <v>115</v>
          </cell>
          <cell r="D142">
            <v>44203</v>
          </cell>
          <cell r="E142" t="str">
            <v>GROSS RECEIPT REV-CO</v>
          </cell>
          <cell r="F142">
            <v>-4573</v>
          </cell>
          <cell r="G142">
            <v>-5161</v>
          </cell>
          <cell r="H142">
            <v>-5069</v>
          </cell>
          <cell r="I142">
            <v>-4569</v>
          </cell>
          <cell r="J142">
            <v>-4682</v>
          </cell>
          <cell r="K142">
            <v>-4789</v>
          </cell>
          <cell r="L142">
            <v>-5125</v>
          </cell>
          <cell r="M142">
            <v>-4095</v>
          </cell>
          <cell r="N142">
            <v>-3667</v>
          </cell>
          <cell r="O142">
            <v>-3624</v>
          </cell>
          <cell r="P142">
            <v>-3101</v>
          </cell>
          <cell r="Q142">
            <v>-2796</v>
          </cell>
          <cell r="R142">
            <v>-3441</v>
          </cell>
          <cell r="S142">
            <v>-4207.0769230769229</v>
          </cell>
          <cell r="T142">
            <v>-50119</v>
          </cell>
        </row>
        <row r="143">
          <cell r="B143">
            <v>2001</v>
          </cell>
          <cell r="C143">
            <v>115</v>
          </cell>
          <cell r="D143">
            <v>44204</v>
          </cell>
          <cell r="E143" t="str">
            <v>FRANCHISE TAX REV-CO</v>
          </cell>
          <cell r="F143">
            <v>-7512</v>
          </cell>
          <cell r="G143">
            <v>-7398</v>
          </cell>
          <cell r="H143">
            <v>-10015</v>
          </cell>
          <cell r="I143">
            <v>-4132</v>
          </cell>
          <cell r="J143">
            <v>-5961</v>
          </cell>
          <cell r="K143">
            <v>-5419</v>
          </cell>
          <cell r="L143">
            <v>-5453</v>
          </cell>
          <cell r="M143">
            <v>-6612</v>
          </cell>
          <cell r="N143">
            <v>-7561</v>
          </cell>
          <cell r="O143">
            <v>-6978</v>
          </cell>
          <cell r="P143">
            <v>-5784</v>
          </cell>
          <cell r="Q143">
            <v>-5036</v>
          </cell>
          <cell r="R143">
            <v>-5004</v>
          </cell>
          <cell r="S143">
            <v>-6374.2307692307695</v>
          </cell>
          <cell r="T143">
            <v>-75353</v>
          </cell>
        </row>
        <row r="144">
          <cell r="B144">
            <v>2001</v>
          </cell>
          <cell r="C144">
            <v>115</v>
          </cell>
          <cell r="D144">
            <v>44205</v>
          </cell>
          <cell r="E144" t="str">
            <v>C/S CONSRV REVENUE-C</v>
          </cell>
          <cell r="F144">
            <v>-515</v>
          </cell>
          <cell r="G144">
            <v>-962</v>
          </cell>
          <cell r="H144">
            <v>-1895</v>
          </cell>
          <cell r="I144">
            <v>66</v>
          </cell>
          <cell r="J144">
            <v>-740</v>
          </cell>
          <cell r="K144">
            <v>-2309</v>
          </cell>
          <cell r="L144">
            <v>-1040</v>
          </cell>
          <cell r="M144">
            <v>-1132</v>
          </cell>
          <cell r="N144">
            <v>-1217</v>
          </cell>
          <cell r="O144">
            <v>-1172</v>
          </cell>
          <cell r="P144">
            <v>-948</v>
          </cell>
          <cell r="Q144">
            <v>-850</v>
          </cell>
          <cell r="R144">
            <v>-923</v>
          </cell>
          <cell r="S144">
            <v>-1049</v>
          </cell>
          <cell r="T144">
            <v>-13122</v>
          </cell>
        </row>
        <row r="145">
          <cell r="B145">
            <v>2001</v>
          </cell>
          <cell r="C145">
            <v>115</v>
          </cell>
          <cell r="D145">
            <v>44211</v>
          </cell>
          <cell r="E145" t="str">
            <v>C/L BASE REV.-COMM L</v>
          </cell>
          <cell r="F145">
            <v>-100456</v>
          </cell>
          <cell r="G145">
            <v>-98470</v>
          </cell>
          <cell r="H145">
            <v>-66364</v>
          </cell>
          <cell r="I145">
            <v>-125501</v>
          </cell>
          <cell r="J145">
            <v>-113356</v>
          </cell>
          <cell r="K145">
            <v>-96688</v>
          </cell>
          <cell r="L145">
            <v>-100364</v>
          </cell>
          <cell r="M145">
            <v>-104904</v>
          </cell>
          <cell r="N145">
            <v>-104037</v>
          </cell>
          <cell r="O145">
            <v>-104018</v>
          </cell>
          <cell r="P145">
            <v>-109199</v>
          </cell>
          <cell r="Q145">
            <v>-73834</v>
          </cell>
          <cell r="R145">
            <v>-90542</v>
          </cell>
          <cell r="S145">
            <v>-99056.38461538461</v>
          </cell>
          <cell r="T145">
            <v>-1187277</v>
          </cell>
        </row>
        <row r="146">
          <cell r="B146">
            <v>2001</v>
          </cell>
          <cell r="C146">
            <v>115</v>
          </cell>
          <cell r="D146">
            <v>44212</v>
          </cell>
          <cell r="E146" t="str">
            <v>C/L FUEL REV.-COMM L</v>
          </cell>
          <cell r="F146">
            <v>-244722</v>
          </cell>
          <cell r="G146">
            <v>-266243</v>
          </cell>
          <cell r="H146">
            <v>-172797</v>
          </cell>
          <cell r="I146">
            <v>-299092</v>
          </cell>
          <cell r="J146">
            <v>-232873</v>
          </cell>
          <cell r="K146">
            <v>-261726</v>
          </cell>
          <cell r="L146">
            <v>-286521</v>
          </cell>
          <cell r="M146">
            <v>-311363</v>
          </cell>
          <cell r="N146">
            <v>-309255</v>
          </cell>
          <cell r="O146">
            <v>-307734</v>
          </cell>
          <cell r="P146">
            <v>-268876</v>
          </cell>
          <cell r="Q146">
            <v>-241151</v>
          </cell>
          <cell r="R146">
            <v>-262503</v>
          </cell>
          <cell r="S146">
            <v>-266527.38461538462</v>
          </cell>
          <cell r="T146">
            <v>-3220134</v>
          </cell>
        </row>
        <row r="147">
          <cell r="B147">
            <v>2001</v>
          </cell>
          <cell r="C147">
            <v>115</v>
          </cell>
          <cell r="D147">
            <v>44213</v>
          </cell>
          <cell r="E147" t="str">
            <v>GROSS RECEIPTS REV-C</v>
          </cell>
          <cell r="F147">
            <v>0</v>
          </cell>
          <cell r="G147">
            <v>0</v>
          </cell>
          <cell r="H147">
            <v>0</v>
          </cell>
          <cell r="I147">
            <v>0</v>
          </cell>
          <cell r="J147">
            <v>0</v>
          </cell>
          <cell r="K147">
            <v>34</v>
          </cell>
          <cell r="L147">
            <v>-85</v>
          </cell>
          <cell r="M147">
            <v>-1478</v>
          </cell>
          <cell r="N147">
            <v>-1960</v>
          </cell>
          <cell r="O147">
            <v>-1879</v>
          </cell>
          <cell r="P147">
            <v>-1690</v>
          </cell>
          <cell r="Q147">
            <v>-1561</v>
          </cell>
          <cell r="R147">
            <v>-1655</v>
          </cell>
          <cell r="S147">
            <v>-790.30769230769226</v>
          </cell>
          <cell r="T147">
            <v>-10274</v>
          </cell>
        </row>
        <row r="148">
          <cell r="B148">
            <v>2001</v>
          </cell>
          <cell r="C148">
            <v>115</v>
          </cell>
          <cell r="D148">
            <v>44214</v>
          </cell>
          <cell r="E148" t="str">
            <v>FRANCHISE TAX REV-CO</v>
          </cell>
          <cell r="F148">
            <v>0</v>
          </cell>
          <cell r="G148">
            <v>-13111</v>
          </cell>
          <cell r="H148">
            <v>-8516</v>
          </cell>
          <cell r="I148">
            <v>-9262</v>
          </cell>
          <cell r="J148">
            <v>-7037</v>
          </cell>
          <cell r="K148">
            <v>-7257</v>
          </cell>
          <cell r="L148">
            <v>-8034</v>
          </cell>
          <cell r="M148">
            <v>-8872</v>
          </cell>
          <cell r="N148">
            <v>-8864</v>
          </cell>
          <cell r="O148">
            <v>-8627</v>
          </cell>
          <cell r="P148">
            <v>-7421</v>
          </cell>
          <cell r="Q148">
            <v>-6781</v>
          </cell>
          <cell r="R148">
            <v>-7195</v>
          </cell>
          <cell r="S148">
            <v>-7767.4615384615381</v>
          </cell>
          <cell r="T148">
            <v>-100977</v>
          </cell>
        </row>
        <row r="149">
          <cell r="B149">
            <v>2001</v>
          </cell>
          <cell r="C149">
            <v>115</v>
          </cell>
          <cell r="D149">
            <v>44215</v>
          </cell>
          <cell r="E149" t="str">
            <v>C/L CONSRV REV-COM L</v>
          </cell>
          <cell r="F149">
            <v>-2080</v>
          </cell>
          <cell r="G149">
            <v>-3169</v>
          </cell>
          <cell r="H149">
            <v>-2057</v>
          </cell>
          <cell r="I149">
            <v>-3561</v>
          </cell>
          <cell r="J149">
            <v>-2772</v>
          </cell>
          <cell r="K149">
            <v>-1664</v>
          </cell>
          <cell r="L149">
            <v>-3411</v>
          </cell>
          <cell r="M149">
            <v>-3707</v>
          </cell>
          <cell r="N149">
            <v>-3682</v>
          </cell>
          <cell r="O149">
            <v>-3663</v>
          </cell>
          <cell r="P149">
            <v>-3201</v>
          </cell>
          <cell r="Q149">
            <v>-2871</v>
          </cell>
          <cell r="R149">
            <v>-3125</v>
          </cell>
          <cell r="S149">
            <v>-2997.1538461538462</v>
          </cell>
          <cell r="T149">
            <v>-36883</v>
          </cell>
        </row>
        <row r="150">
          <cell r="B150">
            <v>2001</v>
          </cell>
          <cell r="C150">
            <v>115</v>
          </cell>
          <cell r="D150">
            <v>44221</v>
          </cell>
          <cell r="E150" t="str">
            <v xml:space="preserve">BASE REVENUE-GSLD   </v>
          </cell>
          <cell r="F150">
            <v>-43905</v>
          </cell>
          <cell r="G150">
            <v>-40212</v>
          </cell>
          <cell r="H150">
            <v>-47234</v>
          </cell>
          <cell r="I150">
            <v>-43297</v>
          </cell>
          <cell r="J150">
            <v>-47582</v>
          </cell>
          <cell r="K150">
            <v>-40713</v>
          </cell>
          <cell r="L150">
            <v>-38024</v>
          </cell>
          <cell r="M150">
            <v>-45600</v>
          </cell>
          <cell r="N150">
            <v>-38980</v>
          </cell>
          <cell r="O150">
            <v>-34042</v>
          </cell>
          <cell r="P150">
            <v>-52752</v>
          </cell>
          <cell r="Q150">
            <v>-49357</v>
          </cell>
          <cell r="R150">
            <v>-51840</v>
          </cell>
          <cell r="S150">
            <v>-44118.307692307695</v>
          </cell>
          <cell r="T150">
            <v>-529633</v>
          </cell>
        </row>
        <row r="151">
          <cell r="B151">
            <v>2001</v>
          </cell>
          <cell r="C151">
            <v>115</v>
          </cell>
          <cell r="D151">
            <v>44222</v>
          </cell>
          <cell r="E151" t="str">
            <v xml:space="preserve">FUEL REVENUE-GSLD   </v>
          </cell>
          <cell r="F151">
            <v>-361471</v>
          </cell>
          <cell r="G151">
            <v>-395756</v>
          </cell>
          <cell r="H151">
            <v>-341984</v>
          </cell>
          <cell r="I151">
            <v>-387334</v>
          </cell>
          <cell r="J151">
            <v>-395333</v>
          </cell>
          <cell r="K151">
            <v>-330641</v>
          </cell>
          <cell r="L151">
            <v>-319658</v>
          </cell>
          <cell r="M151">
            <v>-286113</v>
          </cell>
          <cell r="N151">
            <v>-295471</v>
          </cell>
          <cell r="O151">
            <v>-266418</v>
          </cell>
          <cell r="P151">
            <v>-291273</v>
          </cell>
          <cell r="Q151">
            <v>-334649</v>
          </cell>
          <cell r="R151">
            <v>-250683</v>
          </cell>
          <cell r="S151">
            <v>-327444.92307692306</v>
          </cell>
          <cell r="T151">
            <v>-3895313</v>
          </cell>
        </row>
        <row r="152">
          <cell r="B152">
            <v>2001</v>
          </cell>
          <cell r="C152">
            <v>115</v>
          </cell>
          <cell r="D152">
            <v>44223</v>
          </cell>
          <cell r="E152" t="str">
            <v>GROSS RECEIPT REV-GS</v>
          </cell>
          <cell r="F152">
            <v>-4191</v>
          </cell>
          <cell r="G152">
            <v>-4508</v>
          </cell>
          <cell r="H152">
            <v>-4037</v>
          </cell>
          <cell r="I152">
            <v>-4466</v>
          </cell>
          <cell r="J152">
            <v>-4596</v>
          </cell>
          <cell r="K152">
            <v>-3849</v>
          </cell>
          <cell r="L152">
            <v>-3700</v>
          </cell>
          <cell r="M152">
            <v>-3438</v>
          </cell>
          <cell r="N152">
            <v>-3466</v>
          </cell>
          <cell r="O152">
            <v>-3108</v>
          </cell>
          <cell r="P152">
            <v>-3566</v>
          </cell>
          <cell r="Q152">
            <v>-3974</v>
          </cell>
          <cell r="R152">
            <v>-3136</v>
          </cell>
          <cell r="S152">
            <v>-3848.8461538461538</v>
          </cell>
          <cell r="T152">
            <v>-45844</v>
          </cell>
        </row>
        <row r="153">
          <cell r="B153">
            <v>2001</v>
          </cell>
          <cell r="C153">
            <v>115</v>
          </cell>
          <cell r="D153">
            <v>44224</v>
          </cell>
          <cell r="E153" t="str">
            <v>FRANCHISE TAX REV-GS</v>
          </cell>
          <cell r="F153">
            <v>-7194</v>
          </cell>
          <cell r="G153">
            <v>-5200</v>
          </cell>
          <cell r="H153">
            <v>-6057</v>
          </cell>
          <cell r="I153">
            <v>-26118</v>
          </cell>
          <cell r="J153">
            <v>-26875</v>
          </cell>
          <cell r="K153">
            <v>-22512</v>
          </cell>
          <cell r="L153">
            <v>-21640</v>
          </cell>
          <cell r="M153">
            <v>-20106</v>
          </cell>
          <cell r="N153">
            <v>-20267</v>
          </cell>
          <cell r="O153">
            <v>-18175</v>
          </cell>
          <cell r="P153">
            <v>-20854</v>
          </cell>
          <cell r="Q153">
            <v>-23239</v>
          </cell>
          <cell r="R153">
            <v>-18342</v>
          </cell>
          <cell r="S153">
            <v>-18198.384615384617</v>
          </cell>
          <cell r="T153">
            <v>-229385</v>
          </cell>
        </row>
        <row r="154">
          <cell r="B154">
            <v>2001</v>
          </cell>
          <cell r="C154">
            <v>115</v>
          </cell>
          <cell r="D154">
            <v>44225</v>
          </cell>
          <cell r="E154" t="str">
            <v xml:space="preserve">CONSRV REVENUE-GSLD </v>
          </cell>
          <cell r="F154">
            <v>-3067</v>
          </cell>
          <cell r="G154">
            <v>-3421</v>
          </cell>
          <cell r="H154">
            <v>-4248</v>
          </cell>
          <cell r="I154">
            <v>-4674</v>
          </cell>
          <cell r="J154">
            <v>-5001</v>
          </cell>
          <cell r="K154">
            <v>-3838</v>
          </cell>
          <cell r="L154">
            <v>-2983</v>
          </cell>
          <cell r="M154">
            <v>-3348</v>
          </cell>
          <cell r="N154">
            <v>-3333</v>
          </cell>
          <cell r="O154">
            <v>-2436</v>
          </cell>
          <cell r="P154">
            <v>-3549</v>
          </cell>
          <cell r="Q154">
            <v>-3314</v>
          </cell>
          <cell r="R154">
            <v>-3177</v>
          </cell>
          <cell r="S154">
            <v>-3568.3846153846152</v>
          </cell>
          <cell r="T154">
            <v>-43322</v>
          </cell>
        </row>
        <row r="155">
          <cell r="B155">
            <v>2001</v>
          </cell>
          <cell r="C155">
            <v>115</v>
          </cell>
          <cell r="D155">
            <v>44401</v>
          </cell>
          <cell r="E155" t="str">
            <v>BASE REV-PUBLIC ST &amp;</v>
          </cell>
          <cell r="F155">
            <v>-6696</v>
          </cell>
          <cell r="G155">
            <v>-6773</v>
          </cell>
          <cell r="H155">
            <v>-6782</v>
          </cell>
          <cell r="I155">
            <v>-6667</v>
          </cell>
          <cell r="J155">
            <v>-6641</v>
          </cell>
          <cell r="K155">
            <v>-6676</v>
          </cell>
          <cell r="L155">
            <v>-6676</v>
          </cell>
          <cell r="M155">
            <v>-6676</v>
          </cell>
          <cell r="N155">
            <v>-6683</v>
          </cell>
          <cell r="O155">
            <v>-6693</v>
          </cell>
          <cell r="P155">
            <v>-6917</v>
          </cell>
          <cell r="Q155">
            <v>-6827</v>
          </cell>
          <cell r="R155">
            <v>-6827</v>
          </cell>
          <cell r="S155">
            <v>-6733.3846153846152</v>
          </cell>
          <cell r="T155">
            <v>-80838</v>
          </cell>
        </row>
        <row r="156">
          <cell r="B156">
            <v>2001</v>
          </cell>
          <cell r="C156">
            <v>115</v>
          </cell>
          <cell r="D156">
            <v>44402</v>
          </cell>
          <cell r="E156" t="str">
            <v>FUEL REV-PUBLIC ST &amp;</v>
          </cell>
          <cell r="F156">
            <v>-1510</v>
          </cell>
          <cell r="G156">
            <v>-1569</v>
          </cell>
          <cell r="H156">
            <v>-1570</v>
          </cell>
          <cell r="I156">
            <v>-1540</v>
          </cell>
          <cell r="J156">
            <v>-1538</v>
          </cell>
          <cell r="K156">
            <v>-1559</v>
          </cell>
          <cell r="L156">
            <v>-1559</v>
          </cell>
          <cell r="M156">
            <v>-1559</v>
          </cell>
          <cell r="N156">
            <v>-1573</v>
          </cell>
          <cell r="O156">
            <v>-1582</v>
          </cell>
          <cell r="P156">
            <v>-1626</v>
          </cell>
          <cell r="Q156">
            <v>-1598</v>
          </cell>
          <cell r="R156">
            <v>-1598</v>
          </cell>
          <cell r="S156">
            <v>-1567.7692307692307</v>
          </cell>
          <cell r="T156">
            <v>-18871</v>
          </cell>
        </row>
        <row r="157">
          <cell r="B157">
            <v>2001</v>
          </cell>
          <cell r="C157">
            <v>115</v>
          </cell>
          <cell r="D157">
            <v>44403</v>
          </cell>
          <cell r="E157" t="str">
            <v>GROSS RCPT REV-PUB S</v>
          </cell>
          <cell r="F157">
            <v>-84</v>
          </cell>
          <cell r="G157">
            <v>-86</v>
          </cell>
          <cell r="H157">
            <v>-82</v>
          </cell>
          <cell r="I157">
            <v>-82</v>
          </cell>
          <cell r="J157">
            <v>-83</v>
          </cell>
          <cell r="K157">
            <v>-84</v>
          </cell>
          <cell r="L157">
            <v>-84</v>
          </cell>
          <cell r="M157">
            <v>-84</v>
          </cell>
          <cell r="N157">
            <v>-86</v>
          </cell>
          <cell r="O157">
            <v>-87</v>
          </cell>
          <cell r="P157">
            <v>-90</v>
          </cell>
          <cell r="Q157">
            <v>-89</v>
          </cell>
          <cell r="R157">
            <v>-89</v>
          </cell>
          <cell r="S157">
            <v>-85.384615384615387</v>
          </cell>
          <cell r="T157">
            <v>-1026</v>
          </cell>
        </row>
        <row r="158">
          <cell r="B158">
            <v>2001</v>
          </cell>
          <cell r="C158">
            <v>115</v>
          </cell>
          <cell r="D158">
            <v>44404</v>
          </cell>
          <cell r="E158" t="str">
            <v xml:space="preserve">FRAN TAX REV-PUB ST </v>
          </cell>
          <cell r="F158">
            <v>0</v>
          </cell>
          <cell r="G158">
            <v>0</v>
          </cell>
          <cell r="H158">
            <v>0</v>
          </cell>
          <cell r="I158">
            <v>0</v>
          </cell>
          <cell r="J158">
            <v>-21</v>
          </cell>
          <cell r="K158">
            <v>-26</v>
          </cell>
          <cell r="L158">
            <v>0</v>
          </cell>
          <cell r="M158">
            <v>0</v>
          </cell>
          <cell r="N158">
            <v>0</v>
          </cell>
          <cell r="O158">
            <v>0</v>
          </cell>
          <cell r="P158">
            <v>0</v>
          </cell>
          <cell r="Q158">
            <v>0</v>
          </cell>
          <cell r="R158">
            <v>0</v>
          </cell>
          <cell r="S158">
            <v>-3.6153846153846154</v>
          </cell>
          <cell r="T158">
            <v>-47</v>
          </cell>
        </row>
        <row r="159">
          <cell r="B159">
            <v>2001</v>
          </cell>
          <cell r="C159">
            <v>115</v>
          </cell>
          <cell r="D159">
            <v>44405</v>
          </cell>
          <cell r="E159" t="str">
            <v>CONSRV REV-PUBLIC ST</v>
          </cell>
          <cell r="F159">
            <v>-17</v>
          </cell>
          <cell r="G159">
            <v>-24</v>
          </cell>
          <cell r="H159">
            <v>-24</v>
          </cell>
          <cell r="I159">
            <v>-24</v>
          </cell>
          <cell r="J159">
            <v>-24</v>
          </cell>
          <cell r="K159">
            <v>-24</v>
          </cell>
          <cell r="L159">
            <v>-24</v>
          </cell>
          <cell r="M159">
            <v>-24</v>
          </cell>
          <cell r="N159">
            <v>-24</v>
          </cell>
          <cell r="O159">
            <v>-24</v>
          </cell>
          <cell r="P159">
            <v>-25</v>
          </cell>
          <cell r="Q159">
            <v>-25</v>
          </cell>
          <cell r="R159">
            <v>-25</v>
          </cell>
          <cell r="S159">
            <v>-23.692307692307693</v>
          </cell>
          <cell r="T159">
            <v>-291</v>
          </cell>
        </row>
        <row r="160">
          <cell r="B160">
            <v>2001</v>
          </cell>
          <cell r="C160">
            <v>115</v>
          </cell>
          <cell r="D160">
            <v>44501</v>
          </cell>
          <cell r="E160" t="str">
            <v>BASE REV-SALES TO PU</v>
          </cell>
          <cell r="F160">
            <v>-3018</v>
          </cell>
          <cell r="G160">
            <v>-3428</v>
          </cell>
          <cell r="H160">
            <v>-3158</v>
          </cell>
          <cell r="I160">
            <v>-2652</v>
          </cell>
          <cell r="J160">
            <v>-2623</v>
          </cell>
          <cell r="K160">
            <v>-2657</v>
          </cell>
          <cell r="L160">
            <v>-2982</v>
          </cell>
          <cell r="M160">
            <v>-2945</v>
          </cell>
          <cell r="N160">
            <v>-2843</v>
          </cell>
          <cell r="O160">
            <v>-3014</v>
          </cell>
          <cell r="P160">
            <v>-2630</v>
          </cell>
          <cell r="Q160">
            <v>-2556</v>
          </cell>
          <cell r="R160">
            <v>0</v>
          </cell>
          <cell r="S160">
            <v>-2654.3076923076924</v>
          </cell>
          <cell r="T160">
            <v>-31488</v>
          </cell>
        </row>
        <row r="161">
          <cell r="B161">
            <v>2001</v>
          </cell>
          <cell r="C161">
            <v>115</v>
          </cell>
          <cell r="D161">
            <v>44502</v>
          </cell>
          <cell r="E161" t="str">
            <v>FUEL REV-SALES TO PU</v>
          </cell>
          <cell r="F161">
            <v>-4171</v>
          </cell>
          <cell r="G161">
            <v>-5015</v>
          </cell>
          <cell r="H161">
            <v>-4436</v>
          </cell>
          <cell r="I161">
            <v>-3349</v>
          </cell>
          <cell r="J161">
            <v>-3288</v>
          </cell>
          <cell r="K161">
            <v>-3390</v>
          </cell>
          <cell r="L161">
            <v>-4095</v>
          </cell>
          <cell r="M161">
            <v>-4021</v>
          </cell>
          <cell r="N161">
            <v>-3833</v>
          </cell>
          <cell r="O161">
            <v>-4191</v>
          </cell>
          <cell r="P161">
            <v>-3388</v>
          </cell>
          <cell r="Q161">
            <v>-3230</v>
          </cell>
          <cell r="R161">
            <v>0</v>
          </cell>
          <cell r="S161">
            <v>-3569.7692307692309</v>
          </cell>
          <cell r="T161">
            <v>-42236</v>
          </cell>
        </row>
        <row r="162">
          <cell r="B162">
            <v>2001</v>
          </cell>
          <cell r="C162">
            <v>115</v>
          </cell>
          <cell r="D162">
            <v>44503</v>
          </cell>
          <cell r="E162" t="str">
            <v xml:space="preserve">GROSS RCPT REV-SALE </v>
          </cell>
          <cell r="F162">
            <v>-306</v>
          </cell>
          <cell r="G162">
            <v>-324</v>
          </cell>
          <cell r="H162">
            <v>-271</v>
          </cell>
          <cell r="I162">
            <v>-243</v>
          </cell>
          <cell r="J162">
            <v>-236</v>
          </cell>
          <cell r="K162">
            <v>-396</v>
          </cell>
          <cell r="L162">
            <v>-547</v>
          </cell>
          <cell r="M162">
            <v>-571</v>
          </cell>
          <cell r="N162">
            <v>-597</v>
          </cell>
          <cell r="O162">
            <v>-647</v>
          </cell>
          <cell r="P162">
            <v>-538</v>
          </cell>
          <cell r="Q162">
            <v>-479</v>
          </cell>
          <cell r="R162">
            <v>0</v>
          </cell>
          <cell r="S162">
            <v>-396.53846153846155</v>
          </cell>
          <cell r="T162">
            <v>-4849</v>
          </cell>
        </row>
        <row r="163">
          <cell r="B163">
            <v>2001</v>
          </cell>
          <cell r="C163">
            <v>115</v>
          </cell>
          <cell r="D163">
            <v>44504</v>
          </cell>
          <cell r="E163" t="str">
            <v>FRAN TAX REV-SALES T</v>
          </cell>
          <cell r="F163">
            <v>0</v>
          </cell>
          <cell r="G163">
            <v>0</v>
          </cell>
          <cell r="H163">
            <v>0</v>
          </cell>
          <cell r="I163">
            <v>0</v>
          </cell>
          <cell r="J163">
            <v>0</v>
          </cell>
          <cell r="K163">
            <v>0</v>
          </cell>
          <cell r="L163">
            <v>0</v>
          </cell>
          <cell r="M163">
            <v>0</v>
          </cell>
          <cell r="N163">
            <v>0</v>
          </cell>
          <cell r="O163">
            <v>-2</v>
          </cell>
          <cell r="P163">
            <v>0</v>
          </cell>
          <cell r="Q163">
            <v>0</v>
          </cell>
          <cell r="R163">
            <v>0</v>
          </cell>
          <cell r="S163">
            <v>-0.15384615384615385</v>
          </cell>
          <cell r="T163">
            <v>-2</v>
          </cell>
        </row>
        <row r="164">
          <cell r="B164">
            <v>2001</v>
          </cell>
          <cell r="C164">
            <v>115</v>
          </cell>
          <cell r="D164">
            <v>44505</v>
          </cell>
          <cell r="E164" t="str">
            <v xml:space="preserve">CONSRV REV-SALES TO </v>
          </cell>
          <cell r="F164">
            <v>-15</v>
          </cell>
          <cell r="G164">
            <v>-57</v>
          </cell>
          <cell r="H164">
            <v>-50</v>
          </cell>
          <cell r="I164">
            <v>-38</v>
          </cell>
          <cell r="J164">
            <v>-37</v>
          </cell>
          <cell r="K164">
            <v>-38</v>
          </cell>
          <cell r="L164">
            <v>-46</v>
          </cell>
          <cell r="M164">
            <v>-45</v>
          </cell>
          <cell r="N164">
            <v>-43</v>
          </cell>
          <cell r="O164">
            <v>-47</v>
          </cell>
          <cell r="P164">
            <v>-38</v>
          </cell>
          <cell r="Q164">
            <v>-37</v>
          </cell>
          <cell r="R164">
            <v>0</v>
          </cell>
          <cell r="S164">
            <v>-37.769230769230766</v>
          </cell>
          <cell r="T164">
            <v>-476</v>
          </cell>
        </row>
        <row r="165">
          <cell r="B165">
            <v>2001</v>
          </cell>
          <cell r="C165">
            <v>115</v>
          </cell>
          <cell r="D165">
            <v>44801</v>
          </cell>
          <cell r="E165" t="str">
            <v>BASE REV-INTERDPARTM</v>
          </cell>
          <cell r="F165">
            <v>-2702</v>
          </cell>
          <cell r="G165">
            <v>-2708</v>
          </cell>
          <cell r="H165">
            <v>-2659</v>
          </cell>
          <cell r="I165">
            <v>-2796</v>
          </cell>
          <cell r="J165">
            <v>-3803</v>
          </cell>
          <cell r="K165">
            <v>-4224</v>
          </cell>
          <cell r="L165">
            <v>-3722</v>
          </cell>
          <cell r="M165">
            <v>-3445</v>
          </cell>
          <cell r="N165">
            <v>-3228</v>
          </cell>
          <cell r="O165">
            <v>-2868</v>
          </cell>
          <cell r="P165">
            <v>-3102</v>
          </cell>
          <cell r="Q165">
            <v>-2970</v>
          </cell>
          <cell r="R165">
            <v>-2721</v>
          </cell>
          <cell r="S165">
            <v>-3149.8461538461538</v>
          </cell>
          <cell r="T165">
            <v>-38246</v>
          </cell>
        </row>
        <row r="166">
          <cell r="B166">
            <v>2001</v>
          </cell>
          <cell r="C166">
            <v>115</v>
          </cell>
          <cell r="D166">
            <v>44802</v>
          </cell>
          <cell r="E166" t="str">
            <v>FUEL REV-INTERDPARTM</v>
          </cell>
          <cell r="F166">
            <v>-7709</v>
          </cell>
          <cell r="G166">
            <v>-7832</v>
          </cell>
          <cell r="H166">
            <v>-7321</v>
          </cell>
          <cell r="I166">
            <v>-6944</v>
          </cell>
          <cell r="J166">
            <v>-8802</v>
          </cell>
          <cell r="K166">
            <v>-10850</v>
          </cell>
          <cell r="L166">
            <v>-9079</v>
          </cell>
          <cell r="M166">
            <v>-9038</v>
          </cell>
          <cell r="N166">
            <v>-8407</v>
          </cell>
          <cell r="O166">
            <v>-7019</v>
          </cell>
          <cell r="P166">
            <v>-7458</v>
          </cell>
          <cell r="Q166">
            <v>-7757</v>
          </cell>
          <cell r="R166">
            <v>-6686</v>
          </cell>
          <cell r="S166">
            <v>-8069.3846153846152</v>
          </cell>
          <cell r="T166">
            <v>-97193</v>
          </cell>
        </row>
        <row r="167">
          <cell r="B167">
            <v>2001</v>
          </cell>
          <cell r="C167">
            <v>115</v>
          </cell>
          <cell r="D167">
            <v>44803</v>
          </cell>
          <cell r="E167" t="str">
            <v>GROSS RCPT REV-INTRD</v>
          </cell>
          <cell r="F167">
            <v>-107</v>
          </cell>
          <cell r="G167">
            <v>-109</v>
          </cell>
          <cell r="H167">
            <v>-103</v>
          </cell>
          <cell r="I167">
            <v>-101</v>
          </cell>
          <cell r="J167">
            <v>-116</v>
          </cell>
          <cell r="K167">
            <v>-141</v>
          </cell>
          <cell r="L167">
            <v>-116</v>
          </cell>
          <cell r="M167">
            <v>-130</v>
          </cell>
          <cell r="N167">
            <v>-122</v>
          </cell>
          <cell r="O167">
            <v>-104</v>
          </cell>
          <cell r="P167">
            <v>-107</v>
          </cell>
          <cell r="Q167">
            <v>-111</v>
          </cell>
          <cell r="R167">
            <v>-97</v>
          </cell>
          <cell r="S167">
            <v>-112.61538461538461</v>
          </cell>
          <cell r="T167">
            <v>-1357</v>
          </cell>
        </row>
        <row r="168">
          <cell r="B168">
            <v>2001</v>
          </cell>
          <cell r="C168">
            <v>115</v>
          </cell>
          <cell r="D168">
            <v>44804</v>
          </cell>
          <cell r="E168" t="str">
            <v>FRAN TAX REV-INTRDPT</v>
          </cell>
          <cell r="F168">
            <v>-442</v>
          </cell>
          <cell r="G168">
            <v>-366</v>
          </cell>
          <cell r="H168">
            <v>-360</v>
          </cell>
          <cell r="I168">
            <v>0</v>
          </cell>
          <cell r="J168">
            <v>-67</v>
          </cell>
          <cell r="K168">
            <v>-76</v>
          </cell>
          <cell r="L168">
            <v>-79</v>
          </cell>
          <cell r="M168">
            <v>0</v>
          </cell>
          <cell r="N168">
            <v>0</v>
          </cell>
          <cell r="O168">
            <v>0</v>
          </cell>
          <cell r="P168">
            <v>0</v>
          </cell>
          <cell r="Q168">
            <v>0</v>
          </cell>
          <cell r="R168">
            <v>0</v>
          </cell>
          <cell r="S168">
            <v>-106.92307692307692</v>
          </cell>
          <cell r="T168">
            <v>-948</v>
          </cell>
        </row>
        <row r="169">
          <cell r="B169">
            <v>2001</v>
          </cell>
          <cell r="C169">
            <v>115</v>
          </cell>
          <cell r="D169">
            <v>44805</v>
          </cell>
          <cell r="E169" t="str">
            <v>CONSRV REV-INTRDPART</v>
          </cell>
          <cell r="F169">
            <v>-66</v>
          </cell>
          <cell r="G169">
            <v>-93</v>
          </cell>
          <cell r="H169">
            <v>-87</v>
          </cell>
          <cell r="I169">
            <v>-82</v>
          </cell>
          <cell r="J169">
            <v>-103</v>
          </cell>
          <cell r="K169">
            <v>-128</v>
          </cell>
          <cell r="L169">
            <v>-107</v>
          </cell>
          <cell r="M169">
            <v>-106</v>
          </cell>
          <cell r="N169">
            <v>-99</v>
          </cell>
          <cell r="O169">
            <v>-83</v>
          </cell>
          <cell r="P169">
            <v>-88</v>
          </cell>
          <cell r="Q169">
            <v>-92</v>
          </cell>
          <cell r="R169">
            <v>-79</v>
          </cell>
          <cell r="S169">
            <v>-93.307692307692307</v>
          </cell>
          <cell r="T169">
            <v>-1147</v>
          </cell>
        </row>
        <row r="170">
          <cell r="F170">
            <v>1993</v>
          </cell>
          <cell r="G170">
            <v>1994</v>
          </cell>
          <cell r="H170">
            <v>1995</v>
          </cell>
          <cell r="I170">
            <v>1996</v>
          </cell>
          <cell r="J170">
            <v>1997</v>
          </cell>
          <cell r="K170">
            <v>1998</v>
          </cell>
          <cell r="L170">
            <v>1999</v>
          </cell>
          <cell r="M170">
            <v>2000</v>
          </cell>
          <cell r="N170">
            <v>2001</v>
          </cell>
          <cell r="O170">
            <v>2002</v>
          </cell>
        </row>
        <row r="171">
          <cell r="A171" t="str">
            <v>Historical1144000440</v>
          </cell>
          <cell r="B171">
            <v>4000</v>
          </cell>
          <cell r="C171">
            <v>114</v>
          </cell>
          <cell r="D171">
            <v>440</v>
          </cell>
          <cell r="E171" t="str">
            <v>Sales of Electricity - Residential</v>
          </cell>
          <cell r="F171">
            <v>-7784580.3800000008</v>
          </cell>
          <cell r="G171">
            <v>-7654493.3799999999</v>
          </cell>
          <cell r="H171">
            <v>-8523675.3300000019</v>
          </cell>
          <cell r="I171">
            <v>-9330046.6500000004</v>
          </cell>
          <cell r="J171">
            <v>-8423725.1799999997</v>
          </cell>
          <cell r="K171">
            <v>-8917705.2699999996</v>
          </cell>
          <cell r="L171">
            <v>-8460040.3499999996</v>
          </cell>
          <cell r="M171">
            <v>-8705715.7000000011</v>
          </cell>
          <cell r="N171">
            <v>-8535515.5999999996</v>
          </cell>
          <cell r="O171">
            <v>-9571932.3599999994</v>
          </cell>
        </row>
        <row r="172">
          <cell r="A172" t="str">
            <v>Historical11440004420</v>
          </cell>
          <cell r="B172">
            <v>4000</v>
          </cell>
          <cell r="C172">
            <v>114</v>
          </cell>
          <cell r="D172">
            <v>4420</v>
          </cell>
          <cell r="E172" t="str">
            <v>Sales of Electricity - C&amp;I Small</v>
          </cell>
          <cell r="F172">
            <v>-6187657.9799999995</v>
          </cell>
          <cell r="G172">
            <v>-6144272.0499999989</v>
          </cell>
          <cell r="H172">
            <v>-6783297.8099999996</v>
          </cell>
          <cell r="I172">
            <v>-7253529.3500000006</v>
          </cell>
          <cell r="J172">
            <v>-6846570.8700000001</v>
          </cell>
          <cell r="K172">
            <v>-7184465.6099999994</v>
          </cell>
          <cell r="L172">
            <v>-6902574.370000001</v>
          </cell>
          <cell r="M172">
            <v>-5898300.3700000001</v>
          </cell>
          <cell r="N172">
            <v>-1974622.2</v>
          </cell>
          <cell r="O172">
            <v>-2418436.8200000003</v>
          </cell>
        </row>
        <row r="173">
          <cell r="A173" t="str">
            <v>Historical11440004421</v>
          </cell>
          <cell r="B173">
            <v>4000</v>
          </cell>
          <cell r="C173">
            <v>114</v>
          </cell>
          <cell r="D173">
            <v>4421</v>
          </cell>
          <cell r="E173" t="str">
            <v>Sales of Electricity - C&amp;I Large</v>
          </cell>
          <cell r="F173">
            <v>-1571441.81</v>
          </cell>
          <cell r="G173">
            <v>-1427865.43</v>
          </cell>
          <cell r="H173">
            <v>-1476829.9599999997</v>
          </cell>
          <cell r="I173">
            <v>-1523280.79</v>
          </cell>
          <cell r="J173">
            <v>-1296210.55</v>
          </cell>
          <cell r="K173">
            <v>-1033437.1299999999</v>
          </cell>
          <cell r="L173">
            <v>-771683.08000000007</v>
          </cell>
          <cell r="M173">
            <v>-2157428.9</v>
          </cell>
          <cell r="N173">
            <v>-5640569.8699999992</v>
          </cell>
          <cell r="O173">
            <v>-6805606.5599999987</v>
          </cell>
        </row>
        <row r="174">
          <cell r="A174" t="str">
            <v>Historical11440004422</v>
          </cell>
          <cell r="B174">
            <v>4000</v>
          </cell>
          <cell r="C174">
            <v>114</v>
          </cell>
          <cell r="D174">
            <v>4422</v>
          </cell>
          <cell r="E174" t="str">
            <v>Sales of Electricity - GSLD</v>
          </cell>
          <cell r="F174">
            <v>0</v>
          </cell>
          <cell r="G174">
            <v>0</v>
          </cell>
          <cell r="H174">
            <v>0</v>
          </cell>
          <cell r="I174">
            <v>-5196.6299999999992</v>
          </cell>
          <cell r="J174">
            <v>0</v>
          </cell>
          <cell r="K174">
            <v>0</v>
          </cell>
          <cell r="L174">
            <v>0</v>
          </cell>
          <cell r="M174">
            <v>0</v>
          </cell>
          <cell r="N174">
            <v>0</v>
          </cell>
          <cell r="O174">
            <v>0</v>
          </cell>
        </row>
        <row r="175">
          <cell r="A175" t="str">
            <v>Historical1144000444</v>
          </cell>
          <cell r="B175">
            <v>4000</v>
          </cell>
          <cell r="C175">
            <v>114</v>
          </cell>
          <cell r="D175">
            <v>444</v>
          </cell>
          <cell r="E175" t="str">
            <v>Sales of Electricity -  Public Street &amp; HWY</v>
          </cell>
          <cell r="F175">
            <v>-108160.63</v>
          </cell>
          <cell r="G175">
            <v>-112701.58</v>
          </cell>
          <cell r="H175">
            <v>-117333</v>
          </cell>
          <cell r="I175">
            <v>-125678.55999999998</v>
          </cell>
          <cell r="J175">
            <v>-129800.91</v>
          </cell>
          <cell r="K175">
            <v>-131626.18</v>
          </cell>
          <cell r="L175">
            <v>-133692.63</v>
          </cell>
          <cell r="M175">
            <v>-137076.03999999998</v>
          </cell>
          <cell r="N175">
            <v>-128588.38</v>
          </cell>
          <cell r="O175">
            <v>-135187.87999999998</v>
          </cell>
        </row>
        <row r="176">
          <cell r="A176" t="str">
            <v>Historical1144000445</v>
          </cell>
          <cell r="B176">
            <v>4000</v>
          </cell>
          <cell r="C176">
            <v>114</v>
          </cell>
          <cell r="D176">
            <v>445</v>
          </cell>
          <cell r="E176" t="str">
            <v>Sales of Electricity - Other Public Authorities</v>
          </cell>
          <cell r="F176">
            <v>-127119.98</v>
          </cell>
          <cell r="G176">
            <v>-133653.03999999998</v>
          </cell>
          <cell r="H176">
            <v>-136221.52000000002</v>
          </cell>
          <cell r="I176">
            <v>-142118.93</v>
          </cell>
          <cell r="J176">
            <v>-132885.70000000001</v>
          </cell>
          <cell r="K176">
            <v>-139029.14000000001</v>
          </cell>
          <cell r="L176">
            <v>-122867.68999999999</v>
          </cell>
          <cell r="M176">
            <v>-134706.46999999997</v>
          </cell>
          <cell r="N176">
            <v>-505225.80999999994</v>
          </cell>
          <cell r="O176">
            <v>0</v>
          </cell>
        </row>
        <row r="177">
          <cell r="A177" t="str">
            <v>Historical1144000446</v>
          </cell>
          <cell r="B177">
            <v>4000</v>
          </cell>
          <cell r="C177">
            <v>114</v>
          </cell>
          <cell r="D177">
            <v>446</v>
          </cell>
          <cell r="E177" t="str">
            <v>Sales of Electricity - Railroads</v>
          </cell>
          <cell r="F177">
            <v>0</v>
          </cell>
          <cell r="G177">
            <v>0</v>
          </cell>
          <cell r="H177">
            <v>0</v>
          </cell>
          <cell r="I177">
            <v>0</v>
          </cell>
          <cell r="J177">
            <v>0</v>
          </cell>
          <cell r="K177">
            <v>0</v>
          </cell>
          <cell r="L177">
            <v>0</v>
          </cell>
          <cell r="M177">
            <v>0</v>
          </cell>
          <cell r="N177">
            <v>0</v>
          </cell>
          <cell r="O177">
            <v>0</v>
          </cell>
        </row>
        <row r="178">
          <cell r="A178" t="str">
            <v>Historical1144000447</v>
          </cell>
          <cell r="B178">
            <v>4000</v>
          </cell>
          <cell r="C178">
            <v>114</v>
          </cell>
          <cell r="D178">
            <v>447</v>
          </cell>
          <cell r="E178" t="str">
            <v>Sales of Electricity -  Resale</v>
          </cell>
          <cell r="F178">
            <v>0</v>
          </cell>
          <cell r="G178">
            <v>0</v>
          </cell>
          <cell r="H178">
            <v>0</v>
          </cell>
          <cell r="I178">
            <v>0</v>
          </cell>
          <cell r="J178">
            <v>0</v>
          </cell>
          <cell r="K178">
            <v>0</v>
          </cell>
          <cell r="L178">
            <v>0</v>
          </cell>
          <cell r="M178">
            <v>0</v>
          </cell>
          <cell r="N178">
            <v>0</v>
          </cell>
          <cell r="O178">
            <v>0</v>
          </cell>
        </row>
        <row r="179">
          <cell r="A179" t="str">
            <v>Historical1144000448</v>
          </cell>
          <cell r="B179">
            <v>4000</v>
          </cell>
          <cell r="C179">
            <v>114</v>
          </cell>
          <cell r="D179">
            <v>448</v>
          </cell>
          <cell r="E179" t="str">
            <v>Sales of Electricity - Interdepartmental</v>
          </cell>
          <cell r="F179">
            <v>0</v>
          </cell>
          <cell r="G179">
            <v>0</v>
          </cell>
          <cell r="H179">
            <v>0</v>
          </cell>
          <cell r="I179">
            <v>0</v>
          </cell>
          <cell r="J179">
            <v>0</v>
          </cell>
          <cell r="K179">
            <v>0</v>
          </cell>
          <cell r="L179">
            <v>0</v>
          </cell>
          <cell r="M179">
            <v>0</v>
          </cell>
          <cell r="N179">
            <v>0</v>
          </cell>
          <cell r="O179">
            <v>0</v>
          </cell>
        </row>
        <row r="180">
          <cell r="A180" t="str">
            <v>Historical1144000449</v>
          </cell>
          <cell r="B180">
            <v>4000</v>
          </cell>
          <cell r="C180">
            <v>114</v>
          </cell>
          <cell r="D180">
            <v>449</v>
          </cell>
          <cell r="E180" t="str">
            <v>Sales of Electricity - Other Sales</v>
          </cell>
          <cell r="F180">
            <v>0</v>
          </cell>
          <cell r="G180">
            <v>0</v>
          </cell>
          <cell r="H180">
            <v>0</v>
          </cell>
          <cell r="I180">
            <v>0</v>
          </cell>
          <cell r="J180">
            <v>0</v>
          </cell>
          <cell r="K180">
            <v>0</v>
          </cell>
          <cell r="L180">
            <v>0</v>
          </cell>
          <cell r="M180">
            <v>0</v>
          </cell>
          <cell r="N180">
            <v>0</v>
          </cell>
          <cell r="O180">
            <v>0</v>
          </cell>
        </row>
        <row r="181">
          <cell r="A181" t="str">
            <v>Historical1154000440</v>
          </cell>
          <cell r="B181">
            <v>4000</v>
          </cell>
          <cell r="C181">
            <v>115</v>
          </cell>
          <cell r="D181">
            <v>440</v>
          </cell>
          <cell r="E181" t="str">
            <v>Sales of Electricity - Residential</v>
          </cell>
          <cell r="F181">
            <v>-9719329.4100000001</v>
          </cell>
          <cell r="G181">
            <v>-9329061.3499999996</v>
          </cell>
          <cell r="H181">
            <v>-9862657.4800000004</v>
          </cell>
          <cell r="I181">
            <v>-10395915.939999999</v>
          </cell>
          <cell r="J181">
            <v>-9853646.3300000001</v>
          </cell>
          <cell r="K181">
            <v>-9988950.6499999985</v>
          </cell>
          <cell r="L181">
            <v>-9483885.7200000007</v>
          </cell>
          <cell r="M181">
            <v>-9534470.3199999984</v>
          </cell>
          <cell r="N181">
            <v>-9901382.8000000007</v>
          </cell>
          <cell r="O181">
            <v>-11469730.819999998</v>
          </cell>
        </row>
        <row r="182">
          <cell r="A182" t="str">
            <v>Historical11540004420</v>
          </cell>
          <cell r="B182">
            <v>4000</v>
          </cell>
          <cell r="C182">
            <v>115</v>
          </cell>
          <cell r="D182">
            <v>4420</v>
          </cell>
          <cell r="E182" t="str">
            <v>Sales of Electricity - C&amp;I Small</v>
          </cell>
          <cell r="F182">
            <v>-5920573.1699999999</v>
          </cell>
          <cell r="G182">
            <v>-5655777.9299999997</v>
          </cell>
          <cell r="H182">
            <v>-5737387.8100000005</v>
          </cell>
          <cell r="I182">
            <v>-5857782.8699999992</v>
          </cell>
          <cell r="J182">
            <v>-5819097.9700000007</v>
          </cell>
          <cell r="K182">
            <v>-5939235.419999999</v>
          </cell>
          <cell r="L182">
            <v>-5683547.0699999994</v>
          </cell>
          <cell r="M182">
            <v>-4622742.8499999996</v>
          </cell>
          <cell r="N182">
            <v>-1856121.49</v>
          </cell>
          <cell r="O182">
            <v>-2149379.5900000003</v>
          </cell>
        </row>
        <row r="183">
          <cell r="A183" t="str">
            <v>Historical11540004421</v>
          </cell>
          <cell r="B183">
            <v>4000</v>
          </cell>
          <cell r="C183">
            <v>115</v>
          </cell>
          <cell r="D183">
            <v>4421</v>
          </cell>
          <cell r="E183" t="str">
            <v>Sales of Electricity - C&amp;I Large</v>
          </cell>
          <cell r="F183">
            <v>0</v>
          </cell>
          <cell r="G183">
            <v>0</v>
          </cell>
          <cell r="H183">
            <v>0</v>
          </cell>
          <cell r="I183">
            <v>0</v>
          </cell>
          <cell r="J183">
            <v>0</v>
          </cell>
          <cell r="K183">
            <v>0</v>
          </cell>
          <cell r="L183">
            <v>0</v>
          </cell>
          <cell r="M183">
            <v>-1130623.3599999999</v>
          </cell>
          <cell r="N183">
            <v>-4555546.8599999994</v>
          </cell>
          <cell r="O183">
            <v>-5028742.6899999995</v>
          </cell>
        </row>
        <row r="184">
          <cell r="A184" t="str">
            <v>Historical11540004422</v>
          </cell>
          <cell r="B184">
            <v>4000</v>
          </cell>
          <cell r="C184">
            <v>115</v>
          </cell>
          <cell r="D184">
            <v>4422</v>
          </cell>
          <cell r="E184" t="str">
            <v>Sales of Electricity - GSLD</v>
          </cell>
          <cell r="F184">
            <v>-6270906.4800000004</v>
          </cell>
          <cell r="G184">
            <v>-4870039.2300000004</v>
          </cell>
          <cell r="H184">
            <v>-5032699.71</v>
          </cell>
          <cell r="I184">
            <v>-5484219.1299999999</v>
          </cell>
          <cell r="J184">
            <v>-5965724.4300000006</v>
          </cell>
          <cell r="K184">
            <v>-6418498.75</v>
          </cell>
          <cell r="L184">
            <v>-6270106.1099999994</v>
          </cell>
          <cell r="M184">
            <v>-6163440.3700000001</v>
          </cell>
          <cell r="N184">
            <v>-4743497.7500000009</v>
          </cell>
          <cell r="O184">
            <v>-3513371.7499999995</v>
          </cell>
        </row>
        <row r="185">
          <cell r="A185" t="str">
            <v>Historical1154000444</v>
          </cell>
          <cell r="B185">
            <v>4000</v>
          </cell>
          <cell r="C185">
            <v>115</v>
          </cell>
          <cell r="D185">
            <v>444</v>
          </cell>
          <cell r="E185" t="str">
            <v>Sales of Electricity -  Public Street &amp; HWY</v>
          </cell>
          <cell r="F185">
            <v>-110843.33000000002</v>
          </cell>
          <cell r="G185">
            <v>-109364.09999999999</v>
          </cell>
          <cell r="H185">
            <v>-107965.08999999998</v>
          </cell>
          <cell r="I185">
            <v>-102547.21</v>
          </cell>
          <cell r="J185">
            <v>-98863.23</v>
          </cell>
          <cell r="K185">
            <v>-91098.450000000012</v>
          </cell>
          <cell r="L185">
            <v>-89528.45</v>
          </cell>
          <cell r="M185">
            <v>-96281.819999999992</v>
          </cell>
          <cell r="N185">
            <v>-101075.59999999999</v>
          </cell>
          <cell r="O185">
            <v>-98808.71</v>
          </cell>
        </row>
        <row r="186">
          <cell r="A186" t="str">
            <v>Historical1154000445</v>
          </cell>
          <cell r="B186">
            <v>4000</v>
          </cell>
          <cell r="C186">
            <v>115</v>
          </cell>
          <cell r="D186">
            <v>445</v>
          </cell>
          <cell r="E186" t="str">
            <v>Sales of Electricity - Other Public Authorities</v>
          </cell>
          <cell r="F186">
            <v>0</v>
          </cell>
          <cell r="G186">
            <v>0</v>
          </cell>
          <cell r="H186">
            <v>0</v>
          </cell>
          <cell r="I186">
            <v>0</v>
          </cell>
          <cell r="J186">
            <v>0</v>
          </cell>
          <cell r="K186">
            <v>0</v>
          </cell>
          <cell r="L186">
            <v>0</v>
          </cell>
          <cell r="M186">
            <v>0</v>
          </cell>
          <cell r="N186">
            <v>0</v>
          </cell>
          <cell r="O186">
            <v>0</v>
          </cell>
        </row>
        <row r="187">
          <cell r="A187" t="str">
            <v>Historical1154000446</v>
          </cell>
          <cell r="B187">
            <v>4000</v>
          </cell>
          <cell r="C187">
            <v>115</v>
          </cell>
          <cell r="D187">
            <v>446</v>
          </cell>
          <cell r="E187" t="str">
            <v>Sales of Electricity - Railroads</v>
          </cell>
          <cell r="F187">
            <v>0</v>
          </cell>
          <cell r="G187">
            <v>0</v>
          </cell>
          <cell r="H187">
            <v>0</v>
          </cell>
          <cell r="I187">
            <v>0</v>
          </cell>
          <cell r="J187">
            <v>0</v>
          </cell>
          <cell r="K187">
            <v>0</v>
          </cell>
          <cell r="L187">
            <v>0</v>
          </cell>
          <cell r="M187">
            <v>0</v>
          </cell>
          <cell r="N187">
            <v>0</v>
          </cell>
          <cell r="O187">
            <v>0</v>
          </cell>
        </row>
        <row r="188">
          <cell r="A188" t="str">
            <v>Historical1154000447</v>
          </cell>
          <cell r="B188">
            <v>4000</v>
          </cell>
          <cell r="C188">
            <v>115</v>
          </cell>
          <cell r="D188">
            <v>447</v>
          </cell>
          <cell r="E188" t="str">
            <v>Sales of Electricity -  Resale</v>
          </cell>
          <cell r="F188">
            <v>0</v>
          </cell>
          <cell r="G188">
            <v>0</v>
          </cell>
          <cell r="H188">
            <v>0</v>
          </cell>
          <cell r="I188">
            <v>0</v>
          </cell>
          <cell r="J188">
            <v>0</v>
          </cell>
          <cell r="K188">
            <v>0</v>
          </cell>
          <cell r="L188">
            <v>0</v>
          </cell>
          <cell r="M188">
            <v>0</v>
          </cell>
          <cell r="N188">
            <v>0</v>
          </cell>
          <cell r="O188">
            <v>0</v>
          </cell>
        </row>
        <row r="189">
          <cell r="A189" t="str">
            <v>Historical1154000448</v>
          </cell>
          <cell r="B189">
            <v>4000</v>
          </cell>
          <cell r="C189">
            <v>115</v>
          </cell>
          <cell r="D189">
            <v>448</v>
          </cell>
          <cell r="E189" t="str">
            <v>Sales of Electricity - Interdepartmental</v>
          </cell>
          <cell r="F189">
            <v>-130366.57</v>
          </cell>
          <cell r="G189">
            <v>-122365.59</v>
          </cell>
          <cell r="H189">
            <v>-121651.51000000001</v>
          </cell>
          <cell r="I189">
            <v>-132362.88999999998</v>
          </cell>
          <cell r="J189">
            <v>-133454.46</v>
          </cell>
          <cell r="K189">
            <v>-128984.19</v>
          </cell>
          <cell r="L189">
            <v>-125725.06999999999</v>
          </cell>
          <cell r="M189">
            <v>-129743.26</v>
          </cell>
          <cell r="N189">
            <v>-138893.23000000001</v>
          </cell>
          <cell r="O189">
            <v>-144505.86000000002</v>
          </cell>
        </row>
        <row r="190">
          <cell r="A190" t="str">
            <v>Historical1154000449</v>
          </cell>
          <cell r="B190">
            <v>4000</v>
          </cell>
          <cell r="C190">
            <v>115</v>
          </cell>
          <cell r="D190">
            <v>449</v>
          </cell>
          <cell r="E190" t="str">
            <v>Sales of Electricity - Other Sales</v>
          </cell>
          <cell r="F190">
            <v>0</v>
          </cell>
          <cell r="G190">
            <v>0</v>
          </cell>
          <cell r="H190">
            <v>0</v>
          </cell>
          <cell r="I190">
            <v>0</v>
          </cell>
          <cell r="J190">
            <v>0</v>
          </cell>
          <cell r="K190">
            <v>0</v>
          </cell>
          <cell r="L190">
            <v>0</v>
          </cell>
          <cell r="M190">
            <v>0</v>
          </cell>
          <cell r="N190">
            <v>0</v>
          </cell>
          <cell r="O190">
            <v>0</v>
          </cell>
        </row>
        <row r="197">
          <cell r="C197" t="str">
            <v>co</v>
          </cell>
          <cell r="D197" t="str">
            <v>sub</v>
          </cell>
          <cell r="F197">
            <v>1993</v>
          </cell>
          <cell r="G197">
            <v>1994</v>
          </cell>
          <cell r="H197">
            <v>1995</v>
          </cell>
          <cell r="I197">
            <v>1996</v>
          </cell>
          <cell r="J197">
            <v>1997</v>
          </cell>
          <cell r="K197">
            <v>1998</v>
          </cell>
          <cell r="L197">
            <v>1999</v>
          </cell>
          <cell r="M197">
            <v>2000</v>
          </cell>
          <cell r="N197">
            <v>2001</v>
          </cell>
          <cell r="O197">
            <v>2002</v>
          </cell>
        </row>
        <row r="198">
          <cell r="C198">
            <v>114</v>
          </cell>
          <cell r="D198" t="str">
            <v>44001</v>
          </cell>
          <cell r="F198">
            <v>-2051000.1</v>
          </cell>
          <cell r="G198">
            <v>-2318605.9</v>
          </cell>
          <cell r="H198">
            <v>-2475815.87</v>
          </cell>
          <cell r="I198">
            <v>-2565698.0499999998</v>
          </cell>
          <cell r="J198">
            <v>-2532568.79</v>
          </cell>
          <cell r="K198">
            <v>-2666682.13</v>
          </cell>
          <cell r="L198">
            <v>-2639001.56</v>
          </cell>
          <cell r="M198">
            <v>-2726496.55</v>
          </cell>
          <cell r="N198">
            <v>-2725853.98</v>
          </cell>
          <cell r="O198">
            <v>-2890043.39</v>
          </cell>
        </row>
        <row r="199">
          <cell r="C199">
            <v>114</v>
          </cell>
          <cell r="D199" t="str">
            <v>44002</v>
          </cell>
          <cell r="F199">
            <v>-5721315.7000000002</v>
          </cell>
          <cell r="G199">
            <v>-5322259.01</v>
          </cell>
          <cell r="H199">
            <v>-6028004.9100000001</v>
          </cell>
          <cell r="I199">
            <v>-6288528.3700000001</v>
          </cell>
          <cell r="J199">
            <v>-5359095.92</v>
          </cell>
          <cell r="K199">
            <v>-5592787.1399999997</v>
          </cell>
          <cell r="L199">
            <v>-5215626.01</v>
          </cell>
          <cell r="M199">
            <v>-5280440.8600000003</v>
          </cell>
          <cell r="N199">
            <v>-5103480.97</v>
          </cell>
          <cell r="O199">
            <v>-5865226.46</v>
          </cell>
        </row>
        <row r="200">
          <cell r="C200">
            <v>114</v>
          </cell>
          <cell r="D200" t="str">
            <v>44003</v>
          </cell>
          <cell r="F200">
            <v>0</v>
          </cell>
          <cell r="G200">
            <v>0</v>
          </cell>
          <cell r="H200">
            <v>0</v>
          </cell>
          <cell r="I200">
            <v>-232605.91</v>
          </cell>
          <cell r="J200">
            <v>-210783.43</v>
          </cell>
          <cell r="K200">
            <v>-223284</v>
          </cell>
          <cell r="L200">
            <v>-211630.59</v>
          </cell>
          <cell r="M200">
            <v>-217332.33</v>
          </cell>
          <cell r="N200">
            <v>-216556.83</v>
          </cell>
          <cell r="O200">
            <v>-241474.76</v>
          </cell>
        </row>
        <row r="201">
          <cell r="C201">
            <v>114</v>
          </cell>
          <cell r="D201" t="str">
            <v>44004</v>
          </cell>
          <cell r="F201">
            <v>0</v>
          </cell>
          <cell r="G201">
            <v>0</v>
          </cell>
          <cell r="H201">
            <v>0</v>
          </cell>
          <cell r="I201">
            <v>-219673.19</v>
          </cell>
          <cell r="J201">
            <v>-241486.09</v>
          </cell>
          <cell r="K201">
            <v>-371245.91</v>
          </cell>
          <cell r="L201">
            <v>-353912.2</v>
          </cell>
          <cell r="M201">
            <v>-423676.38</v>
          </cell>
          <cell r="N201">
            <v>-415417.33</v>
          </cell>
          <cell r="O201">
            <v>-455024.14</v>
          </cell>
        </row>
        <row r="202">
          <cell r="C202">
            <v>114</v>
          </cell>
          <cell r="D202" t="str">
            <v>44005</v>
          </cell>
          <cell r="F202">
            <v>-12264.58</v>
          </cell>
          <cell r="G202">
            <v>-13628.47</v>
          </cell>
          <cell r="H202">
            <v>-19854.55</v>
          </cell>
          <cell r="I202">
            <v>-23541.13</v>
          </cell>
          <cell r="J202">
            <v>-79790.95</v>
          </cell>
          <cell r="K202">
            <v>-63706.09</v>
          </cell>
          <cell r="L202">
            <v>-39869.99</v>
          </cell>
          <cell r="M202">
            <v>-57769.58</v>
          </cell>
          <cell r="N202">
            <v>-74206.490000000005</v>
          </cell>
          <cell r="O202">
            <v>-120163.61</v>
          </cell>
        </row>
        <row r="203">
          <cell r="C203">
            <v>114</v>
          </cell>
          <cell r="D203" t="str">
            <v>44201</v>
          </cell>
          <cell r="F203">
            <v>-1411987.32</v>
          </cell>
          <cell r="G203">
            <v>-1484559.56</v>
          </cell>
          <cell r="H203">
            <v>-1537119.13</v>
          </cell>
          <cell r="I203">
            <v>-1614536.93</v>
          </cell>
          <cell r="J203">
            <v>-1642508.67</v>
          </cell>
          <cell r="K203">
            <v>-1726133.71</v>
          </cell>
          <cell r="L203">
            <v>-1731640.62</v>
          </cell>
          <cell r="M203">
            <v>-1526361.61</v>
          </cell>
          <cell r="N203">
            <v>-723249.93</v>
          </cell>
          <cell r="O203">
            <v>-810118.55</v>
          </cell>
        </row>
        <row r="204">
          <cell r="C204">
            <v>114</v>
          </cell>
          <cell r="D204" t="str">
            <v>44202</v>
          </cell>
          <cell r="F204">
            <v>-4763830.7699999996</v>
          </cell>
          <cell r="G204">
            <v>-4646258.8899999997</v>
          </cell>
          <cell r="H204">
            <v>-5226561.43</v>
          </cell>
          <cell r="I204">
            <v>-5257438.9000000004</v>
          </cell>
          <cell r="J204">
            <v>-4754009.66</v>
          </cell>
          <cell r="K204">
            <v>-4938231.01</v>
          </cell>
          <cell r="L204">
            <v>-4688631.12</v>
          </cell>
          <cell r="M204">
            <v>-3853568.11</v>
          </cell>
          <cell r="N204">
            <v>-998517.12</v>
          </cell>
          <cell r="O204">
            <v>-1243753.27</v>
          </cell>
        </row>
        <row r="205">
          <cell r="C205">
            <v>114</v>
          </cell>
          <cell r="D205" t="str">
            <v>44203</v>
          </cell>
          <cell r="F205">
            <v>0</v>
          </cell>
          <cell r="G205">
            <v>0</v>
          </cell>
          <cell r="H205">
            <v>0</v>
          </cell>
          <cell r="I205">
            <v>-180638.2</v>
          </cell>
          <cell r="J205">
            <v>-171587.99</v>
          </cell>
          <cell r="K205">
            <v>-179688.57</v>
          </cell>
          <cell r="L205">
            <v>-172968.62</v>
          </cell>
          <cell r="M205">
            <v>-179091.78</v>
          </cell>
          <cell r="N205">
            <v>-91407.2</v>
          </cell>
          <cell r="O205">
            <v>-103245.31</v>
          </cell>
        </row>
        <row r="206">
          <cell r="C206">
            <v>114</v>
          </cell>
          <cell r="D206" t="str">
            <v>44204</v>
          </cell>
          <cell r="F206">
            <v>0</v>
          </cell>
          <cell r="G206">
            <v>0</v>
          </cell>
          <cell r="H206">
            <v>0</v>
          </cell>
          <cell r="I206">
            <v>-178254.11</v>
          </cell>
          <cell r="J206">
            <v>-196857.58</v>
          </cell>
          <cell r="K206">
            <v>-278918.46999999997</v>
          </cell>
          <cell r="L206">
            <v>-269471.44</v>
          </cell>
          <cell r="M206">
            <v>-293585.89</v>
          </cell>
          <cell r="N206">
            <v>-146537.28</v>
          </cell>
          <cell r="O206">
            <v>-235349.99</v>
          </cell>
        </row>
        <row r="207">
          <cell r="C207">
            <v>114</v>
          </cell>
          <cell r="D207" t="str">
            <v>44205</v>
          </cell>
          <cell r="F207">
            <v>-11839.89</v>
          </cell>
          <cell r="G207">
            <v>-13453.6</v>
          </cell>
          <cell r="H207">
            <v>-19617.25</v>
          </cell>
          <cell r="I207">
            <v>-22661.21</v>
          </cell>
          <cell r="J207">
            <v>-81606.97</v>
          </cell>
          <cell r="K207">
            <v>-61493.85</v>
          </cell>
          <cell r="L207">
            <v>-39862.57</v>
          </cell>
          <cell r="M207">
            <v>-45692.98</v>
          </cell>
          <cell r="N207">
            <v>-14910.67</v>
          </cell>
          <cell r="O207">
            <v>-25969.7</v>
          </cell>
        </row>
        <row r="208">
          <cell r="C208">
            <v>114</v>
          </cell>
          <cell r="D208" t="str">
            <v>44211</v>
          </cell>
          <cell r="F208">
            <v>-195569.05</v>
          </cell>
          <cell r="G208">
            <v>-176028.49</v>
          </cell>
          <cell r="H208">
            <v>-169789.16</v>
          </cell>
          <cell r="I208">
            <v>-173888.59</v>
          </cell>
          <cell r="J208">
            <v>-155244.24</v>
          </cell>
          <cell r="K208">
            <v>-106162.21</v>
          </cell>
          <cell r="L208">
            <v>-83047.259999999995</v>
          </cell>
          <cell r="M208">
            <v>-377213.53</v>
          </cell>
          <cell r="N208">
            <v>-1113885.49</v>
          </cell>
          <cell r="O208">
            <v>-1293472.9099999999</v>
          </cell>
        </row>
        <row r="209">
          <cell r="C209">
            <v>114</v>
          </cell>
          <cell r="D209" t="str">
            <v>44212</v>
          </cell>
          <cell r="F209">
            <v>-1372412.04</v>
          </cell>
          <cell r="G209">
            <v>-1248076.75</v>
          </cell>
          <cell r="H209">
            <v>-1301989.17</v>
          </cell>
          <cell r="I209">
            <v>-1278641.8999999999</v>
          </cell>
          <cell r="J209">
            <v>-1052674.2</v>
          </cell>
          <cell r="K209">
            <v>-834227.48</v>
          </cell>
          <cell r="L209">
            <v>-620967.55000000005</v>
          </cell>
          <cell r="M209">
            <v>-1648652.41</v>
          </cell>
          <cell r="N209">
            <v>-4133500.78</v>
          </cell>
          <cell r="O209">
            <v>-5027100.26</v>
          </cell>
        </row>
        <row r="210">
          <cell r="C210">
            <v>114</v>
          </cell>
          <cell r="D210" t="str">
            <v>44213</v>
          </cell>
          <cell r="F210">
            <v>0</v>
          </cell>
          <cell r="G210">
            <v>0</v>
          </cell>
          <cell r="H210">
            <v>0</v>
          </cell>
          <cell r="I210">
            <v>-35290.089999999997</v>
          </cell>
          <cell r="J210">
            <v>-31982.44</v>
          </cell>
          <cell r="K210">
            <v>-25834.959999999999</v>
          </cell>
          <cell r="L210">
            <v>-18545.93</v>
          </cell>
          <cell r="M210">
            <v>-21985.85</v>
          </cell>
          <cell r="N210">
            <v>-81664.91</v>
          </cell>
          <cell r="O210">
            <v>-124675.27</v>
          </cell>
        </row>
        <row r="211">
          <cell r="C211">
            <v>114</v>
          </cell>
          <cell r="D211" t="str">
            <v>44214</v>
          </cell>
          <cell r="F211">
            <v>0</v>
          </cell>
          <cell r="G211">
            <v>0</v>
          </cell>
          <cell r="H211">
            <v>0</v>
          </cell>
          <cell r="I211">
            <v>-29789.46</v>
          </cell>
          <cell r="J211">
            <v>-37818.589999999997</v>
          </cell>
          <cell r="K211">
            <v>-56235.63</v>
          </cell>
          <cell r="L211">
            <v>-43501.46</v>
          </cell>
          <cell r="M211">
            <v>-89142.54</v>
          </cell>
          <cell r="N211">
            <v>-243851.81</v>
          </cell>
          <cell r="O211">
            <v>-245791.85</v>
          </cell>
        </row>
        <row r="212">
          <cell r="C212">
            <v>114</v>
          </cell>
          <cell r="D212" t="str">
            <v>44215</v>
          </cell>
          <cell r="F212">
            <v>-3460.72</v>
          </cell>
          <cell r="G212">
            <v>-3760.19</v>
          </cell>
          <cell r="H212">
            <v>-5051.63</v>
          </cell>
          <cell r="I212">
            <v>-5670.75</v>
          </cell>
          <cell r="J212">
            <v>-18491.080000000002</v>
          </cell>
          <cell r="K212">
            <v>-10976.85</v>
          </cell>
          <cell r="L212">
            <v>-5620.88</v>
          </cell>
          <cell r="M212">
            <v>-20434.57</v>
          </cell>
          <cell r="N212">
            <v>-67666.880000000005</v>
          </cell>
          <cell r="O212">
            <v>-114566.27</v>
          </cell>
        </row>
        <row r="213">
          <cell r="C213">
            <v>114</v>
          </cell>
          <cell r="D213" t="str">
            <v>44223</v>
          </cell>
          <cell r="F213">
            <v>0</v>
          </cell>
          <cell r="G213">
            <v>0</v>
          </cell>
          <cell r="H213">
            <v>0</v>
          </cell>
          <cell r="I213">
            <v>-2799.72</v>
          </cell>
          <cell r="J213">
            <v>0</v>
          </cell>
          <cell r="K213">
            <v>0</v>
          </cell>
          <cell r="L213">
            <v>0</v>
          </cell>
          <cell r="M213">
            <v>0</v>
          </cell>
          <cell r="N213">
            <v>0</v>
          </cell>
          <cell r="O213">
            <v>0</v>
          </cell>
        </row>
        <row r="214">
          <cell r="C214">
            <v>114</v>
          </cell>
          <cell r="D214" t="str">
            <v>44224</v>
          </cell>
          <cell r="F214">
            <v>0</v>
          </cell>
          <cell r="G214">
            <v>0</v>
          </cell>
          <cell r="H214">
            <v>0</v>
          </cell>
          <cell r="I214">
            <v>-2396.91</v>
          </cell>
          <cell r="J214">
            <v>0</v>
          </cell>
          <cell r="K214">
            <v>0</v>
          </cell>
          <cell r="L214">
            <v>0</v>
          </cell>
          <cell r="M214">
            <v>0</v>
          </cell>
          <cell r="N214">
            <v>0</v>
          </cell>
          <cell r="O214">
            <v>0</v>
          </cell>
        </row>
        <row r="215">
          <cell r="C215">
            <v>114</v>
          </cell>
          <cell r="D215" t="str">
            <v>44401</v>
          </cell>
          <cell r="F215">
            <v>-72457.600000000006</v>
          </cell>
          <cell r="G215">
            <v>-79094.39</v>
          </cell>
          <cell r="H215">
            <v>-81273.919999999998</v>
          </cell>
          <cell r="I215">
            <v>-83815.31</v>
          </cell>
          <cell r="J215">
            <v>-88681.15</v>
          </cell>
          <cell r="K215">
            <v>-92112.31</v>
          </cell>
          <cell r="L215">
            <v>-95101.7</v>
          </cell>
          <cell r="M215">
            <v>-96585.95</v>
          </cell>
          <cell r="N215">
            <v>-95259.85</v>
          </cell>
          <cell r="O215">
            <v>-101441.79</v>
          </cell>
        </row>
        <row r="216">
          <cell r="C216">
            <v>114</v>
          </cell>
          <cell r="D216" t="str">
            <v>44402</v>
          </cell>
          <cell r="F216">
            <v>-35572.67</v>
          </cell>
          <cell r="G216">
            <v>-33462.17</v>
          </cell>
          <cell r="H216">
            <v>-35864.76</v>
          </cell>
          <cell r="I216">
            <v>-35033.96</v>
          </cell>
          <cell r="J216">
            <v>-33495.29</v>
          </cell>
          <cell r="K216">
            <v>-32007.86</v>
          </cell>
          <cell r="L216">
            <v>-31144.76</v>
          </cell>
          <cell r="M216">
            <v>-27860.86</v>
          </cell>
          <cell r="N216">
            <v>-23460.49</v>
          </cell>
          <cell r="O216">
            <v>-28265.33</v>
          </cell>
        </row>
        <row r="217">
          <cell r="C217">
            <v>114</v>
          </cell>
          <cell r="D217" t="str">
            <v>44403</v>
          </cell>
          <cell r="F217">
            <v>0</v>
          </cell>
          <cell r="G217">
            <v>0</v>
          </cell>
          <cell r="H217">
            <v>0</v>
          </cell>
          <cell r="I217">
            <v>-3127.53</v>
          </cell>
          <cell r="J217">
            <v>-3244.72</v>
          </cell>
          <cell r="K217">
            <v>-3290.72</v>
          </cell>
          <cell r="L217">
            <v>-3342.02</v>
          </cell>
          <cell r="M217">
            <v>-3319.43</v>
          </cell>
          <cell r="N217">
            <v>-2619.8000000000002</v>
          </cell>
          <cell r="O217">
            <v>-1557.28</v>
          </cell>
        </row>
        <row r="218">
          <cell r="C218">
            <v>114</v>
          </cell>
          <cell r="D218" t="str">
            <v>44404</v>
          </cell>
          <cell r="F218">
            <v>0</v>
          </cell>
          <cell r="G218">
            <v>0</v>
          </cell>
          <cell r="H218">
            <v>0</v>
          </cell>
          <cell r="I218">
            <v>-3486.23</v>
          </cell>
          <cell r="J218">
            <v>-3624.29</v>
          </cell>
          <cell r="K218">
            <v>-3653.22</v>
          </cell>
          <cell r="L218">
            <v>-3742.84</v>
          </cell>
          <cell r="M218">
            <v>-8849.27</v>
          </cell>
          <cell r="N218">
            <v>-6723.18</v>
          </cell>
          <cell r="O218">
            <v>-2997.24</v>
          </cell>
        </row>
        <row r="219">
          <cell r="C219">
            <v>114</v>
          </cell>
          <cell r="D219" t="str">
            <v>44405</v>
          </cell>
          <cell r="F219">
            <v>-130.36000000000001</v>
          </cell>
          <cell r="G219">
            <v>-145.02000000000001</v>
          </cell>
          <cell r="H219">
            <v>-194.32</v>
          </cell>
          <cell r="I219">
            <v>-215.53</v>
          </cell>
          <cell r="J219">
            <v>-755.46</v>
          </cell>
          <cell r="K219">
            <v>-562.07000000000005</v>
          </cell>
          <cell r="L219">
            <v>-361.31</v>
          </cell>
          <cell r="M219">
            <v>-460.53</v>
          </cell>
          <cell r="N219">
            <v>-525.05999999999995</v>
          </cell>
          <cell r="O219">
            <v>-926.24</v>
          </cell>
        </row>
        <row r="220">
          <cell r="C220">
            <v>114</v>
          </cell>
          <cell r="D220" t="str">
            <v>44501</v>
          </cell>
          <cell r="F220">
            <v>-36776.76</v>
          </cell>
          <cell r="G220">
            <v>-40767.839999999997</v>
          </cell>
          <cell r="H220">
            <v>-39309.61</v>
          </cell>
          <cell r="I220">
            <v>-39520.93</v>
          </cell>
          <cell r="J220">
            <v>-40017.910000000003</v>
          </cell>
          <cell r="K220">
            <v>-41597.879999999997</v>
          </cell>
          <cell r="L220">
            <v>-38782.230000000003</v>
          </cell>
          <cell r="M220">
            <v>-43755.88</v>
          </cell>
          <cell r="N220">
            <v>-142054.76999999999</v>
          </cell>
          <cell r="O220">
            <v>0</v>
          </cell>
        </row>
        <row r="221">
          <cell r="C221">
            <v>114</v>
          </cell>
          <cell r="D221" t="str">
            <v>44502</v>
          </cell>
          <cell r="F221">
            <v>-90128.01</v>
          </cell>
          <cell r="G221">
            <v>-92625.84</v>
          </cell>
          <cell r="H221">
            <v>-96561.74</v>
          </cell>
          <cell r="I221">
            <v>-94885.49</v>
          </cell>
          <cell r="J221">
            <v>-84288.92</v>
          </cell>
          <cell r="K221">
            <v>-87941.5</v>
          </cell>
          <cell r="L221">
            <v>-76177.67</v>
          </cell>
          <cell r="M221">
            <v>-79086.289999999994</v>
          </cell>
          <cell r="N221">
            <v>-307335.53999999998</v>
          </cell>
          <cell r="O221">
            <v>0</v>
          </cell>
        </row>
        <row r="222">
          <cell r="C222">
            <v>114</v>
          </cell>
          <cell r="D222" t="str">
            <v>44503</v>
          </cell>
          <cell r="F222">
            <v>0</v>
          </cell>
          <cell r="G222">
            <v>0</v>
          </cell>
          <cell r="H222">
            <v>0</v>
          </cell>
          <cell r="I222">
            <v>-3527.52</v>
          </cell>
          <cell r="J222">
            <v>-3323.77</v>
          </cell>
          <cell r="K222">
            <v>-3474.77</v>
          </cell>
          <cell r="L222">
            <v>-3086.91</v>
          </cell>
          <cell r="M222">
            <v>-3947.75</v>
          </cell>
          <cell r="N222">
            <v>-26678.44</v>
          </cell>
          <cell r="O222">
            <v>0</v>
          </cell>
        </row>
        <row r="223">
          <cell r="C223">
            <v>114</v>
          </cell>
          <cell r="D223" t="str">
            <v>44504</v>
          </cell>
          <cell r="F223">
            <v>0</v>
          </cell>
          <cell r="G223">
            <v>0</v>
          </cell>
          <cell r="H223">
            <v>0</v>
          </cell>
          <cell r="I223">
            <v>-3789.43</v>
          </cell>
          <cell r="J223">
            <v>-3895.21</v>
          </cell>
          <cell r="K223">
            <v>-4937.4799999999996</v>
          </cell>
          <cell r="L223">
            <v>-4196.04</v>
          </cell>
          <cell r="M223">
            <v>-6946.11</v>
          </cell>
          <cell r="N223">
            <v>-23280.06</v>
          </cell>
          <cell r="O223">
            <v>0</v>
          </cell>
        </row>
        <row r="224">
          <cell r="C224">
            <v>114</v>
          </cell>
          <cell r="D224" t="str">
            <v>44505</v>
          </cell>
          <cell r="F224">
            <v>-215.21</v>
          </cell>
          <cell r="G224">
            <v>-259.36</v>
          </cell>
          <cell r="H224">
            <v>-350.17</v>
          </cell>
          <cell r="I224">
            <v>-395.56</v>
          </cell>
          <cell r="J224">
            <v>-1359.89</v>
          </cell>
          <cell r="K224">
            <v>-1077.51</v>
          </cell>
          <cell r="L224">
            <v>-624.84</v>
          </cell>
          <cell r="M224">
            <v>-970.44</v>
          </cell>
          <cell r="N224">
            <v>-5877</v>
          </cell>
          <cell r="O224">
            <v>0</v>
          </cell>
        </row>
        <row r="225">
          <cell r="C225">
            <v>115</v>
          </cell>
          <cell r="D225" t="str">
            <v>44001</v>
          </cell>
          <cell r="F225">
            <v>-2458842.7799999998</v>
          </cell>
          <cell r="G225">
            <v>-2480203.4900000002</v>
          </cell>
          <cell r="H225">
            <v>-2679795.75</v>
          </cell>
          <cell r="I225">
            <v>-2684593.41</v>
          </cell>
          <cell r="J225">
            <v>-2697187.08</v>
          </cell>
          <cell r="K225">
            <v>-2975057.1</v>
          </cell>
          <cell r="L225">
            <v>-3006486.97</v>
          </cell>
          <cell r="M225">
            <v>-3157365.65</v>
          </cell>
          <cell r="N225">
            <v>-3279983.27</v>
          </cell>
          <cell r="O225">
            <v>-3433308</v>
          </cell>
        </row>
        <row r="226">
          <cell r="C226">
            <v>115</v>
          </cell>
          <cell r="D226" t="str">
            <v>44002</v>
          </cell>
          <cell r="F226">
            <v>-7252925.9500000002</v>
          </cell>
          <cell r="G226">
            <v>-6841555.2599999998</v>
          </cell>
          <cell r="H226">
            <v>-7167919.1799999997</v>
          </cell>
          <cell r="I226">
            <v>-7293894.4699999997</v>
          </cell>
          <cell r="J226">
            <v>-6688148.5899999999</v>
          </cell>
          <cell r="K226">
            <v>-6575549.7699999996</v>
          </cell>
          <cell r="L226">
            <v>-6100016.5199999996</v>
          </cell>
          <cell r="M226">
            <v>-5906359.8700000001</v>
          </cell>
          <cell r="N226">
            <v>-6159447.4199999999</v>
          </cell>
          <cell r="O226">
            <v>-7487752.8399999999</v>
          </cell>
        </row>
        <row r="227">
          <cell r="C227">
            <v>115</v>
          </cell>
          <cell r="D227" t="str">
            <v>44003</v>
          </cell>
          <cell r="F227">
            <v>0</v>
          </cell>
          <cell r="G227">
            <v>0</v>
          </cell>
          <cell r="H227">
            <v>0</v>
          </cell>
          <cell r="I227">
            <v>-104985.33</v>
          </cell>
          <cell r="J227">
            <v>-100052.32</v>
          </cell>
          <cell r="K227">
            <v>-101510.5</v>
          </cell>
          <cell r="L227">
            <v>-96341.57</v>
          </cell>
          <cell r="M227">
            <v>-96151.11</v>
          </cell>
          <cell r="N227">
            <v>-100715.5</v>
          </cell>
          <cell r="O227">
            <v>-117006.69</v>
          </cell>
        </row>
        <row r="228">
          <cell r="C228">
            <v>115</v>
          </cell>
          <cell r="D228" t="str">
            <v>44004</v>
          </cell>
          <cell r="F228">
            <v>0</v>
          </cell>
          <cell r="G228">
            <v>0</v>
          </cell>
          <cell r="H228">
            <v>0</v>
          </cell>
          <cell r="I228">
            <v>-297931.21999999997</v>
          </cell>
          <cell r="J228">
            <v>-277093.84000000003</v>
          </cell>
          <cell r="K228">
            <v>-277058.7</v>
          </cell>
          <cell r="L228">
            <v>-258567.57</v>
          </cell>
          <cell r="M228">
            <v>-328380.99</v>
          </cell>
          <cell r="N228">
            <v>-293590.31</v>
          </cell>
          <cell r="O228">
            <v>-322508.43</v>
          </cell>
        </row>
        <row r="229">
          <cell r="C229">
            <v>115</v>
          </cell>
          <cell r="D229" t="str">
            <v>44005</v>
          </cell>
          <cell r="F229">
            <v>-7560.68</v>
          </cell>
          <cell r="G229">
            <v>-7302.6</v>
          </cell>
          <cell r="H229">
            <v>-14942.55</v>
          </cell>
          <cell r="I229">
            <v>-14511.51</v>
          </cell>
          <cell r="J229">
            <v>-91164.5</v>
          </cell>
          <cell r="K229">
            <v>-59774.58</v>
          </cell>
          <cell r="L229">
            <v>-22473.09</v>
          </cell>
          <cell r="M229">
            <v>-46212.7</v>
          </cell>
          <cell r="N229">
            <v>-67646.3</v>
          </cell>
          <cell r="O229">
            <v>-109154.86</v>
          </cell>
        </row>
        <row r="230">
          <cell r="C230">
            <v>115</v>
          </cell>
          <cell r="D230" t="str">
            <v>44201</v>
          </cell>
          <cell r="F230">
            <v>-1262920.67</v>
          </cell>
          <cell r="G230">
            <v>-1286344.26</v>
          </cell>
          <cell r="H230">
            <v>-1368503.57</v>
          </cell>
          <cell r="I230">
            <v>-1329569.23</v>
          </cell>
          <cell r="J230">
            <v>-1367737.82</v>
          </cell>
          <cell r="K230">
            <v>-1527239.72</v>
          </cell>
          <cell r="L230">
            <v>-1583670.81</v>
          </cell>
          <cell r="M230">
            <v>-1359626.18</v>
          </cell>
          <cell r="N230">
            <v>-675990.81</v>
          </cell>
          <cell r="O230">
            <v>-756582.18</v>
          </cell>
        </row>
        <row r="231">
          <cell r="C231">
            <v>115</v>
          </cell>
          <cell r="D231" t="str">
            <v>44202</v>
          </cell>
          <cell r="F231">
            <v>-4652525.03</v>
          </cell>
          <cell r="G231">
            <v>-4364325.0599999996</v>
          </cell>
          <cell r="H231">
            <v>-4358759.1500000004</v>
          </cell>
          <cell r="I231">
            <v>-4273878.04</v>
          </cell>
          <cell r="J231">
            <v>-4145855.95</v>
          </cell>
          <cell r="K231">
            <v>-4130469.37</v>
          </cell>
          <cell r="L231">
            <v>-3858055.18</v>
          </cell>
          <cell r="M231">
            <v>-3029780.05</v>
          </cell>
          <cell r="N231">
            <v>-1041535.77</v>
          </cell>
          <cell r="O231">
            <v>-1258607.71</v>
          </cell>
        </row>
        <row r="232">
          <cell r="C232">
            <v>115</v>
          </cell>
          <cell r="D232" t="str">
            <v>44203</v>
          </cell>
          <cell r="F232">
            <v>0</v>
          </cell>
          <cell r="G232">
            <v>0</v>
          </cell>
          <cell r="H232">
            <v>0</v>
          </cell>
          <cell r="I232">
            <v>-59160.18</v>
          </cell>
          <cell r="J232">
            <v>-59047.94</v>
          </cell>
          <cell r="K232">
            <v>-60382.559999999998</v>
          </cell>
          <cell r="L232">
            <v>-57707.3</v>
          </cell>
          <cell r="M232">
            <v>-57958.89</v>
          </cell>
          <cell r="N232">
            <v>-50119.38</v>
          </cell>
          <cell r="O232">
            <v>-39015.870000000003</v>
          </cell>
        </row>
        <row r="233">
          <cell r="C233">
            <v>115</v>
          </cell>
          <cell r="D233" t="str">
            <v>44204</v>
          </cell>
          <cell r="F233">
            <v>0</v>
          </cell>
          <cell r="G233">
            <v>0</v>
          </cell>
          <cell r="H233">
            <v>0</v>
          </cell>
          <cell r="I233">
            <v>-185819.65</v>
          </cell>
          <cell r="J233">
            <v>-183885.89</v>
          </cell>
          <cell r="K233">
            <v>-180680.31</v>
          </cell>
          <cell r="L233">
            <v>-168242.6</v>
          </cell>
          <cell r="M233">
            <v>-150004.73000000001</v>
          </cell>
          <cell r="N233">
            <v>-75353.710000000006</v>
          </cell>
          <cell r="O233">
            <v>-75541.09</v>
          </cell>
        </row>
        <row r="234">
          <cell r="C234">
            <v>115</v>
          </cell>
          <cell r="D234" t="str">
            <v>44205</v>
          </cell>
          <cell r="F234">
            <v>-5127.47</v>
          </cell>
          <cell r="G234">
            <v>-5108.6099999999997</v>
          </cell>
          <cell r="H234">
            <v>-10125.09</v>
          </cell>
          <cell r="I234">
            <v>-9355.77</v>
          </cell>
          <cell r="J234">
            <v>-62570.37</v>
          </cell>
          <cell r="K234">
            <v>-40463.46</v>
          </cell>
          <cell r="L234">
            <v>-15871.18</v>
          </cell>
          <cell r="M234">
            <v>-25373</v>
          </cell>
          <cell r="N234">
            <v>-13121.82</v>
          </cell>
          <cell r="O234">
            <v>-19632.740000000002</v>
          </cell>
        </row>
        <row r="235">
          <cell r="C235">
            <v>115</v>
          </cell>
          <cell r="D235" t="str">
            <v>44211</v>
          </cell>
          <cell r="F235">
            <v>0</v>
          </cell>
          <cell r="G235">
            <v>0</v>
          </cell>
          <cell r="H235">
            <v>0</v>
          </cell>
          <cell r="I235">
            <v>0</v>
          </cell>
          <cell r="J235">
            <v>0</v>
          </cell>
          <cell r="K235">
            <v>0</v>
          </cell>
          <cell r="L235">
            <v>0</v>
          </cell>
          <cell r="M235">
            <v>-322496.63</v>
          </cell>
          <cell r="N235">
            <v>-1187278.1599999999</v>
          </cell>
          <cell r="O235">
            <v>-1153245.1499999999</v>
          </cell>
        </row>
        <row r="236">
          <cell r="C236">
            <v>115</v>
          </cell>
          <cell r="D236" t="str">
            <v>44212</v>
          </cell>
          <cell r="F236">
            <v>0</v>
          </cell>
          <cell r="G236">
            <v>0</v>
          </cell>
          <cell r="H236">
            <v>0</v>
          </cell>
          <cell r="I236">
            <v>0</v>
          </cell>
          <cell r="J236">
            <v>0</v>
          </cell>
          <cell r="K236">
            <v>0</v>
          </cell>
          <cell r="L236">
            <v>0</v>
          </cell>
          <cell r="M236">
            <v>-801314.52</v>
          </cell>
          <cell r="N236">
            <v>-3220133.72</v>
          </cell>
          <cell r="O236">
            <v>-3681648.47</v>
          </cell>
        </row>
        <row r="237">
          <cell r="C237">
            <v>115</v>
          </cell>
          <cell r="D237" t="str">
            <v>44213</v>
          </cell>
          <cell r="F237">
            <v>0</v>
          </cell>
          <cell r="G237">
            <v>0</v>
          </cell>
          <cell r="H237">
            <v>0</v>
          </cell>
          <cell r="I237">
            <v>0</v>
          </cell>
          <cell r="J237">
            <v>0</v>
          </cell>
          <cell r="K237">
            <v>0</v>
          </cell>
          <cell r="L237">
            <v>0</v>
          </cell>
          <cell r="M237">
            <v>0</v>
          </cell>
          <cell r="N237">
            <v>-10274.33</v>
          </cell>
          <cell r="O237">
            <v>-33085.35</v>
          </cell>
        </row>
        <row r="238">
          <cell r="C238">
            <v>115</v>
          </cell>
          <cell r="D238" t="str">
            <v>44214</v>
          </cell>
          <cell r="F238">
            <v>0</v>
          </cell>
          <cell r="G238">
            <v>0</v>
          </cell>
          <cell r="H238">
            <v>0</v>
          </cell>
          <cell r="I238">
            <v>0</v>
          </cell>
          <cell r="J238">
            <v>0</v>
          </cell>
          <cell r="K238">
            <v>0</v>
          </cell>
          <cell r="L238">
            <v>0</v>
          </cell>
          <cell r="M238">
            <v>0</v>
          </cell>
          <cell r="N238">
            <v>-100978.1</v>
          </cell>
          <cell r="O238">
            <v>-101133.17</v>
          </cell>
        </row>
        <row r="239">
          <cell r="C239">
            <v>115</v>
          </cell>
          <cell r="D239" t="str">
            <v>44215</v>
          </cell>
          <cell r="F239">
            <v>0</v>
          </cell>
          <cell r="G239">
            <v>0</v>
          </cell>
          <cell r="H239">
            <v>0</v>
          </cell>
          <cell r="I239">
            <v>0</v>
          </cell>
          <cell r="J239">
            <v>0</v>
          </cell>
          <cell r="K239">
            <v>0</v>
          </cell>
          <cell r="L239">
            <v>0</v>
          </cell>
          <cell r="M239">
            <v>-6812.21</v>
          </cell>
          <cell r="N239">
            <v>-36882.550000000003</v>
          </cell>
          <cell r="O239">
            <v>-59630.55</v>
          </cell>
        </row>
        <row r="240">
          <cell r="C240">
            <v>115</v>
          </cell>
          <cell r="D240" t="str">
            <v>44221</v>
          </cell>
          <cell r="F240">
            <v>-581823.36</v>
          </cell>
          <cell r="G240">
            <v>-595594.44999999995</v>
          </cell>
          <cell r="H240">
            <v>-594298.05000000005</v>
          </cell>
          <cell r="I240">
            <v>-537205.74</v>
          </cell>
          <cell r="J240">
            <v>-568525.75</v>
          </cell>
          <cell r="K240">
            <v>-558136.38</v>
          </cell>
          <cell r="L240">
            <v>-576339.18000000005</v>
          </cell>
          <cell r="M240">
            <v>-614005.31999999995</v>
          </cell>
          <cell r="N240">
            <v>-529631.79</v>
          </cell>
          <cell r="O240">
            <v>-452700.3</v>
          </cell>
        </row>
        <row r="241">
          <cell r="C241">
            <v>115</v>
          </cell>
          <cell r="D241" t="str">
            <v>44222</v>
          </cell>
          <cell r="F241">
            <v>-5683246.3200000003</v>
          </cell>
          <cell r="G241">
            <v>-4270558.88</v>
          </cell>
          <cell r="H241">
            <v>-4430163.78</v>
          </cell>
          <cell r="I241">
            <v>-4577426.58</v>
          </cell>
          <cell r="J241">
            <v>-4939432.26</v>
          </cell>
          <cell r="K241">
            <v>-5392665.0800000001</v>
          </cell>
          <cell r="L241">
            <v>-5260611.5599999996</v>
          </cell>
          <cell r="M241">
            <v>-5154973.88</v>
          </cell>
          <cell r="N241">
            <v>-3895315.1</v>
          </cell>
          <cell r="O241">
            <v>-2772172</v>
          </cell>
        </row>
        <row r="242">
          <cell r="C242">
            <v>115</v>
          </cell>
          <cell r="D242" t="str">
            <v>44223</v>
          </cell>
          <cell r="F242">
            <v>0</v>
          </cell>
          <cell r="G242">
            <v>0</v>
          </cell>
          <cell r="H242">
            <v>0</v>
          </cell>
          <cell r="I242">
            <v>-52571.47</v>
          </cell>
          <cell r="J242">
            <v>-57190.15</v>
          </cell>
          <cell r="K242">
            <v>-61530.64</v>
          </cell>
          <cell r="L242">
            <v>-60106.23</v>
          </cell>
          <cell r="M242">
            <v>-59622.45</v>
          </cell>
          <cell r="N242">
            <v>-45844.97</v>
          </cell>
          <cell r="O242">
            <v>-33680.800000000003</v>
          </cell>
        </row>
        <row r="243">
          <cell r="C243">
            <v>115</v>
          </cell>
          <cell r="D243" t="str">
            <v>44224</v>
          </cell>
          <cell r="F243">
            <v>0</v>
          </cell>
          <cell r="G243">
            <v>0</v>
          </cell>
          <cell r="H243">
            <v>0</v>
          </cell>
          <cell r="I243">
            <v>-307905.58</v>
          </cell>
          <cell r="J243">
            <v>-334445.33</v>
          </cell>
          <cell r="K243">
            <v>-359828.37</v>
          </cell>
          <cell r="L243">
            <v>-351498.42</v>
          </cell>
          <cell r="M243">
            <v>-292662.02</v>
          </cell>
          <cell r="N243">
            <v>-229384.99</v>
          </cell>
          <cell r="O243">
            <v>-196963.65</v>
          </cell>
        </row>
        <row r="244">
          <cell r="C244">
            <v>115</v>
          </cell>
          <cell r="D244" t="str">
            <v>44225</v>
          </cell>
          <cell r="F244">
            <v>-5836.8</v>
          </cell>
          <cell r="G244">
            <v>-3885.9</v>
          </cell>
          <cell r="H244">
            <v>-8237.8799999999992</v>
          </cell>
          <cell r="I244">
            <v>-9109.76</v>
          </cell>
          <cell r="J244">
            <v>-66130.94</v>
          </cell>
          <cell r="K244">
            <v>-46338.28</v>
          </cell>
          <cell r="L244">
            <v>-21550.720000000001</v>
          </cell>
          <cell r="M244">
            <v>-42176.7</v>
          </cell>
          <cell r="N244">
            <v>-43320.9</v>
          </cell>
          <cell r="O244">
            <v>-57855</v>
          </cell>
        </row>
        <row r="245">
          <cell r="C245">
            <v>115</v>
          </cell>
          <cell r="D245" t="str">
            <v>44401</v>
          </cell>
          <cell r="F245">
            <v>-66485.600000000006</v>
          </cell>
          <cell r="G245">
            <v>-68544.06</v>
          </cell>
          <cell r="H245">
            <v>-69846.45</v>
          </cell>
          <cell r="I245">
            <v>-66764.02</v>
          </cell>
          <cell r="J245">
            <v>-68227.789999999994</v>
          </cell>
          <cell r="K245">
            <v>-66726.13</v>
          </cell>
          <cell r="L245">
            <v>-67810.649999999994</v>
          </cell>
          <cell r="M245">
            <v>-73390.06</v>
          </cell>
          <cell r="N245">
            <v>-80837.179999999993</v>
          </cell>
          <cell r="O245">
            <v>-78014.09</v>
          </cell>
        </row>
        <row r="246">
          <cell r="C246">
            <v>115</v>
          </cell>
          <cell r="D246" t="str">
            <v>44402</v>
          </cell>
          <cell r="F246">
            <v>-44302.23</v>
          </cell>
          <cell r="G246">
            <v>-40765.769999999997</v>
          </cell>
          <cell r="H246">
            <v>-38019.129999999997</v>
          </cell>
          <cell r="I246">
            <v>-34629.54</v>
          </cell>
          <cell r="J246">
            <v>-29073.83</v>
          </cell>
          <cell r="K246">
            <v>-23110.58</v>
          </cell>
          <cell r="L246">
            <v>-20678.48</v>
          </cell>
          <cell r="M246">
            <v>-21662.400000000001</v>
          </cell>
          <cell r="N246">
            <v>-18875.34</v>
          </cell>
          <cell r="O246">
            <v>-19304.5</v>
          </cell>
        </row>
        <row r="247">
          <cell r="C247">
            <v>115</v>
          </cell>
          <cell r="D247" t="str">
            <v>44403</v>
          </cell>
          <cell r="F247">
            <v>0</v>
          </cell>
          <cell r="G247">
            <v>0</v>
          </cell>
          <cell r="H247">
            <v>0</v>
          </cell>
          <cell r="I247">
            <v>-1065.69</v>
          </cell>
          <cell r="J247">
            <v>-1004.03</v>
          </cell>
          <cell r="K247">
            <v>-925.1</v>
          </cell>
          <cell r="L247">
            <v>-911.55</v>
          </cell>
          <cell r="M247">
            <v>-990.1</v>
          </cell>
          <cell r="N247">
            <v>-1026.01</v>
          </cell>
          <cell r="O247">
            <v>-1058.32</v>
          </cell>
        </row>
        <row r="248">
          <cell r="C248">
            <v>115</v>
          </cell>
          <cell r="D248" t="str">
            <v>44404</v>
          </cell>
          <cell r="F248">
            <v>0</v>
          </cell>
          <cell r="G248">
            <v>0</v>
          </cell>
          <cell r="H248">
            <v>0</v>
          </cell>
          <cell r="I248">
            <v>0</v>
          </cell>
          <cell r="J248">
            <v>0</v>
          </cell>
          <cell r="K248">
            <v>0</v>
          </cell>
          <cell r="L248">
            <v>0</v>
          </cell>
          <cell r="M248">
            <v>0</v>
          </cell>
          <cell r="N248">
            <v>-47.33</v>
          </cell>
          <cell r="O248">
            <v>0</v>
          </cell>
        </row>
        <row r="249">
          <cell r="C249">
            <v>115</v>
          </cell>
          <cell r="D249" t="str">
            <v>44405</v>
          </cell>
          <cell r="F249">
            <v>-55.5</v>
          </cell>
          <cell r="G249">
            <v>-54.27</v>
          </cell>
          <cell r="H249">
            <v>-99.51</v>
          </cell>
          <cell r="I249">
            <v>-87.96</v>
          </cell>
          <cell r="J249">
            <v>-557.58000000000004</v>
          </cell>
          <cell r="K249">
            <v>-336.64</v>
          </cell>
          <cell r="L249">
            <v>-127.77</v>
          </cell>
          <cell r="M249">
            <v>-239.26</v>
          </cell>
          <cell r="N249">
            <v>-289.74</v>
          </cell>
          <cell r="O249">
            <v>-431.8</v>
          </cell>
        </row>
        <row r="250">
          <cell r="C250">
            <v>115</v>
          </cell>
          <cell r="D250" t="str">
            <v>44501</v>
          </cell>
          <cell r="F250">
            <v>-67603.53</v>
          </cell>
          <cell r="G250">
            <v>-68832.820000000007</v>
          </cell>
          <cell r="H250">
            <v>-76577.83</v>
          </cell>
          <cell r="I250">
            <v>-80548.05</v>
          </cell>
          <cell r="J250">
            <v>-86232.01</v>
          </cell>
          <cell r="K250">
            <v>-94125.23</v>
          </cell>
          <cell r="L250">
            <v>-97184.62</v>
          </cell>
          <cell r="M250">
            <v>-89208.01</v>
          </cell>
          <cell r="N250">
            <v>-31486.37</v>
          </cell>
          <cell r="O250">
            <v>0</v>
          </cell>
        </row>
        <row r="251">
          <cell r="C251">
            <v>115</v>
          </cell>
          <cell r="D251" t="str">
            <v>44502</v>
          </cell>
          <cell r="F251">
            <v>-220010.02</v>
          </cell>
          <cell r="G251">
            <v>-216763.57</v>
          </cell>
          <cell r="H251">
            <v>-237447.12</v>
          </cell>
          <cell r="I251">
            <v>-237851.13</v>
          </cell>
          <cell r="J251">
            <v>-244111.18</v>
          </cell>
          <cell r="K251">
            <v>-230759.45</v>
          </cell>
          <cell r="L251">
            <v>-201359.95</v>
          </cell>
          <cell r="M251">
            <v>-168512.62</v>
          </cell>
          <cell r="N251">
            <v>-42237.63</v>
          </cell>
          <cell r="O251">
            <v>0</v>
          </cell>
        </row>
        <row r="252">
          <cell r="C252">
            <v>115</v>
          </cell>
          <cell r="D252" t="str">
            <v>44503</v>
          </cell>
          <cell r="F252">
            <v>0</v>
          </cell>
          <cell r="G252">
            <v>0</v>
          </cell>
          <cell r="H252">
            <v>0</v>
          </cell>
          <cell r="I252">
            <v>-3271.8</v>
          </cell>
          <cell r="J252">
            <v>-3460.16</v>
          </cell>
          <cell r="K252">
            <v>-3363.46</v>
          </cell>
          <cell r="L252">
            <v>-3070.51</v>
          </cell>
          <cell r="M252">
            <v>-3310.86</v>
          </cell>
          <cell r="N252">
            <v>-4850.04</v>
          </cell>
          <cell r="O252">
            <v>0</v>
          </cell>
        </row>
        <row r="253">
          <cell r="C253">
            <v>115</v>
          </cell>
          <cell r="D253" t="str">
            <v>44504</v>
          </cell>
          <cell r="F253">
            <v>0</v>
          </cell>
          <cell r="G253">
            <v>0</v>
          </cell>
          <cell r="H253">
            <v>0</v>
          </cell>
          <cell r="I253">
            <v>63.26</v>
          </cell>
          <cell r="J253">
            <v>0</v>
          </cell>
          <cell r="K253">
            <v>0</v>
          </cell>
          <cell r="L253">
            <v>0</v>
          </cell>
          <cell r="M253">
            <v>0</v>
          </cell>
          <cell r="N253">
            <v>-2.25</v>
          </cell>
          <cell r="O253">
            <v>0</v>
          </cell>
        </row>
        <row r="254">
          <cell r="C254">
            <v>115</v>
          </cell>
          <cell r="D254" t="str">
            <v>44505</v>
          </cell>
          <cell r="F254">
            <v>-245.8</v>
          </cell>
          <cell r="G254">
            <v>-253.44</v>
          </cell>
          <cell r="H254">
            <v>-543.29999999999995</v>
          </cell>
          <cell r="I254">
            <v>-516.72</v>
          </cell>
          <cell r="J254">
            <v>-3651.5</v>
          </cell>
          <cell r="K254">
            <v>-2388.33</v>
          </cell>
          <cell r="L254">
            <v>-825.47</v>
          </cell>
          <cell r="M254">
            <v>-1320.94</v>
          </cell>
          <cell r="N254">
            <v>-477.87</v>
          </cell>
          <cell r="O254">
            <v>0</v>
          </cell>
        </row>
        <row r="255">
          <cell r="C255">
            <v>115</v>
          </cell>
          <cell r="D255" t="str">
            <v>44801</v>
          </cell>
          <cell r="F255">
            <v>-24655.99</v>
          </cell>
          <cell r="G255">
            <v>-24645.72</v>
          </cell>
          <cell r="H255">
            <v>-25543.41</v>
          </cell>
          <cell r="I255">
            <v>-25769.79</v>
          </cell>
          <cell r="J255">
            <v>-26833.13</v>
          </cell>
          <cell r="K255">
            <v>-28918.04</v>
          </cell>
          <cell r="L255">
            <v>-30640.22</v>
          </cell>
          <cell r="M255">
            <v>-31527.360000000001</v>
          </cell>
          <cell r="N255">
            <v>-38247.949999999997</v>
          </cell>
          <cell r="O255">
            <v>-38427.57</v>
          </cell>
        </row>
        <row r="256">
          <cell r="C256">
            <v>115</v>
          </cell>
          <cell r="D256" t="str">
            <v>44802</v>
          </cell>
          <cell r="F256">
            <v>-105593.82</v>
          </cell>
          <cell r="G256">
            <v>-97604.62</v>
          </cell>
          <cell r="H256">
            <v>-95883.22</v>
          </cell>
          <cell r="I256">
            <v>-100343.82</v>
          </cell>
          <cell r="J256">
            <v>-99241.43</v>
          </cell>
          <cell r="K256">
            <v>-94359.45</v>
          </cell>
          <cell r="L256">
            <v>-90386.62</v>
          </cell>
          <cell r="M256">
            <v>-92073.93</v>
          </cell>
          <cell r="N256">
            <v>-97194.12</v>
          </cell>
          <cell r="O256">
            <v>-102925.18</v>
          </cell>
        </row>
        <row r="257">
          <cell r="C257">
            <v>115</v>
          </cell>
          <cell r="D257" t="str">
            <v>44803</v>
          </cell>
          <cell r="F257">
            <v>0</v>
          </cell>
          <cell r="G257">
            <v>0</v>
          </cell>
          <cell r="H257">
            <v>0</v>
          </cell>
          <cell r="I257">
            <v>-1337.06</v>
          </cell>
          <cell r="J257">
            <v>-1355.32</v>
          </cell>
          <cell r="K257">
            <v>-1309.94</v>
          </cell>
          <cell r="L257">
            <v>-1276.81</v>
          </cell>
          <cell r="M257">
            <v>-1302.58</v>
          </cell>
          <cell r="N257">
            <v>-1356.97</v>
          </cell>
          <cell r="O257">
            <v>-1447.42</v>
          </cell>
        </row>
        <row r="258">
          <cell r="C258">
            <v>115</v>
          </cell>
          <cell r="D258" t="str">
            <v>44804</v>
          </cell>
          <cell r="F258">
            <v>0</v>
          </cell>
          <cell r="G258">
            <v>0</v>
          </cell>
          <cell r="H258">
            <v>0</v>
          </cell>
          <cell r="I258">
            <v>-4687.3599999999997</v>
          </cell>
          <cell r="J258">
            <v>-4517.49</v>
          </cell>
          <cell r="K258">
            <v>-3471.52</v>
          </cell>
          <cell r="L258">
            <v>-3045.49</v>
          </cell>
          <cell r="M258">
            <v>-4056.73</v>
          </cell>
          <cell r="N258">
            <v>-947.01</v>
          </cell>
          <cell r="O258">
            <v>-54.43</v>
          </cell>
        </row>
        <row r="259">
          <cell r="C259">
            <v>115</v>
          </cell>
          <cell r="D259" t="str">
            <v>44805</v>
          </cell>
          <cell r="F259">
            <v>-116.76</v>
          </cell>
          <cell r="G259">
            <v>-115.25</v>
          </cell>
          <cell r="H259">
            <v>-224.88</v>
          </cell>
          <cell r="I259">
            <v>-224.86</v>
          </cell>
          <cell r="J259">
            <v>-1507.09</v>
          </cell>
          <cell r="K259">
            <v>-925.24</v>
          </cell>
          <cell r="L259">
            <v>-375.93</v>
          </cell>
          <cell r="M259">
            <v>-782.66</v>
          </cell>
          <cell r="N259">
            <v>-1147.18</v>
          </cell>
          <cell r="O259">
            <v>-1651.26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15">
          <cell r="A15" t="str">
            <v>114350</v>
          </cell>
          <cell r="B15">
            <v>350</v>
          </cell>
          <cell r="C15" t="str">
            <v>LAND</v>
          </cell>
        </row>
        <row r="16">
          <cell r="A16" t="str">
            <v>1143501</v>
          </cell>
          <cell r="B16" t="str">
            <v>3501</v>
          </cell>
          <cell r="C16" t="str">
            <v>LAND RIGHTS</v>
          </cell>
          <cell r="E16">
            <v>2.1000000000000001E-2</v>
          </cell>
          <cell r="F16">
            <v>2.1000000000000001E-2</v>
          </cell>
        </row>
        <row r="17">
          <cell r="A17" t="str">
            <v>114352</v>
          </cell>
          <cell r="B17">
            <v>352</v>
          </cell>
          <cell r="C17" t="str">
            <v>STRUCTURES AND IMPROVEMENTS</v>
          </cell>
          <cell r="E17">
            <v>2.1000000000000001E-2</v>
          </cell>
          <cell r="F17">
            <v>2.1000000000000001E-2</v>
          </cell>
        </row>
        <row r="18">
          <cell r="A18" t="str">
            <v>114353</v>
          </cell>
          <cell r="B18">
            <v>353</v>
          </cell>
          <cell r="C18" t="str">
            <v>STATION EQUIPMENT</v>
          </cell>
          <cell r="E18">
            <v>2.5000000000000001E-2</v>
          </cell>
          <cell r="F18">
            <v>2.5000000000000001E-2</v>
          </cell>
        </row>
        <row r="19">
          <cell r="A19" t="str">
            <v>114354</v>
          </cell>
          <cell r="B19">
            <v>354</v>
          </cell>
          <cell r="C19" t="str">
            <v>TOWERS AND FIXTURES</v>
          </cell>
          <cell r="E19">
            <v>1.7999999999999999E-2</v>
          </cell>
          <cell r="F19">
            <v>1.7999999999999999E-2</v>
          </cell>
        </row>
        <row r="20">
          <cell r="A20" t="str">
            <v>114355</v>
          </cell>
          <cell r="B20">
            <v>355</v>
          </cell>
          <cell r="C20" t="str">
            <v>POLES AND FIXTURES</v>
          </cell>
          <cell r="E20">
            <v>3.7999999999999999E-2</v>
          </cell>
          <cell r="F20">
            <v>3.7999999999999999E-2</v>
          </cell>
        </row>
        <row r="21">
          <cell r="A21" t="str">
            <v>114356</v>
          </cell>
          <cell r="B21">
            <v>356</v>
          </cell>
          <cell r="C21" t="str">
            <v>OVERHEAD CONDUCTORS AND DEVICES</v>
          </cell>
          <cell r="E21">
            <v>3.1E-2</v>
          </cell>
          <cell r="F21">
            <v>3.1E-2</v>
          </cell>
        </row>
        <row r="22">
          <cell r="A22" t="str">
            <v>114359</v>
          </cell>
          <cell r="B22">
            <v>359</v>
          </cell>
          <cell r="C22" t="str">
            <v>ROADS AND TRAILS</v>
          </cell>
          <cell r="E22">
            <v>3.9E-2</v>
          </cell>
          <cell r="F22">
            <v>3.9E-2</v>
          </cell>
        </row>
        <row r="23">
          <cell r="A23" t="str">
            <v>114360</v>
          </cell>
          <cell r="B23">
            <v>360</v>
          </cell>
          <cell r="C23" t="str">
            <v>DISTRIBUTION PLANT-LAND</v>
          </cell>
        </row>
        <row r="24">
          <cell r="A24" t="str">
            <v>1143601</v>
          </cell>
          <cell r="B24">
            <v>3601</v>
          </cell>
          <cell r="C24" t="str">
            <v>LAND RIGHTS</v>
          </cell>
          <cell r="D24">
            <v>1.9E-2</v>
          </cell>
          <cell r="E24">
            <v>0.05</v>
          </cell>
          <cell r="F24">
            <v>3.4500000000000003E-2</v>
          </cell>
        </row>
        <row r="25">
          <cell r="A25" t="str">
            <v>114361</v>
          </cell>
          <cell r="B25">
            <v>361</v>
          </cell>
          <cell r="C25" t="str">
            <v>STRUCTURES &amp; IMPROVEMENTS</v>
          </cell>
          <cell r="D25">
            <v>2.1999999999999999E-2</v>
          </cell>
          <cell r="E25">
            <v>2.1999999999999999E-2</v>
          </cell>
          <cell r="F25">
            <v>2.1999999999999999E-2</v>
          </cell>
        </row>
        <row r="26">
          <cell r="A26" t="str">
            <v>114362</v>
          </cell>
          <cell r="B26">
            <v>362</v>
          </cell>
          <cell r="C26" t="str">
            <v>STATION EQUIPMENT</v>
          </cell>
          <cell r="D26">
            <v>2.9000000000000001E-2</v>
          </cell>
          <cell r="E26">
            <v>3.9E-2</v>
          </cell>
          <cell r="F26">
            <v>3.4000000000000002E-2</v>
          </cell>
        </row>
        <row r="27">
          <cell r="A27" t="str">
            <v>114364</v>
          </cell>
          <cell r="B27">
            <v>364</v>
          </cell>
          <cell r="C27" t="str">
            <v>POLES, TOWERS, &amp; FIXTURES</v>
          </cell>
          <cell r="D27">
            <v>3.9E-2</v>
          </cell>
          <cell r="E27">
            <v>4.9000000000000002E-2</v>
          </cell>
          <cell r="F27">
            <v>4.3999999999999997E-2</v>
          </cell>
        </row>
        <row r="28">
          <cell r="A28" t="str">
            <v>114365</v>
          </cell>
          <cell r="B28">
            <v>365</v>
          </cell>
          <cell r="C28" t="str">
            <v>OVERHEAD CONDUCTORS &amp; DEVICES</v>
          </cell>
          <cell r="D28">
            <v>4.2999999999999997E-2</v>
          </cell>
          <cell r="E28">
            <v>4.4999999999999998E-2</v>
          </cell>
          <cell r="F28">
            <v>4.3999999999999997E-2</v>
          </cell>
        </row>
        <row r="29">
          <cell r="A29" t="str">
            <v>1143662</v>
          </cell>
          <cell r="B29">
            <v>3662</v>
          </cell>
          <cell r="C29" t="str">
            <v>UNDERGROUND CONDUIT - BURIED</v>
          </cell>
          <cell r="D29">
            <v>0.02</v>
          </cell>
          <cell r="E29">
            <v>0.02</v>
          </cell>
          <cell r="F29">
            <v>0.02</v>
          </cell>
        </row>
        <row r="30">
          <cell r="A30" t="str">
            <v>1143672</v>
          </cell>
          <cell r="B30">
            <v>3672</v>
          </cell>
          <cell r="C30" t="str">
            <v>UNDERGROUND COND &amp; DEVICES - BURIED</v>
          </cell>
          <cell r="D30">
            <v>2.9000000000000001E-2</v>
          </cell>
          <cell r="E30">
            <v>2.8000000000000001E-2</v>
          </cell>
          <cell r="F30">
            <v>2.8500000000000001E-2</v>
          </cell>
        </row>
        <row r="31">
          <cell r="A31" t="str">
            <v>1143681</v>
          </cell>
          <cell r="B31">
            <v>3681</v>
          </cell>
          <cell r="C31" t="str">
            <v>LINE TRANSFORMERS - OVERHEAD</v>
          </cell>
          <cell r="D31">
            <v>0.04</v>
          </cell>
          <cell r="E31">
            <v>4.3999999999999997E-2</v>
          </cell>
          <cell r="F31">
            <v>4.1999999999999996E-2</v>
          </cell>
        </row>
        <row r="32">
          <cell r="A32" t="str">
            <v>1143683</v>
          </cell>
          <cell r="B32" t="str">
            <v>3683</v>
          </cell>
          <cell r="C32" t="str">
            <v>LINE TRANSFORMERS - BURIED</v>
          </cell>
          <cell r="D32">
            <v>0.04</v>
          </cell>
          <cell r="E32">
            <v>4.3999999999999997E-2</v>
          </cell>
          <cell r="F32">
            <v>4.1999999999999996E-2</v>
          </cell>
        </row>
        <row r="33">
          <cell r="A33" t="str">
            <v>1143691</v>
          </cell>
          <cell r="B33">
            <v>3691</v>
          </cell>
          <cell r="C33" t="str">
            <v>OVERHEAD SERVICES</v>
          </cell>
          <cell r="D33">
            <v>4.3999999999999997E-2</v>
          </cell>
          <cell r="E33">
            <v>3.4000000000000002E-2</v>
          </cell>
          <cell r="F33">
            <v>3.9E-2</v>
          </cell>
        </row>
        <row r="34">
          <cell r="A34" t="str">
            <v>1143693</v>
          </cell>
          <cell r="B34">
            <v>3693</v>
          </cell>
          <cell r="C34" t="str">
            <v>UNDERGROUND SERVICES - BURIED</v>
          </cell>
          <cell r="D34">
            <v>4.3999999999999997E-2</v>
          </cell>
          <cell r="E34">
            <v>3.4000000000000002E-2</v>
          </cell>
          <cell r="F34">
            <v>3.9E-2</v>
          </cell>
        </row>
        <row r="35">
          <cell r="A35" t="str">
            <v>114370</v>
          </cell>
          <cell r="B35">
            <v>370</v>
          </cell>
          <cell r="C35" t="str">
            <v>METERS</v>
          </cell>
          <cell r="D35">
            <v>3.6999999999999998E-2</v>
          </cell>
          <cell r="E35">
            <v>3.5000000000000003E-2</v>
          </cell>
          <cell r="F35">
            <v>3.6000000000000004E-2</v>
          </cell>
        </row>
        <row r="36">
          <cell r="A36" t="str">
            <v>1143711</v>
          </cell>
          <cell r="B36">
            <v>3711</v>
          </cell>
          <cell r="C36" t="str">
            <v>INSTALLATIONS ON CUSTOMER PREMISES-AG</v>
          </cell>
          <cell r="D36">
            <v>6.5000000000000002E-2</v>
          </cell>
          <cell r="E36">
            <v>6.0999999999999999E-2</v>
          </cell>
          <cell r="F36">
            <v>6.3E-2</v>
          </cell>
        </row>
        <row r="37">
          <cell r="A37" t="str">
            <v>1143713</v>
          </cell>
          <cell r="B37" t="str">
            <v>3713</v>
          </cell>
          <cell r="C37" t="str">
            <v>INSTALLATIONS ON CUSTOMER PREMISES-UG</v>
          </cell>
          <cell r="D37">
            <v>6.5000000000000002E-2</v>
          </cell>
          <cell r="E37">
            <v>6.0999999999999999E-2</v>
          </cell>
          <cell r="F37">
            <v>6.3E-2</v>
          </cell>
        </row>
        <row r="38">
          <cell r="A38" t="str">
            <v>1143731</v>
          </cell>
          <cell r="B38">
            <v>3731</v>
          </cell>
          <cell r="C38" t="str">
            <v>STREET LIGHTING &amp; SIGNAL SYSTEMS-AG</v>
          </cell>
          <cell r="D38">
            <v>5.5E-2</v>
          </cell>
          <cell r="E38">
            <v>4.2999999999999997E-2</v>
          </cell>
          <cell r="F38">
            <v>4.9000000000000002E-2</v>
          </cell>
        </row>
        <row r="39">
          <cell r="A39" t="str">
            <v>1143733</v>
          </cell>
          <cell r="B39" t="str">
            <v>3733</v>
          </cell>
          <cell r="C39" t="str">
            <v>STREET LIGHTING &amp; SIGNAL SYSTEMS-UG</v>
          </cell>
          <cell r="D39">
            <v>5.5E-2</v>
          </cell>
          <cell r="E39">
            <v>4.2999999999999997E-2</v>
          </cell>
          <cell r="F39">
            <v>4.9000000000000002E-2</v>
          </cell>
        </row>
        <row r="40">
          <cell r="A40" t="str">
            <v>114389</v>
          </cell>
          <cell r="B40">
            <v>389</v>
          </cell>
          <cell r="C40" t="str">
            <v>GENERAL PLANT-LAND</v>
          </cell>
        </row>
        <row r="41">
          <cell r="A41" t="str">
            <v>114390</v>
          </cell>
          <cell r="B41">
            <v>390</v>
          </cell>
          <cell r="C41" t="str">
            <v>STRUCTURES AND IMPROVEMENTS</v>
          </cell>
          <cell r="D41">
            <v>2.1000000000000001E-2</v>
          </cell>
          <cell r="E41">
            <v>0.02</v>
          </cell>
          <cell r="F41">
            <v>2.0500000000000001E-2</v>
          </cell>
        </row>
        <row r="42">
          <cell r="A42" t="str">
            <v>1143911</v>
          </cell>
          <cell r="B42">
            <v>3911</v>
          </cell>
          <cell r="C42" t="str">
            <v>OFFICE FURNITURE</v>
          </cell>
          <cell r="D42">
            <v>0.14299999999999999</v>
          </cell>
          <cell r="E42">
            <v>0.14299999999999999</v>
          </cell>
          <cell r="F42">
            <v>0.14299999999999999</v>
          </cell>
        </row>
        <row r="43">
          <cell r="A43" t="str">
            <v>1143912</v>
          </cell>
          <cell r="B43">
            <v>3912</v>
          </cell>
          <cell r="C43" t="str">
            <v>OFFICE MACHINES</v>
          </cell>
          <cell r="D43">
            <v>0.2</v>
          </cell>
          <cell r="E43">
            <v>0.2</v>
          </cell>
          <cell r="F43">
            <v>0.2</v>
          </cell>
        </row>
        <row r="44">
          <cell r="A44" t="str">
            <v>1143913</v>
          </cell>
          <cell r="B44">
            <v>3913</v>
          </cell>
          <cell r="C44" t="str">
            <v>COMPUTER EQUIPMENT</v>
          </cell>
          <cell r="D44">
            <v>0.2</v>
          </cell>
          <cell r="E44">
            <v>0.2</v>
          </cell>
          <cell r="F44">
            <v>0.2</v>
          </cell>
        </row>
        <row r="45">
          <cell r="A45" t="str">
            <v>1143921</v>
          </cell>
          <cell r="B45">
            <v>3921</v>
          </cell>
          <cell r="C45" t="str">
            <v>PASSENGER CARS</v>
          </cell>
          <cell r="D45">
            <v>0.17</v>
          </cell>
          <cell r="E45">
            <v>8.1000000000000003E-2</v>
          </cell>
          <cell r="F45">
            <v>0.1255</v>
          </cell>
        </row>
        <row r="46">
          <cell r="A46" t="str">
            <v>1143922</v>
          </cell>
          <cell r="B46">
            <v>3922</v>
          </cell>
          <cell r="C46" t="str">
            <v>LIGHT TRUCKS &amp; VANS</v>
          </cell>
          <cell r="D46">
            <v>0.129</v>
          </cell>
          <cell r="E46">
            <v>0.13</v>
          </cell>
          <cell r="F46">
            <v>0.1295</v>
          </cell>
        </row>
        <row r="47">
          <cell r="A47" t="str">
            <v>1143923</v>
          </cell>
          <cell r="B47">
            <v>3923</v>
          </cell>
          <cell r="C47" t="str">
            <v>HEAVY TRUCKS</v>
          </cell>
          <cell r="D47">
            <v>9.0999999999999998E-2</v>
          </cell>
          <cell r="E47">
            <v>8.4000000000000005E-2</v>
          </cell>
          <cell r="F47">
            <v>8.7499999999999994E-2</v>
          </cell>
        </row>
        <row r="48">
          <cell r="A48" t="str">
            <v>1143924</v>
          </cell>
          <cell r="B48">
            <v>3924</v>
          </cell>
          <cell r="C48" t="str">
            <v>TRAILERS</v>
          </cell>
          <cell r="D48">
            <v>3.7999999999999999E-2</v>
          </cell>
          <cell r="E48">
            <v>2.5999999999999999E-2</v>
          </cell>
          <cell r="F48">
            <v>3.2000000000000001E-2</v>
          </cell>
        </row>
        <row r="49">
          <cell r="A49" t="str">
            <v>1143931</v>
          </cell>
          <cell r="B49">
            <v>3931</v>
          </cell>
          <cell r="C49" t="str">
            <v>STORES EQUIPMENT-FIXED</v>
          </cell>
          <cell r="D49">
            <v>0.14299999999999999</v>
          </cell>
          <cell r="E49">
            <v>0.14299999999999999</v>
          </cell>
          <cell r="F49">
            <v>0.14299999999999999</v>
          </cell>
        </row>
        <row r="50">
          <cell r="A50" t="str">
            <v>1143932</v>
          </cell>
          <cell r="B50" t="str">
            <v>3932</v>
          </cell>
          <cell r="C50" t="str">
            <v>STORES EQUIPMENT-PORTABLE</v>
          </cell>
          <cell r="D50">
            <v>0.14299999999999999</v>
          </cell>
          <cell r="E50">
            <v>0.14299999999999999</v>
          </cell>
          <cell r="F50">
            <v>0.14299999999999999</v>
          </cell>
        </row>
        <row r="51">
          <cell r="A51" t="str">
            <v>1143941</v>
          </cell>
          <cell r="B51">
            <v>3941</v>
          </cell>
          <cell r="C51" t="str">
            <v>TOOLS, SHOP, &amp; GARAGE EQUIP-FIXED</v>
          </cell>
          <cell r="D51">
            <v>0.14299999999999999</v>
          </cell>
          <cell r="E51">
            <v>0.14299999999999999</v>
          </cell>
          <cell r="F51">
            <v>0.14299999999999999</v>
          </cell>
        </row>
        <row r="52">
          <cell r="A52" t="str">
            <v>1143942</v>
          </cell>
          <cell r="B52">
            <v>3942</v>
          </cell>
          <cell r="C52" t="str">
            <v>TOOLS, SHOP, &amp; GARAGE EQUIP-PORTABLE</v>
          </cell>
          <cell r="D52">
            <v>0.14299999999999999</v>
          </cell>
          <cell r="E52">
            <v>0.14299999999999999</v>
          </cell>
          <cell r="F52">
            <v>0.14299999999999999</v>
          </cell>
        </row>
        <row r="53">
          <cell r="A53" t="str">
            <v>1143951</v>
          </cell>
          <cell r="B53">
            <v>3951</v>
          </cell>
          <cell r="C53" t="str">
            <v>LABORATORY EQUIPMENT-FIXED</v>
          </cell>
          <cell r="D53">
            <v>0.14299999999999999</v>
          </cell>
          <cell r="E53">
            <v>0.14299999999999999</v>
          </cell>
          <cell r="F53">
            <v>0.14299999999999999</v>
          </cell>
        </row>
        <row r="54">
          <cell r="A54" t="str">
            <v>1143952</v>
          </cell>
          <cell r="B54">
            <v>3952</v>
          </cell>
          <cell r="C54" t="str">
            <v>LABORATORY EQUIPMENT-PORTABLE</v>
          </cell>
          <cell r="D54">
            <v>0.14299999999999999</v>
          </cell>
          <cell r="E54">
            <v>0.14299999999999999</v>
          </cell>
          <cell r="F54">
            <v>0.14299999999999999</v>
          </cell>
        </row>
        <row r="55">
          <cell r="A55" t="str">
            <v>114396</v>
          </cell>
          <cell r="B55">
            <v>396</v>
          </cell>
          <cell r="C55" t="str">
            <v>POWER OPERATED EQUIPMENT</v>
          </cell>
          <cell r="D55">
            <v>6.8000000000000005E-2</v>
          </cell>
          <cell r="E55">
            <v>4.2000000000000003E-2</v>
          </cell>
          <cell r="F55">
            <v>5.5000000000000007E-2</v>
          </cell>
        </row>
        <row r="56">
          <cell r="A56" t="str">
            <v>114397</v>
          </cell>
          <cell r="B56">
            <v>397</v>
          </cell>
          <cell r="C56" t="str">
            <v>COMMUNICATION EQUIPMENT</v>
          </cell>
          <cell r="D56">
            <v>0.2</v>
          </cell>
          <cell r="E56">
            <v>0.2</v>
          </cell>
          <cell r="F56">
            <v>0.2</v>
          </cell>
        </row>
        <row r="57">
          <cell r="A57" t="str">
            <v>114398</v>
          </cell>
          <cell r="B57">
            <v>398</v>
          </cell>
          <cell r="C57" t="str">
            <v>MISCELLANEOUS EQUIPMENT</v>
          </cell>
          <cell r="D57">
            <v>0.14299999999999999</v>
          </cell>
          <cell r="E57">
            <v>0.14299999999999999</v>
          </cell>
          <cell r="F57">
            <v>0.14299999999999999</v>
          </cell>
        </row>
        <row r="58">
          <cell r="A58" t="str">
            <v>114399</v>
          </cell>
          <cell r="B58" t="str">
            <v>399</v>
          </cell>
          <cell r="C58" t="str">
            <v>MISCELLANEOUS TANGIBLE</v>
          </cell>
          <cell r="D58">
            <v>0.2</v>
          </cell>
          <cell r="E58">
            <v>0.2</v>
          </cell>
          <cell r="F58">
            <v>0.2</v>
          </cell>
        </row>
        <row r="60">
          <cell r="A60" t="str">
            <v>1001180390</v>
          </cell>
          <cell r="B60">
            <v>390</v>
          </cell>
          <cell r="C60" t="str">
            <v>STRUCTURES &amp; IMPROVEMENTS</v>
          </cell>
          <cell r="F60">
            <v>2.5000000000000001E-2</v>
          </cell>
        </row>
        <row r="61">
          <cell r="A61" t="str">
            <v>10011803911</v>
          </cell>
          <cell r="B61">
            <v>3911</v>
          </cell>
          <cell r="C61" t="str">
            <v>OFFICE FURNITURE</v>
          </cell>
          <cell r="F61">
            <v>4.8000000000000001E-2</v>
          </cell>
        </row>
        <row r="62">
          <cell r="A62" t="str">
            <v>10011803912</v>
          </cell>
          <cell r="B62">
            <v>3912</v>
          </cell>
          <cell r="C62" t="str">
            <v>OFFICE MACHINES</v>
          </cell>
          <cell r="F62">
            <v>7.6999999999999999E-2</v>
          </cell>
        </row>
        <row r="63">
          <cell r="A63" t="str">
            <v>10011803913</v>
          </cell>
          <cell r="B63">
            <v>3913</v>
          </cell>
          <cell r="C63" t="str">
            <v>EDP EQUIPMENT</v>
          </cell>
          <cell r="F63">
            <v>8.1000000000000003E-2</v>
          </cell>
        </row>
        <row r="64">
          <cell r="A64" t="str">
            <v>10011803921</v>
          </cell>
          <cell r="B64">
            <v>3921</v>
          </cell>
          <cell r="C64" t="str">
            <v>TRANS, EQUIP. - CARS</v>
          </cell>
          <cell r="F64">
            <v>0.113</v>
          </cell>
        </row>
        <row r="65">
          <cell r="A65" t="str">
            <v>10011803922</v>
          </cell>
          <cell r="B65">
            <v>3922</v>
          </cell>
          <cell r="C65" t="str">
            <v>TRANS, EQUIP. - LT TRUCK,VAN</v>
          </cell>
          <cell r="F65">
            <v>4.7E-2</v>
          </cell>
        </row>
        <row r="66">
          <cell r="A66" t="str">
            <v>1001180397</v>
          </cell>
          <cell r="B66">
            <v>397</v>
          </cell>
          <cell r="C66" t="str">
            <v>COMMUNICATION EQUIP</v>
          </cell>
          <cell r="F66">
            <v>7.0999999999999994E-2</v>
          </cell>
        </row>
        <row r="67">
          <cell r="A67" t="str">
            <v>1001180399</v>
          </cell>
          <cell r="B67">
            <v>399</v>
          </cell>
          <cell r="C67" t="str">
            <v>OTHER TANGIBLE PROPERTY</v>
          </cell>
          <cell r="F67">
            <v>0.2</v>
          </cell>
        </row>
      </sheetData>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2a"/>
      <sheetName val="B-2a03"/>
      <sheetName val="B-3 file"/>
      <sheetName val="B-4 file"/>
      <sheetName val="B-8a 03"/>
      <sheetName val="B-8a 04"/>
      <sheetName val="B-8b 03"/>
      <sheetName val="B-8b 04"/>
      <sheetName val="B-9a 03"/>
      <sheetName val="B-9a 04"/>
      <sheetName val="B-9b 03"/>
      <sheetName val="B-9b 04"/>
      <sheetName val="B-10"/>
      <sheetName val="B-13b"/>
      <sheetName val="13a"/>
      <sheetName val="B-15"/>
      <sheetName val="B-23b"/>
      <sheetName val="B-24a"/>
      <sheetName val="C-1"/>
      <sheetName val="C-2 pb file"/>
      <sheetName val="C-4 file"/>
      <sheetName val="C-10 02 file"/>
      <sheetName val="C-10 03 file"/>
      <sheetName val="C-10 04 file"/>
      <sheetName val="19 alternative"/>
      <sheetName val="19_2"/>
      <sheetName val="C-34 03"/>
      <sheetName val="C-34 04"/>
      <sheetName val="38a"/>
      <sheetName val="C-38b"/>
      <sheetName val="c-59 39"/>
      <sheetName val="c-59 40"/>
      <sheetName val="41"/>
      <sheetName val="C-42"/>
      <sheetName val="C-43"/>
      <sheetName val="C-44"/>
      <sheetName val="C-45"/>
      <sheetName val="C-49"/>
      <sheetName val="C-58"/>
      <sheetName val="D-1 03"/>
      <sheetName val="D-1 04"/>
      <sheetName val="D-1b"/>
      <sheetName val="D-3a"/>
      <sheetName val="D-4a"/>
      <sheetName val="D-7"/>
      <sheetName val="D-8 03"/>
      <sheetName val="D-8 04"/>
      <sheetName val="all adj"/>
      <sheetName val="trend"/>
      <sheetName val="data adj"/>
      <sheetName val="CWIP WORK"/>
      <sheetName val="B-4 OLD"/>
      <sheetName val="B-3 OLD"/>
      <sheetName val="C-11 OLD"/>
      <sheetName val="C52 (2) OLD"/>
      <sheetName val="B-2ab"/>
      <sheetName val="C-2 pb"/>
      <sheetName val="C-4"/>
      <sheetName val="tax adj"/>
      <sheetName val="B-2c"/>
      <sheetName val="C-19"/>
      <sheetName val="C-52"/>
      <sheetName val="C-10 02"/>
      <sheetName val="C-10 03"/>
      <sheetName val="C-10 04"/>
      <sheetName val="Rev"/>
      <sheetName val="39"/>
      <sheetName val="40"/>
      <sheetName val="42a"/>
      <sheetName val="43a"/>
      <sheetName val="1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ow r="2">
          <cell r="C2">
            <v>1</v>
          </cell>
          <cell r="D2">
            <v>2</v>
          </cell>
          <cell r="E2">
            <v>3</v>
          </cell>
          <cell r="F2">
            <v>4</v>
          </cell>
        </row>
        <row r="3">
          <cell r="C3" t="str">
            <v>ID</v>
          </cell>
          <cell r="D3">
            <v>2002</v>
          </cell>
          <cell r="E3">
            <v>2003</v>
          </cell>
          <cell r="F3">
            <v>2004</v>
          </cell>
        </row>
        <row r="4">
          <cell r="C4">
            <v>41003</v>
          </cell>
          <cell r="D4">
            <v>29003</v>
          </cell>
        </row>
        <row r="5">
          <cell r="C5">
            <v>41004</v>
          </cell>
          <cell r="D5">
            <v>-5031</v>
          </cell>
        </row>
        <row r="6">
          <cell r="C6" t="str">
            <v>4000450</v>
          </cell>
          <cell r="E6">
            <v>124318</v>
          </cell>
          <cell r="F6">
            <v>127000</v>
          </cell>
        </row>
        <row r="7">
          <cell r="C7" t="str">
            <v>4010562</v>
          </cell>
          <cell r="D7">
            <v>367</v>
          </cell>
        </row>
        <row r="8">
          <cell r="C8" t="str">
            <v>4010566</v>
          </cell>
          <cell r="D8">
            <v>210</v>
          </cell>
        </row>
        <row r="9">
          <cell r="C9" t="str">
            <v>4010580</v>
          </cell>
          <cell r="D9">
            <v>26101</v>
          </cell>
          <cell r="E9">
            <v>50000</v>
          </cell>
        </row>
        <row r="10">
          <cell r="C10" t="str">
            <v>4010581</v>
          </cell>
          <cell r="D10">
            <v>6</v>
          </cell>
        </row>
        <row r="11">
          <cell r="C11" t="str">
            <v>4010582</v>
          </cell>
          <cell r="D11">
            <v>3827</v>
          </cell>
        </row>
        <row r="12">
          <cell r="C12" t="str">
            <v>40105831</v>
          </cell>
          <cell r="D12">
            <v>5069</v>
          </cell>
          <cell r="E12">
            <v>4000</v>
          </cell>
          <cell r="F12">
            <v>3300</v>
          </cell>
        </row>
        <row r="13">
          <cell r="C13" t="str">
            <v>40105832</v>
          </cell>
          <cell r="D13">
            <v>3899</v>
          </cell>
        </row>
        <row r="14">
          <cell r="C14" t="str">
            <v>40105841</v>
          </cell>
          <cell r="D14">
            <v>2225</v>
          </cell>
        </row>
        <row r="15">
          <cell r="C15" t="str">
            <v>40105842</v>
          </cell>
          <cell r="D15">
            <v>2033</v>
          </cell>
        </row>
        <row r="16">
          <cell r="C16" t="str">
            <v>4010585</v>
          </cell>
          <cell r="D16">
            <v>2967</v>
          </cell>
        </row>
        <row r="17">
          <cell r="C17" t="str">
            <v>4010586</v>
          </cell>
          <cell r="D17">
            <v>23093</v>
          </cell>
        </row>
        <row r="18">
          <cell r="C18" t="str">
            <v>40105871</v>
          </cell>
          <cell r="D18">
            <v>4090</v>
          </cell>
        </row>
        <row r="19">
          <cell r="C19" t="str">
            <v>40105872</v>
          </cell>
          <cell r="D19">
            <v>6243</v>
          </cell>
        </row>
        <row r="20">
          <cell r="C20" t="str">
            <v>40105881</v>
          </cell>
          <cell r="D20">
            <v>4398</v>
          </cell>
          <cell r="F20">
            <v>50000</v>
          </cell>
        </row>
        <row r="21">
          <cell r="C21" t="str">
            <v>40105882</v>
          </cell>
          <cell r="D21">
            <v>10065</v>
          </cell>
          <cell r="F21">
            <v>20000</v>
          </cell>
        </row>
        <row r="22">
          <cell r="C22" t="str">
            <v>40105883</v>
          </cell>
          <cell r="D22">
            <v>3374</v>
          </cell>
        </row>
        <row r="23">
          <cell r="C23" t="str">
            <v>4010589</v>
          </cell>
          <cell r="D23">
            <v>2616</v>
          </cell>
          <cell r="E23">
            <v>0</v>
          </cell>
          <cell r="F23">
            <v>0</v>
          </cell>
        </row>
        <row r="24">
          <cell r="C24" t="str">
            <v>4010901</v>
          </cell>
          <cell r="D24">
            <v>13605</v>
          </cell>
        </row>
        <row r="25">
          <cell r="C25" t="str">
            <v>4010902</v>
          </cell>
          <cell r="D25">
            <v>25204</v>
          </cell>
          <cell r="E25">
            <v>0</v>
          </cell>
          <cell r="F25">
            <v>0</v>
          </cell>
        </row>
        <row r="26">
          <cell r="C26" t="str">
            <v>4010903</v>
          </cell>
          <cell r="D26">
            <v>113510</v>
          </cell>
          <cell r="E26">
            <v>18691</v>
          </cell>
          <cell r="F26">
            <v>44974</v>
          </cell>
        </row>
        <row r="27">
          <cell r="C27" t="str">
            <v>4010904</v>
          </cell>
          <cell r="D27">
            <v>64456</v>
          </cell>
          <cell r="E27">
            <v>-65000</v>
          </cell>
          <cell r="F27">
            <v>-66900</v>
          </cell>
        </row>
        <row r="28">
          <cell r="C28" t="str">
            <v>4010905</v>
          </cell>
          <cell r="D28">
            <v>11602</v>
          </cell>
          <cell r="E28">
            <v>0</v>
          </cell>
          <cell r="F28">
            <v>0</v>
          </cell>
        </row>
        <row r="29">
          <cell r="C29" t="str">
            <v>4010908</v>
          </cell>
          <cell r="D29">
            <v>764</v>
          </cell>
        </row>
        <row r="30">
          <cell r="C30" t="str">
            <v>4010909</v>
          </cell>
          <cell r="D30">
            <v>480</v>
          </cell>
          <cell r="H30">
            <v>1</v>
          </cell>
          <cell r="I30">
            <v>2</v>
          </cell>
          <cell r="J30">
            <v>3</v>
          </cell>
          <cell r="K30">
            <v>4</v>
          </cell>
          <cell r="L30">
            <v>5</v>
          </cell>
        </row>
        <row r="31">
          <cell r="C31" t="str">
            <v>4010910</v>
          </cell>
          <cell r="D31">
            <v>227</v>
          </cell>
          <cell r="H31" t="str">
            <v>Type</v>
          </cell>
          <cell r="I31" t="str">
            <v>Balance</v>
          </cell>
          <cell r="J31">
            <v>2002</v>
          </cell>
          <cell r="K31">
            <v>2003</v>
          </cell>
          <cell r="L31">
            <v>2004</v>
          </cell>
        </row>
        <row r="32">
          <cell r="C32" t="str">
            <v>4010911</v>
          </cell>
          <cell r="E32">
            <v>0</v>
          </cell>
          <cell r="F32">
            <v>0</v>
          </cell>
          <cell r="H32" t="str">
            <v>companyDeferred Income Tax</v>
          </cell>
          <cell r="I32" t="str">
            <v>Deferred Income Tax</v>
          </cell>
          <cell r="J32">
            <v>23972</v>
          </cell>
        </row>
        <row r="33">
          <cell r="C33" t="str">
            <v>40109121</v>
          </cell>
          <cell r="E33">
            <v>0</v>
          </cell>
          <cell r="F33">
            <v>0</v>
          </cell>
          <cell r="H33" t="str">
            <v>companyDepreciation Expense</v>
          </cell>
          <cell r="I33" t="str">
            <v>Depreciation Expense</v>
          </cell>
          <cell r="J33">
            <v>4180</v>
          </cell>
          <cell r="K33">
            <v>-4433.3999999999996</v>
          </cell>
          <cell r="L33">
            <v>-6965.08</v>
          </cell>
        </row>
        <row r="34">
          <cell r="C34" t="str">
            <v>40109122</v>
          </cell>
          <cell r="E34">
            <v>0</v>
          </cell>
          <cell r="F34">
            <v>0</v>
          </cell>
          <cell r="H34" t="str">
            <v>companyIncome Taxes</v>
          </cell>
          <cell r="I34" t="str">
            <v>Income Taxes</v>
          </cell>
        </row>
        <row r="35">
          <cell r="C35" t="str">
            <v>40109132</v>
          </cell>
          <cell r="E35">
            <v>0</v>
          </cell>
          <cell r="F35">
            <v>0</v>
          </cell>
          <cell r="H35" t="str">
            <v>companyMaintenance Expense</v>
          </cell>
          <cell r="I35" t="str">
            <v>Maintenance Expense</v>
          </cell>
          <cell r="J35">
            <v>66593</v>
          </cell>
          <cell r="K35">
            <v>3600</v>
          </cell>
          <cell r="L35">
            <v>212950</v>
          </cell>
        </row>
        <row r="36">
          <cell r="C36" t="str">
            <v>40109133</v>
          </cell>
          <cell r="E36">
            <v>0</v>
          </cell>
          <cell r="F36">
            <v>0</v>
          </cell>
          <cell r="H36" t="str">
            <v>companyOperating Expense</v>
          </cell>
          <cell r="I36" t="str">
            <v>Operating Expense</v>
          </cell>
          <cell r="J36">
            <v>455852</v>
          </cell>
          <cell r="K36">
            <v>-47638</v>
          </cell>
          <cell r="L36">
            <v>81896</v>
          </cell>
        </row>
        <row r="37">
          <cell r="C37" t="str">
            <v>40109134</v>
          </cell>
          <cell r="D37">
            <v>144</v>
          </cell>
          <cell r="E37">
            <v>0</v>
          </cell>
          <cell r="F37">
            <v>0</v>
          </cell>
          <cell r="H37" t="str">
            <v>companyOther Revenue</v>
          </cell>
          <cell r="I37" t="str">
            <v>Other Revenue</v>
          </cell>
          <cell r="K37">
            <v>124318</v>
          </cell>
          <cell r="L37">
            <v>127000</v>
          </cell>
        </row>
        <row r="38">
          <cell r="C38" t="str">
            <v>40109135</v>
          </cell>
          <cell r="E38">
            <v>0</v>
          </cell>
          <cell r="F38">
            <v>0</v>
          </cell>
          <cell r="H38" t="str">
            <v>companyTaxes Other than Income</v>
          </cell>
          <cell r="I38" t="str">
            <v>Taxes Other than Income</v>
          </cell>
          <cell r="J38">
            <v>42180</v>
          </cell>
        </row>
        <row r="39">
          <cell r="C39" t="str">
            <v>40109136</v>
          </cell>
          <cell r="E39">
            <v>0</v>
          </cell>
          <cell r="F39">
            <v>0</v>
          </cell>
          <cell r="H39" t="str">
            <v>Company Total</v>
          </cell>
          <cell r="J39">
            <v>592777</v>
          </cell>
          <cell r="K39">
            <v>75846.600000000006</v>
          </cell>
          <cell r="L39">
            <v>414880.92000000004</v>
          </cell>
        </row>
        <row r="40">
          <cell r="C40" t="str">
            <v>40109161</v>
          </cell>
          <cell r="E40">
            <v>0</v>
          </cell>
          <cell r="F40">
            <v>0</v>
          </cell>
        </row>
        <row r="41">
          <cell r="C41" t="str">
            <v>40109162</v>
          </cell>
          <cell r="E41">
            <v>0</v>
          </cell>
          <cell r="F41">
            <v>0</v>
          </cell>
        </row>
        <row r="42">
          <cell r="C42" t="str">
            <v>4010920</v>
          </cell>
          <cell r="D42">
            <v>79613</v>
          </cell>
          <cell r="E42">
            <v>16758</v>
          </cell>
          <cell r="F42">
            <v>1992</v>
          </cell>
        </row>
        <row r="43">
          <cell r="C43" t="str">
            <v>40109211</v>
          </cell>
          <cell r="D43">
            <v>2121</v>
          </cell>
        </row>
        <row r="44">
          <cell r="C44" t="str">
            <v>40109212</v>
          </cell>
          <cell r="D44">
            <v>156</v>
          </cell>
        </row>
        <row r="45">
          <cell r="C45" t="str">
            <v>40109213</v>
          </cell>
          <cell r="D45">
            <v>2530</v>
          </cell>
          <cell r="E45">
            <v>2663</v>
          </cell>
          <cell r="F45">
            <v>2075</v>
          </cell>
        </row>
        <row r="46">
          <cell r="C46" t="str">
            <v>40109214</v>
          </cell>
          <cell r="D46">
            <v>1120</v>
          </cell>
          <cell r="J46" t="str">
            <v>ID</v>
          </cell>
          <cell r="K46">
            <v>2002</v>
          </cell>
          <cell r="L46">
            <v>2003</v>
          </cell>
          <cell r="M46">
            <v>2004</v>
          </cell>
        </row>
        <row r="47">
          <cell r="C47" t="str">
            <v>40109215</v>
          </cell>
          <cell r="D47">
            <v>3838</v>
          </cell>
          <cell r="J47" t="str">
            <v>4010580</v>
          </cell>
          <cell r="K47">
            <v>1130</v>
          </cell>
        </row>
        <row r="48">
          <cell r="C48" t="str">
            <v>40109216</v>
          </cell>
          <cell r="D48">
            <v>103</v>
          </cell>
          <cell r="J48" t="str">
            <v>40105831</v>
          </cell>
          <cell r="K48">
            <v>139</v>
          </cell>
        </row>
        <row r="49">
          <cell r="C49" t="str">
            <v>40109231</v>
          </cell>
          <cell r="D49">
            <v>981</v>
          </cell>
          <cell r="J49" t="str">
            <v>40105841</v>
          </cell>
          <cell r="K49">
            <v>2265</v>
          </cell>
        </row>
        <row r="50">
          <cell r="C50" t="str">
            <v>40109232</v>
          </cell>
          <cell r="D50">
            <v>304</v>
          </cell>
          <cell r="J50" t="str">
            <v>4010586</v>
          </cell>
          <cell r="K50">
            <v>12</v>
          </cell>
        </row>
        <row r="51">
          <cell r="C51" t="str">
            <v>40109233</v>
          </cell>
          <cell r="D51">
            <v>4520</v>
          </cell>
          <cell r="E51">
            <v>10500</v>
          </cell>
          <cell r="F51">
            <v>14000</v>
          </cell>
          <cell r="J51" t="str">
            <v>40105882</v>
          </cell>
          <cell r="K51">
            <v>1631</v>
          </cell>
        </row>
        <row r="52">
          <cell r="C52" t="str">
            <v>4010924</v>
          </cell>
          <cell r="D52">
            <v>3321</v>
          </cell>
          <cell r="E52">
            <v>-100000</v>
          </cell>
          <cell r="F52">
            <v>-75000</v>
          </cell>
          <cell r="J52" t="str">
            <v>4010901</v>
          </cell>
          <cell r="K52">
            <v>86</v>
          </cell>
        </row>
        <row r="53">
          <cell r="C53" t="str">
            <v>40109251</v>
          </cell>
          <cell r="D53">
            <v>12578</v>
          </cell>
          <cell r="E53">
            <v>1750</v>
          </cell>
          <cell r="F53">
            <v>3500</v>
          </cell>
          <cell r="J53" t="str">
            <v>4010903</v>
          </cell>
          <cell r="K53">
            <v>1578</v>
          </cell>
        </row>
        <row r="54">
          <cell r="C54" t="str">
            <v>40109261</v>
          </cell>
          <cell r="D54">
            <v>-1375</v>
          </cell>
          <cell r="J54" t="str">
            <v>4010905</v>
          </cell>
          <cell r="K54">
            <v>267</v>
          </cell>
        </row>
        <row r="55">
          <cell r="C55" t="str">
            <v>40109262</v>
          </cell>
          <cell r="D55">
            <v>10160</v>
          </cell>
          <cell r="F55">
            <v>-51761</v>
          </cell>
          <cell r="J55" t="str">
            <v>40109134</v>
          </cell>
          <cell r="K55">
            <v>200</v>
          </cell>
        </row>
        <row r="56">
          <cell r="C56" t="str">
            <v>40109263</v>
          </cell>
          <cell r="D56">
            <v>1297</v>
          </cell>
          <cell r="J56" t="str">
            <v>40109211</v>
          </cell>
          <cell r="K56">
            <v>559</v>
          </cell>
        </row>
        <row r="57">
          <cell r="C57" t="str">
            <v>4010928</v>
          </cell>
          <cell r="E57">
            <v>0</v>
          </cell>
          <cell r="F57">
            <v>122716</v>
          </cell>
          <cell r="J57" t="str">
            <v>4020570</v>
          </cell>
          <cell r="K57">
            <v>15</v>
          </cell>
        </row>
        <row r="58">
          <cell r="C58" t="str">
            <v>40109302</v>
          </cell>
          <cell r="D58">
            <v>4010</v>
          </cell>
          <cell r="J58" t="str">
            <v>4020591</v>
          </cell>
          <cell r="K58">
            <v>250</v>
          </cell>
        </row>
        <row r="59">
          <cell r="C59" t="str">
            <v>401093023</v>
          </cell>
          <cell r="E59">
            <v>13000</v>
          </cell>
          <cell r="F59">
            <v>13000</v>
          </cell>
          <cell r="J59" t="str">
            <v>4020592</v>
          </cell>
          <cell r="K59">
            <v>1004</v>
          </cell>
        </row>
        <row r="60">
          <cell r="C60" t="str">
            <v>4020570</v>
          </cell>
          <cell r="D60">
            <v>302</v>
          </cell>
          <cell r="F60">
            <v>3000</v>
          </cell>
          <cell r="J60" t="str">
            <v>40205932</v>
          </cell>
          <cell r="K60">
            <v>2598</v>
          </cell>
        </row>
        <row r="61">
          <cell r="C61" t="str">
            <v>4020571</v>
          </cell>
          <cell r="D61">
            <v>136</v>
          </cell>
          <cell r="J61" t="str">
            <v>40205951</v>
          </cell>
          <cell r="K61">
            <v>60</v>
          </cell>
        </row>
        <row r="62">
          <cell r="C62" t="str">
            <v>4020590</v>
          </cell>
          <cell r="D62">
            <v>3318</v>
          </cell>
          <cell r="F62">
            <v>29000</v>
          </cell>
          <cell r="J62" t="str">
            <v>40205953</v>
          </cell>
          <cell r="K62">
            <v>75</v>
          </cell>
        </row>
        <row r="63">
          <cell r="C63" t="str">
            <v>4020591</v>
          </cell>
          <cell r="D63">
            <v>591</v>
          </cell>
          <cell r="J63" t="str">
            <v>4020598</v>
          </cell>
          <cell r="K63">
            <v>145</v>
          </cell>
        </row>
        <row r="64">
          <cell r="C64" t="str">
            <v>4020592</v>
          </cell>
          <cell r="D64">
            <v>5002</v>
          </cell>
          <cell r="J64" t="str">
            <v>4020935</v>
          </cell>
          <cell r="K64">
            <v>97</v>
          </cell>
        </row>
        <row r="65">
          <cell r="C65" t="str">
            <v>40205931</v>
          </cell>
          <cell r="D65">
            <v>1465</v>
          </cell>
          <cell r="K65">
            <v>12111</v>
          </cell>
        </row>
        <row r="66">
          <cell r="C66" t="str">
            <v>40205932</v>
          </cell>
          <cell r="D66">
            <v>28476</v>
          </cell>
          <cell r="F66">
            <v>160000</v>
          </cell>
          <cell r="J66" t="str">
            <v>40004491</v>
          </cell>
          <cell r="K66">
            <v>-22000</v>
          </cell>
          <cell r="L66">
            <v>0</v>
          </cell>
          <cell r="M66">
            <v>0</v>
          </cell>
        </row>
        <row r="67">
          <cell r="C67" t="str">
            <v>40205933</v>
          </cell>
          <cell r="D67">
            <v>7190</v>
          </cell>
          <cell r="J67" t="str">
            <v>4010904</v>
          </cell>
          <cell r="K67">
            <v>52217</v>
          </cell>
        </row>
        <row r="68">
          <cell r="C68" t="str">
            <v>40205941</v>
          </cell>
          <cell r="D68">
            <v>456</v>
          </cell>
          <cell r="J68" t="str">
            <v>40109251</v>
          </cell>
          <cell r="K68">
            <v>84243</v>
          </cell>
        </row>
        <row r="69">
          <cell r="C69" t="str">
            <v>40205942</v>
          </cell>
          <cell r="D69">
            <v>6896</v>
          </cell>
          <cell r="J69" t="str">
            <v>401093023</v>
          </cell>
          <cell r="K69">
            <v>-1010</v>
          </cell>
        </row>
        <row r="70">
          <cell r="C70" t="str">
            <v>40205951</v>
          </cell>
          <cell r="D70">
            <v>2383</v>
          </cell>
        </row>
        <row r="71">
          <cell r="C71" t="str">
            <v>40205952</v>
          </cell>
          <cell r="D71">
            <v>163</v>
          </cell>
        </row>
        <row r="72">
          <cell r="C72" t="str">
            <v>40205953</v>
          </cell>
          <cell r="D72">
            <v>2009</v>
          </cell>
          <cell r="F72">
            <v>12250</v>
          </cell>
        </row>
        <row r="73">
          <cell r="C73" t="str">
            <v>4020596</v>
          </cell>
          <cell r="D73">
            <v>1074</v>
          </cell>
        </row>
        <row r="74">
          <cell r="C74" t="str">
            <v>4020597</v>
          </cell>
          <cell r="D74">
            <v>2318</v>
          </cell>
        </row>
        <row r="75">
          <cell r="C75" t="str">
            <v>4020598</v>
          </cell>
          <cell r="D75">
            <v>2746</v>
          </cell>
        </row>
        <row r="76">
          <cell r="C76" t="str">
            <v>4020935</v>
          </cell>
          <cell r="D76">
            <v>2068</v>
          </cell>
          <cell r="E76">
            <v>3600</v>
          </cell>
          <cell r="F76">
            <v>8700</v>
          </cell>
        </row>
        <row r="77">
          <cell r="C77" t="str">
            <v>40302</v>
          </cell>
          <cell r="D77">
            <v>4180</v>
          </cell>
        </row>
        <row r="78">
          <cell r="C78" t="str">
            <v>40801</v>
          </cell>
          <cell r="D78">
            <v>42180</v>
          </cell>
        </row>
        <row r="80">
          <cell r="C80" t="str">
            <v>4090</v>
          </cell>
        </row>
        <row r="81">
          <cell r="C81" t="str">
            <v>40901</v>
          </cell>
        </row>
        <row r="82">
          <cell r="C82" t="str">
            <v>40902</v>
          </cell>
        </row>
        <row r="83">
          <cell r="C83">
            <v>40301</v>
          </cell>
          <cell r="E83">
            <v>-4433.3999999999996</v>
          </cell>
          <cell r="F83">
            <v>-6965.08</v>
          </cell>
        </row>
        <row r="86">
          <cell r="D86">
            <v>592777</v>
          </cell>
          <cell r="E86">
            <v>75846.600000000006</v>
          </cell>
          <cell r="F86">
            <v>414880.92</v>
          </cell>
        </row>
      </sheetData>
      <sheetData sheetId="48">
        <row r="3">
          <cell r="B3" t="str">
            <v>LRCA ID</v>
          </cell>
          <cell r="C3" t="str">
            <v>Factor</v>
          </cell>
          <cell r="D3">
            <v>2003</v>
          </cell>
          <cell r="E3">
            <v>2004</v>
          </cell>
          <cell r="F3" t="str">
            <v>2004/2003</v>
          </cell>
        </row>
        <row r="4">
          <cell r="B4">
            <v>0</v>
          </cell>
          <cell r="C4" t="str">
            <v>No Change</v>
          </cell>
          <cell r="D4">
            <v>1</v>
          </cell>
          <cell r="E4">
            <v>1</v>
          </cell>
          <cell r="F4">
            <v>1</v>
          </cell>
        </row>
        <row r="5">
          <cell r="B5">
            <v>1</v>
          </cell>
          <cell r="C5" t="str">
            <v>Inflation</v>
          </cell>
          <cell r="D5">
            <v>1.0249999999999999</v>
          </cell>
          <cell r="E5">
            <v>1.0387</v>
          </cell>
          <cell r="F5">
            <v>1.0133658536585366</v>
          </cell>
        </row>
        <row r="6">
          <cell r="B6">
            <v>2</v>
          </cell>
          <cell r="C6" t="str">
            <v>Customer Growth</v>
          </cell>
          <cell r="D6">
            <v>1.016210130421644</v>
          </cell>
          <cell r="E6">
            <v>1.032420260843288</v>
          </cell>
          <cell r="F6">
            <v>1.0159515536564452</v>
          </cell>
        </row>
        <row r="7">
          <cell r="B7">
            <v>3</v>
          </cell>
          <cell r="C7" t="str">
            <v>Customer Growth FB</v>
          </cell>
          <cell r="D7">
            <v>1.0264488247788346</v>
          </cell>
          <cell r="E7">
            <v>1.052897649557669</v>
          </cell>
          <cell r="F7">
            <v>1.0257673097190532</v>
          </cell>
        </row>
        <row r="8">
          <cell r="B8">
            <v>4</v>
          </cell>
          <cell r="C8" t="str">
            <v>Customer Growth M</v>
          </cell>
          <cell r="D8">
            <v>1.0061978063494781</v>
          </cell>
          <cell r="E8">
            <v>1.0123956126989566</v>
          </cell>
          <cell r="F8">
            <v>1.0061596301545959</v>
          </cell>
        </row>
        <row r="9">
          <cell r="B9">
            <v>5</v>
          </cell>
          <cell r="C9" t="str">
            <v>Payroll</v>
          </cell>
          <cell r="D9">
            <v>1.03</v>
          </cell>
          <cell r="E9">
            <v>1.0609</v>
          </cell>
          <cell r="F9">
            <v>1.03</v>
          </cell>
        </row>
        <row r="10">
          <cell r="B10">
            <v>6</v>
          </cell>
          <cell r="C10" t="str">
            <v>Sales (kWh)</v>
          </cell>
          <cell r="D10">
            <v>1.0104331422227539</v>
          </cell>
          <cell r="E10">
            <v>1.032310509874651</v>
          </cell>
          <cell r="F10">
            <v>1.0216514747366374</v>
          </cell>
        </row>
        <row r="11">
          <cell r="B11">
            <v>7</v>
          </cell>
          <cell r="C11" t="str">
            <v>Sales (kWh) FB</v>
          </cell>
          <cell r="D11">
            <v>1.0540623801325626</v>
          </cell>
          <cell r="E11">
            <v>1.086623423118426</v>
          </cell>
          <cell r="F11">
            <v>1.0308910018985484</v>
          </cell>
        </row>
        <row r="12">
          <cell r="B12">
            <v>8</v>
          </cell>
          <cell r="C12" t="str">
            <v>Sales (kWh) M</v>
          </cell>
          <cell r="D12">
            <v>0.95115779447164261</v>
          </cell>
          <cell r="E12">
            <v>0.95852015794239875</v>
          </cell>
          <cell r="F12">
            <v>1.0077404227916209</v>
          </cell>
        </row>
        <row r="13">
          <cell r="B13">
            <v>9</v>
          </cell>
          <cell r="C13" t="str">
            <v>Revenues (Base)</v>
          </cell>
          <cell r="D13">
            <v>1.0142990578118141</v>
          </cell>
          <cell r="E13">
            <v>1.0386934436217758</v>
          </cell>
          <cell r="F13">
            <v>1.0240504865129114</v>
          </cell>
        </row>
        <row r="14">
          <cell r="B14">
            <v>10</v>
          </cell>
          <cell r="C14" t="str">
            <v>Revenues (Base) FB</v>
          </cell>
          <cell r="D14">
            <v>1.041768152304255</v>
          </cell>
          <cell r="E14">
            <v>1.0773326668280154</v>
          </cell>
          <cell r="F14">
            <v>1.0341386079475519</v>
          </cell>
        </row>
        <row r="15">
          <cell r="B15">
            <v>11</v>
          </cell>
          <cell r="C15" t="str">
            <v>Revenues (Base) M</v>
          </cell>
          <cell r="D15">
            <v>0.98234408285615393</v>
          </cell>
          <cell r="E15">
            <v>0.99374418582220292</v>
          </cell>
          <cell r="F15">
            <v>1.0116049998824275</v>
          </cell>
        </row>
        <row r="16">
          <cell r="B16">
            <v>12</v>
          </cell>
          <cell r="C16" t="str">
            <v>Plant</v>
          </cell>
        </row>
        <row r="17">
          <cell r="B17">
            <v>13</v>
          </cell>
          <cell r="C17" t="str">
            <v>Inflation x Customer Growth</v>
          </cell>
          <cell r="D17">
            <v>1.0416153836821851</v>
          </cell>
          <cell r="E17">
            <v>1.0723749249379231</v>
          </cell>
          <cell r="F17">
            <v>1.0295306134467799</v>
          </cell>
        </row>
        <row r="18">
          <cell r="B18">
            <v>14</v>
          </cell>
          <cell r="C18" t="str">
            <v>Inflation x Customer Growth FB</v>
          </cell>
          <cell r="D18">
            <v>1.0521100453983054</v>
          </cell>
          <cell r="E18">
            <v>1.0936447885955507</v>
          </cell>
          <cell r="F18">
            <v>1.0394775654684687</v>
          </cell>
        </row>
        <row r="19">
          <cell r="B19">
            <v>15</v>
          </cell>
          <cell r="C19" t="str">
            <v>Inflation x Customer Growth M</v>
          </cell>
          <cell r="D19">
            <v>1.031352751508215</v>
          </cell>
          <cell r="E19">
            <v>1.0515753229104061</v>
          </cell>
          <cell r="F19">
            <v>1.0196078125283694</v>
          </cell>
        </row>
        <row r="20">
          <cell r="B20">
            <v>16</v>
          </cell>
          <cell r="C20" t="str">
            <v>Payroll x Customer Growth</v>
          </cell>
          <cell r="D20">
            <v>1.0466964343342933</v>
          </cell>
          <cell r="E20">
            <v>1.0952946547286442</v>
          </cell>
          <cell r="F20">
            <v>1.0464301002661385</v>
          </cell>
        </row>
        <row r="21">
          <cell r="B21">
            <v>17</v>
          </cell>
          <cell r="C21" t="str">
            <v>Payroll x Customer Growth FB</v>
          </cell>
          <cell r="D21">
            <v>1.0572422895221996</v>
          </cell>
          <cell r="E21">
            <v>1.117019116415731</v>
          </cell>
          <cell r="F21">
            <v>1.0565403290106248</v>
          </cell>
        </row>
        <row r="22">
          <cell r="B22">
            <v>18</v>
          </cell>
          <cell r="C22" t="str">
            <v>Payroll x Customer Growth M</v>
          </cell>
          <cell r="D22">
            <v>1.0363837405399625</v>
          </cell>
          <cell r="E22">
            <v>1.0740505055123231</v>
          </cell>
          <cell r="F22">
            <v>1.0363444190592337</v>
          </cell>
        </row>
        <row r="23">
          <cell r="B23">
            <v>19</v>
          </cell>
          <cell r="C23" t="str">
            <v>Zero Balance</v>
          </cell>
          <cell r="D23">
            <v>0</v>
          </cell>
          <cell r="E23">
            <v>0</v>
          </cell>
          <cell r="F23">
            <v>0</v>
          </cell>
        </row>
        <row r="24">
          <cell r="B24">
            <v>20</v>
          </cell>
          <cell r="C24" t="str">
            <v>Direct Calculation</v>
          </cell>
          <cell r="D24" t="str">
            <v>Direct</v>
          </cell>
          <cell r="E24" t="str">
            <v>Direct</v>
          </cell>
          <cell r="F24" t="str">
            <v>Direct</v>
          </cell>
        </row>
        <row r="25">
          <cell r="B25" t="str">
            <v>FPUC</v>
          </cell>
          <cell r="F25" t="str">
            <v>FPUC File</v>
          </cell>
        </row>
        <row r="26">
          <cell r="B26" t="str">
            <v>FPUC</v>
          </cell>
          <cell r="F26" t="str">
            <v>FPUC File</v>
          </cell>
        </row>
        <row r="27">
          <cell r="B27" t="str">
            <v>FPUC</v>
          </cell>
          <cell r="F27" t="str">
            <v>FPUC File</v>
          </cell>
        </row>
        <row r="28">
          <cell r="B28" t="str">
            <v>FPUC</v>
          </cell>
          <cell r="F28" t="str">
            <v>FPUC File</v>
          </cell>
        </row>
        <row r="29">
          <cell r="B29" t="str">
            <v>FPUC</v>
          </cell>
          <cell r="F29" t="str">
            <v>FPUC need</v>
          </cell>
        </row>
        <row r="30">
          <cell r="B30" t="str">
            <v>FPUC</v>
          </cell>
          <cell r="F30" t="str">
            <v>FPUC File</v>
          </cell>
        </row>
      </sheetData>
      <sheetData sheetId="49"/>
      <sheetData sheetId="50"/>
      <sheetData sheetId="51"/>
      <sheetData sheetId="52"/>
      <sheetData sheetId="53"/>
      <sheetData sheetId="54">
        <row r="31">
          <cell r="L31">
            <v>535</v>
          </cell>
        </row>
        <row r="32">
          <cell r="L32">
            <v>537</v>
          </cell>
        </row>
        <row r="33">
          <cell r="L33">
            <v>538</v>
          </cell>
        </row>
        <row r="34">
          <cell r="L34">
            <v>539</v>
          </cell>
        </row>
        <row r="35">
          <cell r="L35">
            <v>580</v>
          </cell>
          <cell r="M35">
            <v>5</v>
          </cell>
        </row>
        <row r="36">
          <cell r="L36">
            <v>582</v>
          </cell>
          <cell r="M36">
            <v>5</v>
          </cell>
        </row>
        <row r="37">
          <cell r="L37">
            <v>583</v>
          </cell>
          <cell r="M37">
            <v>16</v>
          </cell>
        </row>
        <row r="38">
          <cell r="L38">
            <v>584</v>
          </cell>
          <cell r="M38">
            <v>5</v>
          </cell>
        </row>
        <row r="39">
          <cell r="L39">
            <v>585</v>
          </cell>
          <cell r="M39">
            <v>16</v>
          </cell>
        </row>
        <row r="40">
          <cell r="L40">
            <v>586</v>
          </cell>
          <cell r="M40">
            <v>16</v>
          </cell>
        </row>
        <row r="41">
          <cell r="L41">
            <v>587</v>
          </cell>
          <cell r="M41">
            <v>16</v>
          </cell>
        </row>
        <row r="42">
          <cell r="L42">
            <v>588</v>
          </cell>
          <cell r="M42">
            <v>16</v>
          </cell>
        </row>
        <row r="43">
          <cell r="L43">
            <v>589</v>
          </cell>
          <cell r="M43">
            <v>1</v>
          </cell>
        </row>
        <row r="44">
          <cell r="L44">
            <v>901</v>
          </cell>
          <cell r="M44">
            <v>5</v>
          </cell>
        </row>
        <row r="45">
          <cell r="L45">
            <v>902</v>
          </cell>
          <cell r="M45">
            <v>16</v>
          </cell>
        </row>
        <row r="46">
          <cell r="L46">
            <v>903</v>
          </cell>
          <cell r="M46">
            <v>5</v>
          </cell>
        </row>
        <row r="47">
          <cell r="L47">
            <v>904</v>
          </cell>
          <cell r="M47">
            <v>9</v>
          </cell>
        </row>
        <row r="48">
          <cell r="L48">
            <v>905</v>
          </cell>
          <cell r="M48">
            <v>13</v>
          </cell>
        </row>
        <row r="49">
          <cell r="L49">
            <v>906</v>
          </cell>
          <cell r="M49">
            <v>19</v>
          </cell>
        </row>
        <row r="50">
          <cell r="L50">
            <v>913</v>
          </cell>
          <cell r="M50">
            <v>13</v>
          </cell>
        </row>
        <row r="51">
          <cell r="L51">
            <v>916</v>
          </cell>
          <cell r="M51">
            <v>13</v>
          </cell>
        </row>
        <row r="52">
          <cell r="L52">
            <v>920</v>
          </cell>
          <cell r="M52">
            <v>5</v>
          </cell>
        </row>
        <row r="53">
          <cell r="L53">
            <v>921</v>
          </cell>
          <cell r="M53">
            <v>1</v>
          </cell>
        </row>
        <row r="54">
          <cell r="L54">
            <v>922</v>
          </cell>
          <cell r="M54">
            <v>1</v>
          </cell>
        </row>
        <row r="55">
          <cell r="L55">
            <v>923</v>
          </cell>
          <cell r="M55">
            <v>1</v>
          </cell>
        </row>
        <row r="56">
          <cell r="L56">
            <v>924</v>
          </cell>
          <cell r="M56" t="str">
            <v>FPUC</v>
          </cell>
        </row>
        <row r="57">
          <cell r="L57">
            <v>925</v>
          </cell>
          <cell r="M57" t="str">
            <v>FPUC</v>
          </cell>
        </row>
        <row r="58">
          <cell r="L58">
            <v>9261</v>
          </cell>
          <cell r="M58" t="str">
            <v>FPUC</v>
          </cell>
        </row>
        <row r="59">
          <cell r="L59">
            <v>9262</v>
          </cell>
          <cell r="M59" t="str">
            <v>FPUC</v>
          </cell>
        </row>
        <row r="60">
          <cell r="L60">
            <v>928</v>
          </cell>
          <cell r="M60" t="str">
            <v>FPUC</v>
          </cell>
        </row>
        <row r="61">
          <cell r="L61">
            <v>930</v>
          </cell>
          <cell r="M61">
            <v>13</v>
          </cell>
        </row>
        <row r="62">
          <cell r="L62">
            <v>931</v>
          </cell>
          <cell r="M62">
            <v>1</v>
          </cell>
        </row>
        <row r="64">
          <cell r="L64">
            <v>542</v>
          </cell>
          <cell r="M64">
            <v>0</v>
          </cell>
        </row>
        <row r="65">
          <cell r="L65">
            <v>590</v>
          </cell>
          <cell r="M65">
            <v>5</v>
          </cell>
        </row>
        <row r="66">
          <cell r="L66">
            <v>592</v>
          </cell>
          <cell r="M66">
            <v>13</v>
          </cell>
        </row>
        <row r="67">
          <cell r="L67">
            <v>593</v>
          </cell>
          <cell r="M67">
            <v>13</v>
          </cell>
        </row>
        <row r="68">
          <cell r="L68">
            <v>594</v>
          </cell>
          <cell r="M68">
            <v>16</v>
          </cell>
        </row>
        <row r="69">
          <cell r="L69">
            <v>595</v>
          </cell>
          <cell r="M69">
            <v>16</v>
          </cell>
        </row>
        <row r="70">
          <cell r="L70">
            <v>596</v>
          </cell>
          <cell r="M70">
            <v>16</v>
          </cell>
        </row>
        <row r="71">
          <cell r="L71">
            <v>597</v>
          </cell>
          <cell r="M71">
            <v>16</v>
          </cell>
        </row>
        <row r="72">
          <cell r="L72">
            <v>932</v>
          </cell>
          <cell r="M72">
            <v>1</v>
          </cell>
        </row>
      </sheetData>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Consolidate"/>
      <sheetName val="114"/>
      <sheetName val="115"/>
    </sheetNames>
    <sheetDataSet>
      <sheetData sheetId="0"/>
      <sheetData sheetId="1"/>
      <sheetData sheetId="2"/>
      <sheetData sheetId="3">
        <row r="6">
          <cell r="A6">
            <v>1</v>
          </cell>
          <cell r="B6">
            <v>2</v>
          </cell>
          <cell r="C6">
            <v>3</v>
          </cell>
          <cell r="D6">
            <v>4</v>
          </cell>
          <cell r="E6">
            <v>5</v>
          </cell>
          <cell r="F6">
            <v>6</v>
          </cell>
          <cell r="G6">
            <v>7</v>
          </cell>
          <cell r="H6">
            <v>8</v>
          </cell>
          <cell r="I6">
            <v>9</v>
          </cell>
          <cell r="J6">
            <v>10</v>
          </cell>
          <cell r="K6">
            <v>11</v>
          </cell>
          <cell r="L6">
            <v>12</v>
          </cell>
          <cell r="M6">
            <v>13</v>
          </cell>
          <cell r="N6">
            <v>14</v>
          </cell>
          <cell r="O6">
            <v>15</v>
          </cell>
          <cell r="P6">
            <v>16</v>
          </cell>
          <cell r="Q6">
            <v>17</v>
          </cell>
        </row>
        <row r="7">
          <cell r="B7" t="str">
            <v>Account</v>
          </cell>
        </row>
        <row r="8">
          <cell r="B8" t="str">
            <v>Number</v>
          </cell>
          <cell r="D8" t="str">
            <v>Account Description</v>
          </cell>
          <cell r="E8" t="str">
            <v>Jan</v>
          </cell>
          <cell r="F8" t="str">
            <v>Feb</v>
          </cell>
          <cell r="G8" t="str">
            <v>Mar</v>
          </cell>
          <cell r="H8" t="str">
            <v>Apr</v>
          </cell>
          <cell r="I8" t="str">
            <v>May</v>
          </cell>
          <cell r="J8" t="str">
            <v>Jun</v>
          </cell>
          <cell r="K8" t="str">
            <v>Jul</v>
          </cell>
          <cell r="L8" t="str">
            <v>Aug</v>
          </cell>
          <cell r="M8" t="str">
            <v>Sep</v>
          </cell>
          <cell r="N8" t="str">
            <v>Oct</v>
          </cell>
          <cell r="O8" t="str">
            <v>Nov</v>
          </cell>
          <cell r="P8" t="str">
            <v>Dec</v>
          </cell>
          <cell r="Q8" t="str">
            <v>Total</v>
          </cell>
        </row>
        <row r="10">
          <cell r="D10" t="str">
            <v>OPERATING REVENUES</v>
          </cell>
        </row>
        <row r="12">
          <cell r="D12" t="str">
            <v xml:space="preserve">  SALES OF ELECTRICITY</v>
          </cell>
        </row>
        <row r="14">
          <cell r="D14" t="str">
            <v xml:space="preserve">   Residential Sales</v>
          </cell>
        </row>
        <row r="15">
          <cell r="A15">
            <v>400044001</v>
          </cell>
          <cell r="B15">
            <v>4000</v>
          </cell>
          <cell r="C15">
            <v>44001</v>
          </cell>
          <cell r="D15" t="str">
            <v>Base Revenue - Residential</v>
          </cell>
          <cell r="E15">
            <v>321400</v>
          </cell>
          <cell r="F15">
            <v>280100</v>
          </cell>
          <cell r="G15">
            <v>243800</v>
          </cell>
          <cell r="H15">
            <v>244200</v>
          </cell>
          <cell r="I15">
            <v>254200</v>
          </cell>
          <cell r="J15">
            <v>316900</v>
          </cell>
          <cell r="K15">
            <v>350100</v>
          </cell>
          <cell r="L15">
            <v>356600</v>
          </cell>
          <cell r="M15">
            <v>331900</v>
          </cell>
          <cell r="N15">
            <v>275200</v>
          </cell>
          <cell r="O15">
            <v>239200</v>
          </cell>
          <cell r="P15">
            <v>267700</v>
          </cell>
          <cell r="Q15">
            <v>3481300</v>
          </cell>
        </row>
        <row r="16">
          <cell r="A16">
            <v>400044002</v>
          </cell>
          <cell r="B16">
            <v>4000</v>
          </cell>
          <cell r="C16">
            <v>44002</v>
          </cell>
          <cell r="D16" t="str">
            <v>Fuel Revenue - Residential</v>
          </cell>
          <cell r="E16">
            <v>696800</v>
          </cell>
          <cell r="F16">
            <v>575700</v>
          </cell>
          <cell r="G16">
            <v>467700</v>
          </cell>
          <cell r="H16">
            <v>468400</v>
          </cell>
          <cell r="I16">
            <v>497600</v>
          </cell>
          <cell r="J16">
            <v>681900</v>
          </cell>
          <cell r="K16">
            <v>779100</v>
          </cell>
          <cell r="L16">
            <v>797700</v>
          </cell>
          <cell r="M16">
            <v>724300</v>
          </cell>
          <cell r="N16">
            <v>556700</v>
          </cell>
          <cell r="O16">
            <v>450200</v>
          </cell>
          <cell r="P16">
            <v>533500</v>
          </cell>
          <cell r="Q16">
            <v>7229600</v>
          </cell>
        </row>
        <row r="17">
          <cell r="A17">
            <v>400044003</v>
          </cell>
          <cell r="B17">
            <v>4000</v>
          </cell>
          <cell r="C17">
            <v>44003</v>
          </cell>
          <cell r="D17" t="str">
            <v>Gross Receipts Rev - Residential</v>
          </cell>
          <cell r="E17">
            <v>10700</v>
          </cell>
          <cell r="F17">
            <v>9000</v>
          </cell>
          <cell r="G17">
            <v>7500</v>
          </cell>
          <cell r="H17">
            <v>7500</v>
          </cell>
          <cell r="I17">
            <v>7900</v>
          </cell>
          <cell r="J17">
            <v>10500</v>
          </cell>
          <cell r="K17">
            <v>11900</v>
          </cell>
          <cell r="L17">
            <v>12200</v>
          </cell>
          <cell r="M17">
            <v>11100</v>
          </cell>
          <cell r="N17">
            <v>8800</v>
          </cell>
          <cell r="O17">
            <v>7300</v>
          </cell>
          <cell r="P17">
            <v>8400</v>
          </cell>
          <cell r="Q17">
            <v>112800</v>
          </cell>
        </row>
        <row r="18">
          <cell r="A18">
            <v>400044004</v>
          </cell>
          <cell r="B18">
            <v>4000</v>
          </cell>
          <cell r="C18">
            <v>44004</v>
          </cell>
          <cell r="D18" t="str">
            <v>Franchise Tax Rev - Residential</v>
          </cell>
          <cell r="E18">
            <v>28500</v>
          </cell>
          <cell r="F18">
            <v>24000</v>
          </cell>
          <cell r="G18">
            <v>19900</v>
          </cell>
          <cell r="H18">
            <v>20000</v>
          </cell>
          <cell r="I18">
            <v>21100</v>
          </cell>
          <cell r="J18">
            <v>28000</v>
          </cell>
          <cell r="K18">
            <v>31600</v>
          </cell>
          <cell r="L18">
            <v>32300</v>
          </cell>
          <cell r="M18">
            <v>29600</v>
          </cell>
          <cell r="N18">
            <v>23300</v>
          </cell>
          <cell r="O18">
            <v>19300</v>
          </cell>
          <cell r="P18">
            <v>22400</v>
          </cell>
          <cell r="Q18">
            <v>300000</v>
          </cell>
        </row>
        <row r="19">
          <cell r="A19">
            <v>400044005</v>
          </cell>
          <cell r="B19">
            <v>4000</v>
          </cell>
          <cell r="C19">
            <v>44005</v>
          </cell>
          <cell r="D19" t="str">
            <v>Conservation Rev - Residential</v>
          </cell>
          <cell r="E19">
            <v>6900</v>
          </cell>
          <cell r="F19">
            <v>5700</v>
          </cell>
          <cell r="G19">
            <v>4600</v>
          </cell>
          <cell r="H19">
            <v>4700</v>
          </cell>
          <cell r="I19">
            <v>4900</v>
          </cell>
          <cell r="J19">
            <v>6800</v>
          </cell>
          <cell r="K19">
            <v>7700</v>
          </cell>
          <cell r="L19">
            <v>7900</v>
          </cell>
          <cell r="M19">
            <v>7200</v>
          </cell>
          <cell r="N19">
            <v>5500</v>
          </cell>
          <cell r="O19">
            <v>4500</v>
          </cell>
          <cell r="P19">
            <v>5300</v>
          </cell>
          <cell r="Q19">
            <v>71700</v>
          </cell>
        </row>
        <row r="21">
          <cell r="D21" t="str">
            <v xml:space="preserve">                       Residential Sales</v>
          </cell>
          <cell r="E21">
            <v>1064300</v>
          </cell>
          <cell r="F21">
            <v>894500</v>
          </cell>
          <cell r="G21">
            <v>743500</v>
          </cell>
          <cell r="H21">
            <v>744800</v>
          </cell>
          <cell r="I21">
            <v>785700</v>
          </cell>
          <cell r="J21">
            <v>1044100</v>
          </cell>
          <cell r="K21">
            <v>1180400</v>
          </cell>
          <cell r="L21">
            <v>1206700</v>
          </cell>
          <cell r="M21">
            <v>1104100</v>
          </cell>
          <cell r="N21">
            <v>869500</v>
          </cell>
          <cell r="O21">
            <v>720500</v>
          </cell>
          <cell r="P21">
            <v>837300</v>
          </cell>
          <cell r="Q21">
            <v>11195400</v>
          </cell>
        </row>
        <row r="23">
          <cell r="D23" t="str">
            <v xml:space="preserve">   Commercial &amp; Industrial Sales</v>
          </cell>
        </row>
        <row r="24">
          <cell r="A24">
            <v>400044201</v>
          </cell>
          <cell r="B24">
            <v>4000</v>
          </cell>
          <cell r="C24">
            <v>44201</v>
          </cell>
          <cell r="D24" t="str">
            <v>C/S Base Revenue - Commercial Small</v>
          </cell>
          <cell r="E24">
            <v>51700</v>
          </cell>
          <cell r="F24">
            <v>51400</v>
          </cell>
          <cell r="G24">
            <v>51700</v>
          </cell>
          <cell r="H24">
            <v>51400</v>
          </cell>
          <cell r="I24">
            <v>51800</v>
          </cell>
          <cell r="J24">
            <v>51400</v>
          </cell>
          <cell r="K24">
            <v>51400</v>
          </cell>
          <cell r="L24">
            <v>51400</v>
          </cell>
          <cell r="M24">
            <v>51400</v>
          </cell>
          <cell r="N24">
            <v>50300</v>
          </cell>
          <cell r="O24">
            <v>50300</v>
          </cell>
          <cell r="P24">
            <v>50300</v>
          </cell>
          <cell r="Q24">
            <v>614500</v>
          </cell>
        </row>
        <row r="25">
          <cell r="A25">
            <v>400044202</v>
          </cell>
          <cell r="B25">
            <v>4000</v>
          </cell>
          <cell r="C25">
            <v>44202</v>
          </cell>
          <cell r="D25" t="str">
            <v>C/S Fuel Revenue - Commercial Small</v>
          </cell>
          <cell r="E25">
            <v>83300</v>
          </cell>
          <cell r="F25">
            <v>82800</v>
          </cell>
          <cell r="G25">
            <v>83200</v>
          </cell>
          <cell r="H25">
            <v>82800</v>
          </cell>
          <cell r="I25">
            <v>83400</v>
          </cell>
          <cell r="J25">
            <v>82800</v>
          </cell>
          <cell r="K25">
            <v>82800</v>
          </cell>
          <cell r="L25">
            <v>82800</v>
          </cell>
          <cell r="M25">
            <v>82800</v>
          </cell>
          <cell r="N25">
            <v>80400</v>
          </cell>
          <cell r="O25">
            <v>80400</v>
          </cell>
          <cell r="P25">
            <v>80400</v>
          </cell>
          <cell r="Q25">
            <v>987900</v>
          </cell>
        </row>
        <row r="26">
          <cell r="A26">
            <v>400044203</v>
          </cell>
          <cell r="B26">
            <v>4000</v>
          </cell>
          <cell r="C26">
            <v>44203</v>
          </cell>
          <cell r="D26" t="str">
            <v>Gross Receipts Rev - Commercial Small</v>
          </cell>
          <cell r="E26">
            <v>1400</v>
          </cell>
          <cell r="F26">
            <v>1400</v>
          </cell>
          <cell r="G26">
            <v>1400</v>
          </cell>
          <cell r="H26">
            <v>1400</v>
          </cell>
          <cell r="I26">
            <v>1400</v>
          </cell>
          <cell r="J26">
            <v>1400</v>
          </cell>
          <cell r="K26">
            <v>1400</v>
          </cell>
          <cell r="L26">
            <v>1400</v>
          </cell>
          <cell r="M26">
            <v>1400</v>
          </cell>
          <cell r="N26">
            <v>1400</v>
          </cell>
          <cell r="O26">
            <v>1400</v>
          </cell>
          <cell r="P26">
            <v>1400</v>
          </cell>
          <cell r="Q26">
            <v>16800</v>
          </cell>
        </row>
        <row r="27">
          <cell r="A27">
            <v>400044204</v>
          </cell>
          <cell r="B27">
            <v>4000</v>
          </cell>
          <cell r="C27">
            <v>44204</v>
          </cell>
          <cell r="D27" t="str">
            <v>Franchise Tax Rev - Commercial Small</v>
          </cell>
          <cell r="E27">
            <v>4100</v>
          </cell>
          <cell r="F27">
            <v>4000</v>
          </cell>
          <cell r="G27">
            <v>4000</v>
          </cell>
          <cell r="H27">
            <v>4000</v>
          </cell>
          <cell r="I27">
            <v>4100</v>
          </cell>
          <cell r="J27">
            <v>4000</v>
          </cell>
          <cell r="K27">
            <v>4000</v>
          </cell>
          <cell r="L27">
            <v>4000</v>
          </cell>
          <cell r="M27">
            <v>4000</v>
          </cell>
          <cell r="N27">
            <v>3900</v>
          </cell>
          <cell r="O27">
            <v>3900</v>
          </cell>
          <cell r="P27">
            <v>3900</v>
          </cell>
          <cell r="Q27">
            <v>47900</v>
          </cell>
        </row>
        <row r="28">
          <cell r="A28">
            <v>400044205</v>
          </cell>
          <cell r="B28">
            <v>4000</v>
          </cell>
          <cell r="C28">
            <v>44205</v>
          </cell>
          <cell r="D28" t="str">
            <v>C/S Conservation Rev - Commercial Small</v>
          </cell>
          <cell r="E28">
            <v>800</v>
          </cell>
          <cell r="F28">
            <v>800</v>
          </cell>
          <cell r="G28">
            <v>800</v>
          </cell>
          <cell r="H28">
            <v>800</v>
          </cell>
          <cell r="I28">
            <v>900</v>
          </cell>
          <cell r="J28">
            <v>800</v>
          </cell>
          <cell r="K28">
            <v>800</v>
          </cell>
          <cell r="L28">
            <v>800</v>
          </cell>
          <cell r="M28">
            <v>800</v>
          </cell>
          <cell r="N28">
            <v>800</v>
          </cell>
          <cell r="O28">
            <v>800</v>
          </cell>
          <cell r="P28">
            <v>800</v>
          </cell>
          <cell r="Q28">
            <v>9700</v>
          </cell>
        </row>
        <row r="29">
          <cell r="A29">
            <v>400044211</v>
          </cell>
          <cell r="B29">
            <v>4000</v>
          </cell>
          <cell r="C29">
            <v>44211</v>
          </cell>
          <cell r="D29" t="str">
            <v>C/L Base Revenue - Commercial Large / Industrial</v>
          </cell>
          <cell r="E29">
            <v>103800</v>
          </cell>
          <cell r="F29">
            <v>104700</v>
          </cell>
          <cell r="G29">
            <v>104200</v>
          </cell>
          <cell r="H29">
            <v>105100</v>
          </cell>
          <cell r="I29">
            <v>106100</v>
          </cell>
          <cell r="J29">
            <v>106100</v>
          </cell>
          <cell r="K29">
            <v>106100</v>
          </cell>
          <cell r="L29">
            <v>106100</v>
          </cell>
          <cell r="M29">
            <v>106100</v>
          </cell>
          <cell r="N29">
            <v>106100</v>
          </cell>
          <cell r="O29">
            <v>106100</v>
          </cell>
          <cell r="P29">
            <v>106100</v>
          </cell>
          <cell r="Q29">
            <v>1266600</v>
          </cell>
        </row>
        <row r="30">
          <cell r="A30">
            <v>400044212</v>
          </cell>
          <cell r="B30">
            <v>4000</v>
          </cell>
          <cell r="C30">
            <v>44212</v>
          </cell>
          <cell r="D30" t="str">
            <v>C/L Fuel Revenue - Commercial Large / Industrial</v>
          </cell>
          <cell r="E30">
            <v>333800</v>
          </cell>
          <cell r="F30">
            <v>336700</v>
          </cell>
          <cell r="G30">
            <v>335300</v>
          </cell>
          <cell r="H30">
            <v>338200</v>
          </cell>
          <cell r="I30">
            <v>341200</v>
          </cell>
          <cell r="J30">
            <v>341200</v>
          </cell>
          <cell r="K30">
            <v>341200</v>
          </cell>
          <cell r="L30">
            <v>341200</v>
          </cell>
          <cell r="M30">
            <v>341200</v>
          </cell>
          <cell r="N30">
            <v>341200</v>
          </cell>
          <cell r="O30">
            <v>341200</v>
          </cell>
          <cell r="P30">
            <v>341200</v>
          </cell>
          <cell r="Q30">
            <v>4073600</v>
          </cell>
        </row>
        <row r="31">
          <cell r="A31">
            <v>400044213</v>
          </cell>
          <cell r="B31">
            <v>4000</v>
          </cell>
          <cell r="C31">
            <v>44213</v>
          </cell>
          <cell r="D31" t="str">
            <v>Gross Receipts Rev - Commercial Large</v>
          </cell>
          <cell r="E31">
            <v>4600</v>
          </cell>
          <cell r="F31">
            <v>4700</v>
          </cell>
          <cell r="G31">
            <v>4600</v>
          </cell>
          <cell r="H31">
            <v>4700</v>
          </cell>
          <cell r="I31">
            <v>4700</v>
          </cell>
          <cell r="J31">
            <v>4700</v>
          </cell>
          <cell r="K31">
            <v>4700</v>
          </cell>
          <cell r="L31">
            <v>4700</v>
          </cell>
          <cell r="M31">
            <v>4700</v>
          </cell>
          <cell r="N31">
            <v>4700</v>
          </cell>
          <cell r="O31">
            <v>4700</v>
          </cell>
          <cell r="P31">
            <v>4700</v>
          </cell>
          <cell r="Q31">
            <v>56200</v>
          </cell>
        </row>
        <row r="32">
          <cell r="A32">
            <v>400044214</v>
          </cell>
          <cell r="B32">
            <v>4000</v>
          </cell>
          <cell r="C32">
            <v>44214</v>
          </cell>
          <cell r="D32" t="str">
            <v>Franchise Tax Rev - Commercial Large</v>
          </cell>
          <cell r="E32">
            <v>13100</v>
          </cell>
          <cell r="F32">
            <v>13200</v>
          </cell>
          <cell r="G32">
            <v>13200</v>
          </cell>
          <cell r="H32">
            <v>13300</v>
          </cell>
          <cell r="I32">
            <v>13400</v>
          </cell>
          <cell r="J32">
            <v>13400</v>
          </cell>
          <cell r="K32">
            <v>13400</v>
          </cell>
          <cell r="L32">
            <v>13400</v>
          </cell>
          <cell r="M32">
            <v>13400</v>
          </cell>
          <cell r="N32">
            <v>13400</v>
          </cell>
          <cell r="O32">
            <v>13400</v>
          </cell>
          <cell r="P32">
            <v>13400</v>
          </cell>
          <cell r="Q32">
            <v>160000</v>
          </cell>
        </row>
        <row r="33">
          <cell r="A33">
            <v>400044215</v>
          </cell>
          <cell r="B33">
            <v>4000</v>
          </cell>
          <cell r="C33">
            <v>44215</v>
          </cell>
          <cell r="D33" t="str">
            <v>C/L Conservation Rev - Commercial Large</v>
          </cell>
          <cell r="E33">
            <v>3500</v>
          </cell>
          <cell r="F33">
            <v>3600</v>
          </cell>
          <cell r="G33">
            <v>3600</v>
          </cell>
          <cell r="H33">
            <v>3600</v>
          </cell>
          <cell r="I33">
            <v>3600</v>
          </cell>
          <cell r="J33">
            <v>3600</v>
          </cell>
          <cell r="K33">
            <v>3600</v>
          </cell>
          <cell r="L33">
            <v>3600</v>
          </cell>
          <cell r="M33">
            <v>3600</v>
          </cell>
          <cell r="N33">
            <v>3600</v>
          </cell>
          <cell r="O33">
            <v>3600</v>
          </cell>
          <cell r="P33">
            <v>3600</v>
          </cell>
          <cell r="Q33">
            <v>43100</v>
          </cell>
        </row>
        <row r="34">
          <cell r="A34">
            <v>400044221</v>
          </cell>
          <cell r="B34">
            <v>4000</v>
          </cell>
          <cell r="C34">
            <v>44221</v>
          </cell>
          <cell r="D34" t="str">
            <v>Base Revenue - GSLD</v>
          </cell>
          <cell r="E34">
            <v>47100</v>
          </cell>
          <cell r="F34">
            <v>47100</v>
          </cell>
          <cell r="G34">
            <v>47100</v>
          </cell>
          <cell r="H34">
            <v>47100</v>
          </cell>
          <cell r="I34">
            <v>47100</v>
          </cell>
          <cell r="J34">
            <v>47100</v>
          </cell>
          <cell r="K34">
            <v>47100</v>
          </cell>
          <cell r="L34">
            <v>47100</v>
          </cell>
          <cell r="M34">
            <v>47100</v>
          </cell>
          <cell r="N34">
            <v>47100</v>
          </cell>
          <cell r="O34">
            <v>47100</v>
          </cell>
          <cell r="P34">
            <v>47100</v>
          </cell>
          <cell r="Q34">
            <v>565200</v>
          </cell>
        </row>
        <row r="35">
          <cell r="A35">
            <v>400044222</v>
          </cell>
          <cell r="B35">
            <v>4000</v>
          </cell>
          <cell r="C35">
            <v>44222</v>
          </cell>
          <cell r="D35" t="str">
            <v>Fuel Revenue - GSLD</v>
          </cell>
          <cell r="E35">
            <v>209500</v>
          </cell>
          <cell r="F35">
            <v>234600</v>
          </cell>
          <cell r="G35">
            <v>316600</v>
          </cell>
          <cell r="H35">
            <v>212400</v>
          </cell>
          <cell r="I35">
            <v>265400</v>
          </cell>
          <cell r="J35">
            <v>350800</v>
          </cell>
          <cell r="K35">
            <v>313900</v>
          </cell>
          <cell r="L35">
            <v>319400</v>
          </cell>
          <cell r="M35">
            <v>287100</v>
          </cell>
          <cell r="N35">
            <v>322300</v>
          </cell>
          <cell r="O35">
            <v>338300</v>
          </cell>
          <cell r="P35">
            <v>229400</v>
          </cell>
          <cell r="Q35">
            <v>3399700</v>
          </cell>
        </row>
        <row r="36">
          <cell r="A36">
            <v>400044223</v>
          </cell>
          <cell r="B36">
            <v>4000</v>
          </cell>
          <cell r="C36">
            <v>44223</v>
          </cell>
          <cell r="D36" t="str">
            <v>Gross Receipts Rev - GSLD</v>
          </cell>
          <cell r="E36">
            <v>2800</v>
          </cell>
          <cell r="F36">
            <v>3100</v>
          </cell>
          <cell r="G36">
            <v>3900</v>
          </cell>
          <cell r="H36">
            <v>2800</v>
          </cell>
          <cell r="I36">
            <v>3400</v>
          </cell>
          <cell r="J36">
            <v>4300</v>
          </cell>
          <cell r="K36">
            <v>3900</v>
          </cell>
          <cell r="L36">
            <v>4000</v>
          </cell>
          <cell r="M36">
            <v>3600</v>
          </cell>
          <cell r="N36">
            <v>4000</v>
          </cell>
          <cell r="O36">
            <v>4200</v>
          </cell>
          <cell r="P36">
            <v>3000</v>
          </cell>
          <cell r="Q36">
            <v>43000</v>
          </cell>
        </row>
        <row r="37">
          <cell r="A37">
            <v>400044224</v>
          </cell>
          <cell r="B37">
            <v>4000</v>
          </cell>
          <cell r="C37">
            <v>44224</v>
          </cell>
          <cell r="D37" t="str">
            <v>Franchise Tax Rev - GSLD</v>
          </cell>
          <cell r="E37">
            <v>14400</v>
          </cell>
          <cell r="F37">
            <v>15800</v>
          </cell>
          <cell r="G37">
            <v>20400</v>
          </cell>
          <cell r="H37">
            <v>14500</v>
          </cell>
          <cell r="I37">
            <v>17500</v>
          </cell>
          <cell r="J37">
            <v>22300</v>
          </cell>
          <cell r="K37">
            <v>20200</v>
          </cell>
          <cell r="L37">
            <v>20500</v>
          </cell>
          <cell r="M37">
            <v>18700</v>
          </cell>
          <cell r="N37">
            <v>20700</v>
          </cell>
          <cell r="O37">
            <v>21600</v>
          </cell>
          <cell r="P37">
            <v>15500</v>
          </cell>
          <cell r="Q37">
            <v>222100</v>
          </cell>
        </row>
        <row r="38">
          <cell r="A38">
            <v>400044225</v>
          </cell>
          <cell r="B38">
            <v>4000</v>
          </cell>
          <cell r="C38">
            <v>44225</v>
          </cell>
          <cell r="D38" t="str">
            <v>Conservation Rev - GSLD</v>
          </cell>
          <cell r="E38">
            <v>2200</v>
          </cell>
          <cell r="F38">
            <v>2500</v>
          </cell>
          <cell r="G38">
            <v>3400</v>
          </cell>
          <cell r="H38">
            <v>2300</v>
          </cell>
          <cell r="I38">
            <v>2800</v>
          </cell>
          <cell r="J38">
            <v>3800</v>
          </cell>
          <cell r="K38">
            <v>3400</v>
          </cell>
          <cell r="L38">
            <v>3400</v>
          </cell>
          <cell r="M38">
            <v>3100</v>
          </cell>
          <cell r="N38">
            <v>3500</v>
          </cell>
          <cell r="O38">
            <v>3600</v>
          </cell>
          <cell r="P38">
            <v>2500</v>
          </cell>
          <cell r="Q38">
            <v>36500</v>
          </cell>
        </row>
        <row r="40">
          <cell r="D40" t="str">
            <v xml:space="preserve">                       Commercial &amp; Industrial Sales</v>
          </cell>
          <cell r="E40">
            <v>876100</v>
          </cell>
          <cell r="F40">
            <v>906400</v>
          </cell>
          <cell r="G40">
            <v>993400</v>
          </cell>
          <cell r="H40">
            <v>884400</v>
          </cell>
          <cell r="I40">
            <v>946800</v>
          </cell>
          <cell r="J40">
            <v>1037700</v>
          </cell>
          <cell r="K40">
            <v>997900</v>
          </cell>
          <cell r="L40">
            <v>1003800</v>
          </cell>
          <cell r="M40">
            <v>969000</v>
          </cell>
          <cell r="N40">
            <v>1003400</v>
          </cell>
          <cell r="O40">
            <v>1020600</v>
          </cell>
          <cell r="P40">
            <v>903300</v>
          </cell>
          <cell r="Q40">
            <v>11542800</v>
          </cell>
        </row>
        <row r="42">
          <cell r="D42" t="str">
            <v>Public Streets &amp; Highway Lights - Sales</v>
          </cell>
        </row>
        <row r="43">
          <cell r="A43">
            <v>400044401</v>
          </cell>
          <cell r="B43">
            <v>4000</v>
          </cell>
          <cell r="C43">
            <v>44401</v>
          </cell>
          <cell r="D43" t="str">
            <v>Base Revenue - Public Streets &amp; Highway Lights</v>
          </cell>
          <cell r="E43">
            <v>12000</v>
          </cell>
          <cell r="F43">
            <v>12100</v>
          </cell>
          <cell r="G43">
            <v>12000</v>
          </cell>
          <cell r="H43">
            <v>11800</v>
          </cell>
          <cell r="I43">
            <v>11500</v>
          </cell>
          <cell r="J43">
            <v>11600</v>
          </cell>
          <cell r="K43">
            <v>13300</v>
          </cell>
          <cell r="L43">
            <v>13300</v>
          </cell>
          <cell r="M43">
            <v>13300</v>
          </cell>
          <cell r="N43">
            <v>14900</v>
          </cell>
          <cell r="O43">
            <v>14400</v>
          </cell>
          <cell r="P43">
            <v>14400</v>
          </cell>
          <cell r="Q43">
            <v>154600</v>
          </cell>
        </row>
        <row r="44">
          <cell r="A44">
            <v>400044402</v>
          </cell>
          <cell r="B44">
            <v>4000</v>
          </cell>
          <cell r="C44">
            <v>44402</v>
          </cell>
          <cell r="D44" t="str">
            <v>Fuel Revenue - Public Streets &amp; Highway Lights</v>
          </cell>
          <cell r="E44">
            <v>3300</v>
          </cell>
          <cell r="F44">
            <v>3300</v>
          </cell>
          <cell r="G44">
            <v>3300</v>
          </cell>
          <cell r="H44">
            <v>3200</v>
          </cell>
          <cell r="I44">
            <v>3100</v>
          </cell>
          <cell r="J44">
            <v>3200</v>
          </cell>
          <cell r="K44">
            <v>3600</v>
          </cell>
          <cell r="L44">
            <v>3600</v>
          </cell>
          <cell r="M44">
            <v>3600</v>
          </cell>
          <cell r="N44">
            <v>4100</v>
          </cell>
          <cell r="O44">
            <v>3900</v>
          </cell>
          <cell r="P44">
            <v>3900</v>
          </cell>
          <cell r="Q44">
            <v>42100</v>
          </cell>
        </row>
        <row r="45">
          <cell r="A45">
            <v>400044403</v>
          </cell>
          <cell r="B45">
            <v>4000</v>
          </cell>
          <cell r="C45">
            <v>44403</v>
          </cell>
          <cell r="D45" t="str">
            <v>Gross Receipts Rev - Public Streets &amp; Highway Lights</v>
          </cell>
          <cell r="E45">
            <v>200</v>
          </cell>
          <cell r="F45">
            <v>200</v>
          </cell>
          <cell r="G45">
            <v>200</v>
          </cell>
          <cell r="H45">
            <v>200</v>
          </cell>
          <cell r="I45">
            <v>100</v>
          </cell>
          <cell r="J45">
            <v>200</v>
          </cell>
          <cell r="K45">
            <v>200</v>
          </cell>
          <cell r="L45">
            <v>200</v>
          </cell>
          <cell r="M45">
            <v>200</v>
          </cell>
          <cell r="N45">
            <v>200</v>
          </cell>
          <cell r="O45">
            <v>200</v>
          </cell>
          <cell r="P45">
            <v>200</v>
          </cell>
          <cell r="Q45">
            <v>2300</v>
          </cell>
        </row>
        <row r="46">
          <cell r="A46">
            <v>400044404</v>
          </cell>
          <cell r="B46">
            <v>4000</v>
          </cell>
          <cell r="C46">
            <v>44404</v>
          </cell>
          <cell r="D46" t="str">
            <v>Franchise Tax Rev - Public Streets &amp; Highway Lights</v>
          </cell>
          <cell r="E46">
            <v>0</v>
          </cell>
          <cell r="F46">
            <v>0</v>
          </cell>
          <cell r="G46">
            <v>0</v>
          </cell>
          <cell r="H46">
            <v>0</v>
          </cell>
          <cell r="I46">
            <v>0</v>
          </cell>
          <cell r="J46">
            <v>0</v>
          </cell>
          <cell r="K46">
            <v>0</v>
          </cell>
          <cell r="L46">
            <v>0</v>
          </cell>
          <cell r="M46">
            <v>0</v>
          </cell>
          <cell r="N46">
            <v>0</v>
          </cell>
          <cell r="O46">
            <v>0</v>
          </cell>
          <cell r="P46">
            <v>0</v>
          </cell>
          <cell r="Q46">
            <v>0</v>
          </cell>
        </row>
        <row r="47">
          <cell r="A47">
            <v>400044405</v>
          </cell>
          <cell r="B47">
            <v>4000</v>
          </cell>
          <cell r="C47">
            <v>44405</v>
          </cell>
          <cell r="D47" t="str">
            <v>Conservation Revenue - Public Streets &amp; Highway Lights</v>
          </cell>
          <cell r="E47">
            <v>0</v>
          </cell>
          <cell r="F47">
            <v>0</v>
          </cell>
          <cell r="G47">
            <v>0</v>
          </cell>
          <cell r="H47">
            <v>0</v>
          </cell>
          <cell r="I47">
            <v>0</v>
          </cell>
          <cell r="J47">
            <v>0</v>
          </cell>
          <cell r="K47">
            <v>0</v>
          </cell>
          <cell r="L47">
            <v>0</v>
          </cell>
          <cell r="M47">
            <v>0</v>
          </cell>
          <cell r="N47">
            <v>100</v>
          </cell>
          <cell r="O47">
            <v>100</v>
          </cell>
          <cell r="P47">
            <v>100</v>
          </cell>
          <cell r="Q47">
            <v>300</v>
          </cell>
        </row>
        <row r="49">
          <cell r="D49" t="str">
            <v>Public Streets &amp; Highway Lights - Sales</v>
          </cell>
          <cell r="E49">
            <v>15500</v>
          </cell>
          <cell r="F49">
            <v>15600</v>
          </cell>
          <cell r="G49">
            <v>15500</v>
          </cell>
          <cell r="H49">
            <v>15200</v>
          </cell>
          <cell r="I49">
            <v>14700</v>
          </cell>
          <cell r="J49">
            <v>15000</v>
          </cell>
          <cell r="K49">
            <v>17100</v>
          </cell>
          <cell r="L49">
            <v>17100</v>
          </cell>
          <cell r="M49">
            <v>17100</v>
          </cell>
          <cell r="N49">
            <v>19300</v>
          </cell>
          <cell r="O49">
            <v>18600</v>
          </cell>
          <cell r="P49">
            <v>18600</v>
          </cell>
          <cell r="Q49">
            <v>199300</v>
          </cell>
        </row>
        <row r="51">
          <cell r="D51" t="str">
            <v xml:space="preserve">   Sales to Public Authority</v>
          </cell>
        </row>
        <row r="52">
          <cell r="A52">
            <v>400044501</v>
          </cell>
          <cell r="B52" t="str">
            <v>4000</v>
          </cell>
          <cell r="C52">
            <v>44501</v>
          </cell>
          <cell r="D52" t="str">
            <v>Base Revenue - Public Authorities</v>
          </cell>
          <cell r="E52">
            <v>0</v>
          </cell>
          <cell r="F52">
            <v>0</v>
          </cell>
          <cell r="G52">
            <v>0</v>
          </cell>
          <cell r="H52">
            <v>0</v>
          </cell>
          <cell r="I52">
            <v>0</v>
          </cell>
          <cell r="J52">
            <v>0</v>
          </cell>
          <cell r="K52">
            <v>0</v>
          </cell>
          <cell r="L52">
            <v>0</v>
          </cell>
          <cell r="M52">
            <v>0</v>
          </cell>
          <cell r="N52">
            <v>0</v>
          </cell>
          <cell r="O52">
            <v>0</v>
          </cell>
          <cell r="P52">
            <v>0</v>
          </cell>
          <cell r="Q52">
            <v>0</v>
          </cell>
        </row>
        <row r="53">
          <cell r="A53">
            <v>400044502</v>
          </cell>
          <cell r="B53" t="str">
            <v>4000</v>
          </cell>
          <cell r="C53">
            <v>44502</v>
          </cell>
          <cell r="D53" t="str">
            <v>Fuel Revenue - Public Authorities</v>
          </cell>
          <cell r="E53">
            <v>0</v>
          </cell>
          <cell r="F53">
            <v>0</v>
          </cell>
          <cell r="G53">
            <v>0</v>
          </cell>
          <cell r="H53">
            <v>0</v>
          </cell>
          <cell r="I53">
            <v>0</v>
          </cell>
          <cell r="J53">
            <v>0</v>
          </cell>
          <cell r="K53">
            <v>0</v>
          </cell>
          <cell r="L53">
            <v>0</v>
          </cell>
          <cell r="M53">
            <v>0</v>
          </cell>
          <cell r="N53">
            <v>0</v>
          </cell>
          <cell r="O53">
            <v>0</v>
          </cell>
          <cell r="P53">
            <v>0</v>
          </cell>
          <cell r="Q53">
            <v>0</v>
          </cell>
        </row>
        <row r="54">
          <cell r="A54">
            <v>400044503</v>
          </cell>
          <cell r="B54" t="str">
            <v>4000</v>
          </cell>
          <cell r="C54">
            <v>44503</v>
          </cell>
          <cell r="D54" t="str">
            <v>Gross Receipts Rev - Public Authorities</v>
          </cell>
          <cell r="E54">
            <v>0</v>
          </cell>
          <cell r="F54">
            <v>0</v>
          </cell>
          <cell r="G54">
            <v>0</v>
          </cell>
          <cell r="H54">
            <v>0</v>
          </cell>
          <cell r="I54">
            <v>0</v>
          </cell>
          <cell r="J54">
            <v>0</v>
          </cell>
          <cell r="K54">
            <v>0</v>
          </cell>
          <cell r="L54">
            <v>0</v>
          </cell>
          <cell r="M54">
            <v>0</v>
          </cell>
          <cell r="N54">
            <v>0</v>
          </cell>
          <cell r="O54">
            <v>0</v>
          </cell>
          <cell r="P54">
            <v>0</v>
          </cell>
          <cell r="Q54">
            <v>0</v>
          </cell>
        </row>
        <row r="55">
          <cell r="A55">
            <v>400044504</v>
          </cell>
          <cell r="B55" t="str">
            <v>4000</v>
          </cell>
          <cell r="C55">
            <v>44504</v>
          </cell>
          <cell r="D55" t="str">
            <v>Franchise Tax Rev - Public Authorities</v>
          </cell>
          <cell r="E55">
            <v>0</v>
          </cell>
          <cell r="F55">
            <v>0</v>
          </cell>
          <cell r="G55">
            <v>0</v>
          </cell>
          <cell r="H55">
            <v>0</v>
          </cell>
          <cell r="I55">
            <v>0</v>
          </cell>
          <cell r="J55">
            <v>0</v>
          </cell>
          <cell r="K55">
            <v>0</v>
          </cell>
          <cell r="L55">
            <v>0</v>
          </cell>
          <cell r="M55">
            <v>0</v>
          </cell>
          <cell r="N55">
            <v>0</v>
          </cell>
          <cell r="O55">
            <v>0</v>
          </cell>
          <cell r="P55">
            <v>0</v>
          </cell>
          <cell r="Q55">
            <v>0</v>
          </cell>
        </row>
        <row r="56">
          <cell r="A56">
            <v>400044505</v>
          </cell>
          <cell r="B56" t="str">
            <v>4000</v>
          </cell>
          <cell r="C56">
            <v>44505</v>
          </cell>
          <cell r="D56" t="str">
            <v>Conservation Revenue - Public Authorities</v>
          </cell>
          <cell r="E56">
            <v>0</v>
          </cell>
          <cell r="F56">
            <v>0</v>
          </cell>
          <cell r="G56">
            <v>0</v>
          </cell>
          <cell r="H56">
            <v>0</v>
          </cell>
          <cell r="I56">
            <v>0</v>
          </cell>
          <cell r="J56">
            <v>0</v>
          </cell>
          <cell r="K56">
            <v>0</v>
          </cell>
          <cell r="L56">
            <v>0</v>
          </cell>
          <cell r="M56">
            <v>0</v>
          </cell>
          <cell r="N56">
            <v>0</v>
          </cell>
          <cell r="O56">
            <v>0</v>
          </cell>
          <cell r="P56">
            <v>0</v>
          </cell>
          <cell r="Q56">
            <v>0</v>
          </cell>
        </row>
        <row r="58">
          <cell r="D58" t="str">
            <v xml:space="preserve">   Sales to Public Authority</v>
          </cell>
          <cell r="E58">
            <v>0</v>
          </cell>
          <cell r="F58">
            <v>0</v>
          </cell>
          <cell r="G58">
            <v>0</v>
          </cell>
          <cell r="H58">
            <v>0</v>
          </cell>
          <cell r="I58">
            <v>0</v>
          </cell>
          <cell r="J58">
            <v>0</v>
          </cell>
          <cell r="K58">
            <v>0</v>
          </cell>
          <cell r="L58">
            <v>0</v>
          </cell>
          <cell r="M58">
            <v>0</v>
          </cell>
          <cell r="N58">
            <v>0</v>
          </cell>
          <cell r="O58">
            <v>0</v>
          </cell>
          <cell r="P58">
            <v>0</v>
          </cell>
          <cell r="Q58">
            <v>0</v>
          </cell>
        </row>
        <row r="61">
          <cell r="D61" t="str">
            <v xml:space="preserve">   Interdepartmental Sales</v>
          </cell>
        </row>
        <row r="62">
          <cell r="A62">
            <v>400044801</v>
          </cell>
          <cell r="B62">
            <v>4000</v>
          </cell>
          <cell r="C62">
            <v>44801</v>
          </cell>
          <cell r="D62" t="str">
            <v>Base Revenue - Interdepartmental Sales</v>
          </cell>
          <cell r="E62">
            <v>2800</v>
          </cell>
          <cell r="F62">
            <v>2700</v>
          </cell>
          <cell r="G62">
            <v>3100</v>
          </cell>
          <cell r="H62">
            <v>3700</v>
          </cell>
          <cell r="I62">
            <v>4500</v>
          </cell>
          <cell r="J62">
            <v>3900</v>
          </cell>
          <cell r="K62">
            <v>4000</v>
          </cell>
          <cell r="L62">
            <v>3400</v>
          </cell>
          <cell r="M62">
            <v>1800</v>
          </cell>
          <cell r="N62">
            <v>2000</v>
          </cell>
          <cell r="O62">
            <v>2200</v>
          </cell>
          <cell r="P62">
            <v>1800</v>
          </cell>
          <cell r="Q62">
            <v>35900</v>
          </cell>
        </row>
        <row r="63">
          <cell r="A63">
            <v>400044802</v>
          </cell>
          <cell r="B63">
            <v>4000</v>
          </cell>
          <cell r="C63">
            <v>44802</v>
          </cell>
          <cell r="D63" t="str">
            <v>Fuel Revenue - Interdepartmental Sales</v>
          </cell>
          <cell r="E63">
            <v>7900</v>
          </cell>
          <cell r="F63">
            <v>7700</v>
          </cell>
          <cell r="G63">
            <v>8800</v>
          </cell>
          <cell r="H63">
            <v>10500</v>
          </cell>
          <cell r="I63">
            <v>13100</v>
          </cell>
          <cell r="J63">
            <v>11200</v>
          </cell>
          <cell r="K63">
            <v>11500</v>
          </cell>
          <cell r="L63">
            <v>9900</v>
          </cell>
          <cell r="M63">
            <v>4900</v>
          </cell>
          <cell r="N63">
            <v>5500</v>
          </cell>
          <cell r="O63">
            <v>5900</v>
          </cell>
          <cell r="P63">
            <v>4800</v>
          </cell>
          <cell r="Q63">
            <v>101700</v>
          </cell>
        </row>
        <row r="64">
          <cell r="A64">
            <v>400044803</v>
          </cell>
          <cell r="B64">
            <v>4000</v>
          </cell>
          <cell r="C64">
            <v>44803</v>
          </cell>
          <cell r="D64" t="str">
            <v>Gross Receipts Rev - Interdepartmental Sales</v>
          </cell>
          <cell r="E64">
            <v>100</v>
          </cell>
          <cell r="F64">
            <v>100</v>
          </cell>
          <cell r="G64">
            <v>100</v>
          </cell>
          <cell r="H64">
            <v>200</v>
          </cell>
          <cell r="I64">
            <v>200</v>
          </cell>
          <cell r="J64">
            <v>200</v>
          </cell>
          <cell r="K64">
            <v>200</v>
          </cell>
          <cell r="L64">
            <v>100</v>
          </cell>
          <cell r="M64">
            <v>100</v>
          </cell>
          <cell r="N64">
            <v>100</v>
          </cell>
          <cell r="O64">
            <v>100</v>
          </cell>
          <cell r="P64">
            <v>100</v>
          </cell>
          <cell r="Q64">
            <v>1600</v>
          </cell>
        </row>
        <row r="65">
          <cell r="A65">
            <v>400044804</v>
          </cell>
          <cell r="B65">
            <v>4000</v>
          </cell>
          <cell r="C65">
            <v>44804</v>
          </cell>
          <cell r="D65" t="str">
            <v>Franchise Tax Rev - Interdepartmental Sales</v>
          </cell>
          <cell r="E65">
            <v>300</v>
          </cell>
          <cell r="F65">
            <v>300</v>
          </cell>
          <cell r="G65">
            <v>400</v>
          </cell>
          <cell r="H65">
            <v>500</v>
          </cell>
          <cell r="I65">
            <v>600</v>
          </cell>
          <cell r="J65">
            <v>500</v>
          </cell>
          <cell r="K65">
            <v>500</v>
          </cell>
          <cell r="L65">
            <v>400</v>
          </cell>
          <cell r="M65">
            <v>200</v>
          </cell>
          <cell r="N65">
            <v>200</v>
          </cell>
          <cell r="O65">
            <v>300</v>
          </cell>
          <cell r="P65">
            <v>200</v>
          </cell>
          <cell r="Q65">
            <v>4400</v>
          </cell>
        </row>
        <row r="66">
          <cell r="A66">
            <v>400044805</v>
          </cell>
          <cell r="B66">
            <v>4000</v>
          </cell>
          <cell r="C66">
            <v>44805</v>
          </cell>
          <cell r="D66" t="str">
            <v>Conservation Revenue - Interdepartmental Sales</v>
          </cell>
          <cell r="E66">
            <v>100</v>
          </cell>
          <cell r="F66">
            <v>100</v>
          </cell>
          <cell r="G66">
            <v>100</v>
          </cell>
          <cell r="H66">
            <v>100</v>
          </cell>
          <cell r="I66">
            <v>100</v>
          </cell>
          <cell r="J66">
            <v>100</v>
          </cell>
          <cell r="K66">
            <v>100</v>
          </cell>
          <cell r="L66">
            <v>100</v>
          </cell>
          <cell r="M66">
            <v>100</v>
          </cell>
          <cell r="N66">
            <v>100</v>
          </cell>
          <cell r="O66">
            <v>100</v>
          </cell>
          <cell r="P66">
            <v>100</v>
          </cell>
          <cell r="Q66">
            <v>1200</v>
          </cell>
        </row>
        <row r="67">
          <cell r="A67">
            <v>40004491</v>
          </cell>
          <cell r="B67">
            <v>4000</v>
          </cell>
          <cell r="C67">
            <v>4491</v>
          </cell>
          <cell r="D67" t="str">
            <v>Provision for  Rate Refund</v>
          </cell>
          <cell r="E67">
            <v>0</v>
          </cell>
          <cell r="F67">
            <v>0</v>
          </cell>
          <cell r="G67">
            <v>0</v>
          </cell>
          <cell r="H67">
            <v>0</v>
          </cell>
          <cell r="I67">
            <v>0</v>
          </cell>
          <cell r="J67">
            <v>0</v>
          </cell>
          <cell r="K67">
            <v>0</v>
          </cell>
          <cell r="L67">
            <v>0</v>
          </cell>
          <cell r="M67">
            <v>0</v>
          </cell>
          <cell r="N67">
            <v>0</v>
          </cell>
          <cell r="O67">
            <v>0</v>
          </cell>
          <cell r="P67">
            <v>0</v>
          </cell>
          <cell r="Q67">
            <v>0</v>
          </cell>
        </row>
        <row r="69">
          <cell r="D69" t="str">
            <v>Interdepartmental Sales</v>
          </cell>
          <cell r="E69">
            <v>11200</v>
          </cell>
          <cell r="F69">
            <v>10900</v>
          </cell>
          <cell r="G69">
            <v>12500</v>
          </cell>
          <cell r="H69">
            <v>15000</v>
          </cell>
          <cell r="I69">
            <v>18500</v>
          </cell>
          <cell r="J69">
            <v>15900</v>
          </cell>
          <cell r="K69">
            <v>16300</v>
          </cell>
          <cell r="L69">
            <v>13900</v>
          </cell>
          <cell r="M69">
            <v>7100</v>
          </cell>
          <cell r="N69">
            <v>7900</v>
          </cell>
          <cell r="O69">
            <v>8600</v>
          </cell>
          <cell r="P69">
            <v>7000</v>
          </cell>
          <cell r="Q69">
            <v>144800</v>
          </cell>
        </row>
        <row r="71">
          <cell r="D71" t="str">
            <v xml:space="preserve">                       Sales of Electricity</v>
          </cell>
          <cell r="E71">
            <v>1967100</v>
          </cell>
          <cell r="F71">
            <v>1827400</v>
          </cell>
          <cell r="G71">
            <v>1764900</v>
          </cell>
          <cell r="H71">
            <v>1659400</v>
          </cell>
          <cell r="I71">
            <v>1765700</v>
          </cell>
          <cell r="J71">
            <v>2112700</v>
          </cell>
          <cell r="K71">
            <v>2211700</v>
          </cell>
          <cell r="L71">
            <v>2241500</v>
          </cell>
          <cell r="M71">
            <v>2097300</v>
          </cell>
          <cell r="N71">
            <v>1900100</v>
          </cell>
          <cell r="O71">
            <v>1768300</v>
          </cell>
          <cell r="P71">
            <v>1766200</v>
          </cell>
          <cell r="Q71">
            <v>23082300</v>
          </cell>
        </row>
        <row r="74">
          <cell r="D74" t="str">
            <v>OTHER OPERATING REVENUES</v>
          </cell>
        </row>
        <row r="76">
          <cell r="A76">
            <v>4000450</v>
          </cell>
          <cell r="B76">
            <v>4000</v>
          </cell>
          <cell r="C76">
            <v>450</v>
          </cell>
          <cell r="D76" t="str">
            <v>Late Charge</v>
          </cell>
          <cell r="E76">
            <v>10250</v>
          </cell>
          <cell r="F76">
            <v>10250</v>
          </cell>
          <cell r="G76">
            <v>10250</v>
          </cell>
          <cell r="H76">
            <v>10250</v>
          </cell>
          <cell r="I76">
            <v>10250</v>
          </cell>
          <cell r="J76">
            <v>10250</v>
          </cell>
          <cell r="K76">
            <v>10250</v>
          </cell>
          <cell r="L76">
            <v>10250</v>
          </cell>
          <cell r="M76">
            <v>10250</v>
          </cell>
          <cell r="N76">
            <v>10250</v>
          </cell>
          <cell r="O76">
            <v>10250</v>
          </cell>
          <cell r="P76">
            <v>10250</v>
          </cell>
          <cell r="Q76">
            <v>123000</v>
          </cell>
        </row>
        <row r="77">
          <cell r="A77">
            <v>4000451</v>
          </cell>
          <cell r="B77">
            <v>4000</v>
          </cell>
          <cell r="C77">
            <v>451</v>
          </cell>
          <cell r="D77" t="str">
            <v>Miscellaneous Service Revenue</v>
          </cell>
          <cell r="E77">
            <v>4000</v>
          </cell>
          <cell r="F77">
            <v>4000</v>
          </cell>
          <cell r="G77">
            <v>4000</v>
          </cell>
          <cell r="H77">
            <v>4000</v>
          </cell>
          <cell r="I77">
            <v>4000</v>
          </cell>
          <cell r="J77">
            <v>4000</v>
          </cell>
          <cell r="K77">
            <v>4000</v>
          </cell>
          <cell r="L77">
            <v>4000</v>
          </cell>
          <cell r="M77">
            <v>4000</v>
          </cell>
          <cell r="N77">
            <v>4000</v>
          </cell>
          <cell r="O77">
            <v>4000</v>
          </cell>
          <cell r="P77">
            <v>4000</v>
          </cell>
          <cell r="Q77">
            <v>48000</v>
          </cell>
        </row>
        <row r="78">
          <cell r="A78">
            <v>40004512</v>
          </cell>
          <cell r="B78">
            <v>4000</v>
          </cell>
          <cell r="C78">
            <v>4512</v>
          </cell>
          <cell r="D78" t="str">
            <v>Miscellaneous Service Revenue - Bill Collection</v>
          </cell>
          <cell r="E78">
            <v>300</v>
          </cell>
          <cell r="F78">
            <v>300</v>
          </cell>
          <cell r="G78">
            <v>300</v>
          </cell>
          <cell r="H78">
            <v>300</v>
          </cell>
          <cell r="I78">
            <v>300</v>
          </cell>
          <cell r="J78">
            <v>300</v>
          </cell>
          <cell r="K78">
            <v>300</v>
          </cell>
          <cell r="L78">
            <v>300</v>
          </cell>
          <cell r="M78">
            <v>300</v>
          </cell>
          <cell r="N78">
            <v>300</v>
          </cell>
          <cell r="O78">
            <v>300</v>
          </cell>
          <cell r="P78">
            <v>300</v>
          </cell>
          <cell r="Q78">
            <v>3600</v>
          </cell>
        </row>
        <row r="79">
          <cell r="A79">
            <v>4000454</v>
          </cell>
          <cell r="B79">
            <v>4000</v>
          </cell>
          <cell r="C79">
            <v>454</v>
          </cell>
          <cell r="D79" t="str">
            <v>Rent From Electric Property</v>
          </cell>
          <cell r="E79">
            <v>2350</v>
          </cell>
          <cell r="F79">
            <v>2350</v>
          </cell>
          <cell r="G79">
            <v>2350</v>
          </cell>
          <cell r="H79">
            <v>2350</v>
          </cell>
          <cell r="I79">
            <v>2350</v>
          </cell>
          <cell r="J79">
            <v>2350</v>
          </cell>
          <cell r="K79">
            <v>2350</v>
          </cell>
          <cell r="L79">
            <v>2350</v>
          </cell>
          <cell r="M79">
            <v>2350</v>
          </cell>
          <cell r="N79">
            <v>2350</v>
          </cell>
          <cell r="O79">
            <v>2350</v>
          </cell>
          <cell r="P79">
            <v>2350</v>
          </cell>
          <cell r="Q79">
            <v>28200</v>
          </cell>
        </row>
        <row r="80">
          <cell r="A80">
            <v>40004561</v>
          </cell>
          <cell r="B80">
            <v>4000</v>
          </cell>
          <cell r="C80">
            <v>4561</v>
          </cell>
          <cell r="D80" t="str">
            <v>Over-Recovery: Fuel Adjustment - Purchase Electric</v>
          </cell>
          <cell r="E80">
            <v>0</v>
          </cell>
          <cell r="F80">
            <v>59100</v>
          </cell>
          <cell r="G80">
            <v>52100</v>
          </cell>
          <cell r="H80">
            <v>38800</v>
          </cell>
          <cell r="I80">
            <v>51100</v>
          </cell>
          <cell r="J80">
            <v>9800</v>
          </cell>
          <cell r="K80">
            <v>0</v>
          </cell>
          <cell r="L80">
            <v>0</v>
          </cell>
          <cell r="M80">
            <v>0</v>
          </cell>
          <cell r="N80">
            <v>8700</v>
          </cell>
          <cell r="O80">
            <v>0</v>
          </cell>
          <cell r="P80">
            <v>77300</v>
          </cell>
          <cell r="Q80">
            <v>296900</v>
          </cell>
        </row>
        <row r="81">
          <cell r="A81">
            <v>40004562</v>
          </cell>
          <cell r="B81">
            <v>4000</v>
          </cell>
          <cell r="C81">
            <v>4562</v>
          </cell>
          <cell r="D81" t="str">
            <v>Miscellaneous Other Electric Revenue</v>
          </cell>
          <cell r="E81">
            <v>1000</v>
          </cell>
          <cell r="F81">
            <v>1000</v>
          </cell>
          <cell r="G81">
            <v>1000</v>
          </cell>
          <cell r="H81">
            <v>1000</v>
          </cell>
          <cell r="I81">
            <v>1000</v>
          </cell>
          <cell r="J81">
            <v>1000</v>
          </cell>
          <cell r="K81">
            <v>1000</v>
          </cell>
          <cell r="L81">
            <v>1000</v>
          </cell>
          <cell r="M81">
            <v>1000</v>
          </cell>
          <cell r="N81">
            <v>1000</v>
          </cell>
          <cell r="O81">
            <v>1000</v>
          </cell>
          <cell r="P81">
            <v>1000</v>
          </cell>
          <cell r="Q81">
            <v>12000</v>
          </cell>
        </row>
        <row r="82">
          <cell r="A82">
            <v>40004563</v>
          </cell>
          <cell r="B82">
            <v>4000</v>
          </cell>
          <cell r="C82">
            <v>4563</v>
          </cell>
          <cell r="D82" t="str">
            <v>Unbilled Revenue</v>
          </cell>
          <cell r="E82">
            <v>3000</v>
          </cell>
          <cell r="F82">
            <v>3000</v>
          </cell>
          <cell r="G82">
            <v>3000</v>
          </cell>
          <cell r="H82">
            <v>3000</v>
          </cell>
          <cell r="I82">
            <v>3000</v>
          </cell>
          <cell r="J82">
            <v>3000</v>
          </cell>
          <cell r="K82">
            <v>3000</v>
          </cell>
          <cell r="L82">
            <v>3000</v>
          </cell>
          <cell r="M82">
            <v>3000</v>
          </cell>
          <cell r="N82">
            <v>3000</v>
          </cell>
          <cell r="O82">
            <v>3000</v>
          </cell>
          <cell r="P82">
            <v>3000</v>
          </cell>
          <cell r="Q82">
            <v>36000</v>
          </cell>
        </row>
        <row r="84">
          <cell r="D84" t="str">
            <v xml:space="preserve">                       Other Operating Revenues</v>
          </cell>
          <cell r="E84">
            <v>20900</v>
          </cell>
          <cell r="F84">
            <v>80000</v>
          </cell>
          <cell r="G84">
            <v>73000</v>
          </cell>
          <cell r="H84">
            <v>59700</v>
          </cell>
          <cell r="I84">
            <v>72000</v>
          </cell>
          <cell r="J84">
            <v>30700</v>
          </cell>
          <cell r="K84">
            <v>20900</v>
          </cell>
          <cell r="L84">
            <v>20900</v>
          </cell>
          <cell r="M84">
            <v>20900</v>
          </cell>
          <cell r="N84">
            <v>29600</v>
          </cell>
          <cell r="O84">
            <v>20900</v>
          </cell>
          <cell r="P84">
            <v>98200</v>
          </cell>
          <cell r="Q84">
            <v>547700</v>
          </cell>
        </row>
        <row r="87">
          <cell r="D87" t="str">
            <v xml:space="preserve">                       OPERATING REVENUES</v>
          </cell>
          <cell r="E87">
            <v>1988000</v>
          </cell>
          <cell r="F87">
            <v>1907400</v>
          </cell>
          <cell r="G87">
            <v>1837900</v>
          </cell>
          <cell r="H87">
            <v>1719100</v>
          </cell>
          <cell r="I87">
            <v>1837700</v>
          </cell>
          <cell r="J87">
            <v>2143400</v>
          </cell>
          <cell r="K87">
            <v>2232600</v>
          </cell>
          <cell r="L87">
            <v>2262400</v>
          </cell>
          <cell r="M87">
            <v>2118200</v>
          </cell>
          <cell r="N87">
            <v>1929700</v>
          </cell>
          <cell r="O87">
            <v>1789200</v>
          </cell>
          <cell r="P87">
            <v>1864400</v>
          </cell>
          <cell r="Q87">
            <v>23630000</v>
          </cell>
        </row>
        <row r="89">
          <cell r="D89" t="str">
            <v>OPERATION EXPENSES</v>
          </cell>
        </row>
        <row r="91">
          <cell r="D91" t="str">
            <v xml:space="preserve">   Power Production  - Hydraulic Power Generation</v>
          </cell>
        </row>
        <row r="92">
          <cell r="A92">
            <v>4010535</v>
          </cell>
          <cell r="B92">
            <v>4010</v>
          </cell>
          <cell r="C92">
            <v>535</v>
          </cell>
          <cell r="D92" t="str">
            <v>Operation Supervision &amp; Engineering</v>
          </cell>
          <cell r="E92">
            <v>0</v>
          </cell>
          <cell r="F92">
            <v>0</v>
          </cell>
          <cell r="G92">
            <v>0</v>
          </cell>
          <cell r="H92">
            <v>0</v>
          </cell>
          <cell r="I92">
            <v>0</v>
          </cell>
          <cell r="J92">
            <v>0</v>
          </cell>
          <cell r="K92">
            <v>0</v>
          </cell>
          <cell r="L92">
            <v>0</v>
          </cell>
          <cell r="M92">
            <v>0</v>
          </cell>
          <cell r="N92">
            <v>0</v>
          </cell>
          <cell r="O92">
            <v>0</v>
          </cell>
          <cell r="P92">
            <v>0</v>
          </cell>
          <cell r="Q92">
            <v>0</v>
          </cell>
        </row>
        <row r="93">
          <cell r="A93">
            <v>4010537</v>
          </cell>
          <cell r="B93">
            <v>4010</v>
          </cell>
          <cell r="C93">
            <v>537</v>
          </cell>
          <cell r="D93" t="str">
            <v>Hydraulic Expenses</v>
          </cell>
          <cell r="E93">
            <v>0</v>
          </cell>
          <cell r="F93">
            <v>0</v>
          </cell>
          <cell r="G93">
            <v>0</v>
          </cell>
          <cell r="H93">
            <v>0</v>
          </cell>
          <cell r="I93">
            <v>0</v>
          </cell>
          <cell r="J93">
            <v>0</v>
          </cell>
          <cell r="K93">
            <v>0</v>
          </cell>
          <cell r="L93">
            <v>0</v>
          </cell>
          <cell r="M93">
            <v>0</v>
          </cell>
          <cell r="N93">
            <v>0</v>
          </cell>
          <cell r="O93">
            <v>0</v>
          </cell>
          <cell r="P93">
            <v>0</v>
          </cell>
          <cell r="Q93">
            <v>0</v>
          </cell>
        </row>
        <row r="94">
          <cell r="A94">
            <v>4010538</v>
          </cell>
          <cell r="B94">
            <v>4010</v>
          </cell>
          <cell r="C94">
            <v>538</v>
          </cell>
          <cell r="D94" t="str">
            <v>Electric Expenses</v>
          </cell>
          <cell r="E94">
            <v>0</v>
          </cell>
          <cell r="F94">
            <v>0</v>
          </cell>
          <cell r="G94">
            <v>0</v>
          </cell>
          <cell r="H94">
            <v>0</v>
          </cell>
          <cell r="I94">
            <v>0</v>
          </cell>
          <cell r="J94">
            <v>0</v>
          </cell>
          <cell r="K94">
            <v>0</v>
          </cell>
          <cell r="L94">
            <v>0</v>
          </cell>
          <cell r="M94">
            <v>0</v>
          </cell>
          <cell r="N94">
            <v>0</v>
          </cell>
          <cell r="O94">
            <v>0</v>
          </cell>
          <cell r="P94">
            <v>0</v>
          </cell>
          <cell r="Q94">
            <v>0</v>
          </cell>
        </row>
        <row r="95">
          <cell r="A95">
            <v>4010539</v>
          </cell>
          <cell r="B95">
            <v>4010</v>
          </cell>
          <cell r="C95">
            <v>539</v>
          </cell>
          <cell r="D95" t="str">
            <v>Miscellaneous Hydraulic Power Generation</v>
          </cell>
          <cell r="E95">
            <v>0</v>
          </cell>
          <cell r="F95">
            <v>0</v>
          </cell>
          <cell r="G95">
            <v>0</v>
          </cell>
          <cell r="H95">
            <v>0</v>
          </cell>
          <cell r="I95">
            <v>0</v>
          </cell>
          <cell r="J95">
            <v>0</v>
          </cell>
          <cell r="K95">
            <v>0</v>
          </cell>
          <cell r="L95">
            <v>0</v>
          </cell>
          <cell r="M95">
            <v>0</v>
          </cell>
          <cell r="N95">
            <v>0</v>
          </cell>
          <cell r="O95">
            <v>0</v>
          </cell>
          <cell r="P95">
            <v>0</v>
          </cell>
          <cell r="Q95">
            <v>0</v>
          </cell>
        </row>
        <row r="97">
          <cell r="D97" t="str">
            <v>Power Production</v>
          </cell>
          <cell r="E97">
            <v>0</v>
          </cell>
          <cell r="F97">
            <v>0</v>
          </cell>
          <cell r="G97">
            <v>0</v>
          </cell>
          <cell r="H97">
            <v>0</v>
          </cell>
          <cell r="I97">
            <v>0</v>
          </cell>
          <cell r="J97">
            <v>0</v>
          </cell>
          <cell r="K97">
            <v>0</v>
          </cell>
          <cell r="L97">
            <v>0</v>
          </cell>
          <cell r="M97">
            <v>0</v>
          </cell>
          <cell r="N97">
            <v>0</v>
          </cell>
          <cell r="O97">
            <v>0</v>
          </cell>
          <cell r="P97">
            <v>0</v>
          </cell>
          <cell r="Q97">
            <v>0</v>
          </cell>
        </row>
        <row r="99">
          <cell r="D99" t="str">
            <v xml:space="preserve">   Other Power Supply Expense</v>
          </cell>
        </row>
        <row r="100">
          <cell r="A100">
            <v>4010555</v>
          </cell>
          <cell r="B100">
            <v>4010</v>
          </cell>
          <cell r="C100">
            <v>555</v>
          </cell>
          <cell r="D100" t="str">
            <v>Purchased Power</v>
          </cell>
          <cell r="E100">
            <v>1294000</v>
          </cell>
          <cell r="F100">
            <v>1280400</v>
          </cell>
          <cell r="G100">
            <v>1247900</v>
          </cell>
          <cell r="H100">
            <v>1136800</v>
          </cell>
          <cell r="I100">
            <v>1236000</v>
          </cell>
          <cell r="J100">
            <v>1457800</v>
          </cell>
          <cell r="K100">
            <v>1494100</v>
          </cell>
          <cell r="L100">
            <v>1486200</v>
          </cell>
          <cell r="M100">
            <v>1420000</v>
          </cell>
          <cell r="N100">
            <v>1298300</v>
          </cell>
          <cell r="O100">
            <v>1159200</v>
          </cell>
          <cell r="P100">
            <v>1251700</v>
          </cell>
          <cell r="Q100">
            <v>15762400</v>
          </cell>
        </row>
        <row r="101">
          <cell r="A101">
            <v>401055501</v>
          </cell>
          <cell r="B101">
            <v>4010</v>
          </cell>
          <cell r="C101">
            <v>55501</v>
          </cell>
          <cell r="D101" t="str">
            <v>Purchased Power - Qualifying Facility</v>
          </cell>
          <cell r="E101">
            <v>0</v>
          </cell>
          <cell r="F101">
            <v>0</v>
          </cell>
          <cell r="G101">
            <v>0</v>
          </cell>
          <cell r="H101">
            <v>0</v>
          </cell>
          <cell r="I101">
            <v>0</v>
          </cell>
          <cell r="J101">
            <v>0</v>
          </cell>
          <cell r="K101">
            <v>0</v>
          </cell>
          <cell r="L101">
            <v>0</v>
          </cell>
          <cell r="M101">
            <v>0</v>
          </cell>
          <cell r="N101">
            <v>0</v>
          </cell>
          <cell r="O101">
            <v>0</v>
          </cell>
          <cell r="P101">
            <v>0</v>
          </cell>
          <cell r="Q101">
            <v>0</v>
          </cell>
        </row>
        <row r="102">
          <cell r="A102">
            <v>40105551</v>
          </cell>
          <cell r="B102">
            <v>4010</v>
          </cell>
          <cell r="C102">
            <v>5551</v>
          </cell>
          <cell r="D102" t="str">
            <v>Under Recovery:  Fuel Adjustment - Purchased Elec.</v>
          </cell>
          <cell r="E102">
            <v>19600</v>
          </cell>
          <cell r="F102">
            <v>0</v>
          </cell>
          <cell r="G102">
            <v>0</v>
          </cell>
          <cell r="H102">
            <v>0</v>
          </cell>
          <cell r="I102">
            <v>0</v>
          </cell>
          <cell r="J102">
            <v>0</v>
          </cell>
          <cell r="K102">
            <v>13900</v>
          </cell>
          <cell r="L102">
            <v>44000</v>
          </cell>
          <cell r="M102">
            <v>1200</v>
          </cell>
          <cell r="N102">
            <v>0</v>
          </cell>
          <cell r="O102">
            <v>41500</v>
          </cell>
          <cell r="P102">
            <v>0</v>
          </cell>
          <cell r="Q102">
            <v>120200</v>
          </cell>
        </row>
        <row r="103">
          <cell r="A103">
            <v>4010556</v>
          </cell>
          <cell r="B103">
            <v>4010</v>
          </cell>
          <cell r="C103">
            <v>556</v>
          </cell>
          <cell r="D103" t="str">
            <v>System Control and Load Dispatch</v>
          </cell>
          <cell r="E103">
            <v>0</v>
          </cell>
          <cell r="F103">
            <v>0</v>
          </cell>
          <cell r="G103">
            <v>0</v>
          </cell>
          <cell r="H103">
            <v>0</v>
          </cell>
          <cell r="I103">
            <v>0</v>
          </cell>
          <cell r="J103">
            <v>0</v>
          </cell>
          <cell r="K103">
            <v>0</v>
          </cell>
          <cell r="L103">
            <v>0</v>
          </cell>
          <cell r="M103">
            <v>0</v>
          </cell>
          <cell r="N103">
            <v>0</v>
          </cell>
          <cell r="O103">
            <v>0</v>
          </cell>
          <cell r="P103">
            <v>0</v>
          </cell>
          <cell r="Q103">
            <v>0</v>
          </cell>
        </row>
        <row r="104">
          <cell r="A104">
            <v>4010557</v>
          </cell>
          <cell r="B104">
            <v>4010</v>
          </cell>
          <cell r="C104">
            <v>557</v>
          </cell>
          <cell r="D104" t="str">
            <v>Other Expenses</v>
          </cell>
          <cell r="E104">
            <v>0</v>
          </cell>
          <cell r="F104">
            <v>0</v>
          </cell>
          <cell r="G104">
            <v>0</v>
          </cell>
          <cell r="H104">
            <v>0</v>
          </cell>
          <cell r="I104">
            <v>0</v>
          </cell>
          <cell r="J104">
            <v>0</v>
          </cell>
          <cell r="K104">
            <v>0</v>
          </cell>
          <cell r="L104">
            <v>0</v>
          </cell>
          <cell r="M104">
            <v>0</v>
          </cell>
          <cell r="N104">
            <v>0</v>
          </cell>
          <cell r="O104">
            <v>0</v>
          </cell>
          <cell r="P104">
            <v>0</v>
          </cell>
          <cell r="Q104">
            <v>0</v>
          </cell>
        </row>
        <row r="106">
          <cell r="D106" t="str">
            <v>Other Power Supply Expense</v>
          </cell>
          <cell r="E106">
            <v>1313600</v>
          </cell>
          <cell r="F106">
            <v>1280400</v>
          </cell>
          <cell r="G106">
            <v>1247900</v>
          </cell>
          <cell r="H106">
            <v>1136800</v>
          </cell>
          <cell r="I106">
            <v>1236000</v>
          </cell>
          <cell r="J106">
            <v>1457800</v>
          </cell>
          <cell r="K106">
            <v>1508000</v>
          </cell>
          <cell r="L106">
            <v>1530200</v>
          </cell>
          <cell r="M106">
            <v>1421200</v>
          </cell>
          <cell r="N106">
            <v>1298300</v>
          </cell>
          <cell r="O106">
            <v>1200700</v>
          </cell>
          <cell r="P106">
            <v>1251700</v>
          </cell>
          <cell r="Q106">
            <v>15882600</v>
          </cell>
        </row>
        <row r="108">
          <cell r="D108" t="str">
            <v xml:space="preserve">   Transmission Expense</v>
          </cell>
        </row>
        <row r="109">
          <cell r="A109">
            <v>4010562</v>
          </cell>
          <cell r="B109">
            <v>4010</v>
          </cell>
          <cell r="C109">
            <v>562</v>
          </cell>
          <cell r="D109" t="str">
            <v>Station Expense</v>
          </cell>
          <cell r="E109">
            <v>1500</v>
          </cell>
          <cell r="F109">
            <v>1500</v>
          </cell>
          <cell r="G109">
            <v>1500</v>
          </cell>
          <cell r="H109">
            <v>1500</v>
          </cell>
          <cell r="I109">
            <v>1500</v>
          </cell>
          <cell r="J109">
            <v>1500</v>
          </cell>
          <cell r="K109">
            <v>1500</v>
          </cell>
          <cell r="L109">
            <v>1500</v>
          </cell>
          <cell r="M109">
            <v>1500</v>
          </cell>
          <cell r="N109">
            <v>1500</v>
          </cell>
          <cell r="O109">
            <v>1500</v>
          </cell>
          <cell r="P109">
            <v>1500</v>
          </cell>
          <cell r="Q109">
            <v>18000</v>
          </cell>
        </row>
        <row r="110">
          <cell r="A110">
            <v>4010566</v>
          </cell>
          <cell r="B110">
            <v>4010</v>
          </cell>
          <cell r="C110">
            <v>566</v>
          </cell>
          <cell r="D110" t="str">
            <v>Miscellaneous Transmission Expenses</v>
          </cell>
          <cell r="E110">
            <v>100</v>
          </cell>
          <cell r="F110">
            <v>100</v>
          </cell>
          <cell r="G110">
            <v>100</v>
          </cell>
          <cell r="H110">
            <v>100</v>
          </cell>
          <cell r="I110">
            <v>100</v>
          </cell>
          <cell r="J110">
            <v>100</v>
          </cell>
          <cell r="K110">
            <v>100</v>
          </cell>
          <cell r="L110">
            <v>100</v>
          </cell>
          <cell r="M110">
            <v>100</v>
          </cell>
          <cell r="N110">
            <v>100</v>
          </cell>
          <cell r="O110">
            <v>100</v>
          </cell>
          <cell r="P110">
            <v>100</v>
          </cell>
          <cell r="Q110">
            <v>1200</v>
          </cell>
        </row>
        <row r="112">
          <cell r="D112" t="str">
            <v>Transmission Expense</v>
          </cell>
          <cell r="E112">
            <v>1600</v>
          </cell>
          <cell r="F112">
            <v>1600</v>
          </cell>
          <cell r="G112">
            <v>1600</v>
          </cell>
          <cell r="H112">
            <v>1600</v>
          </cell>
          <cell r="I112">
            <v>1600</v>
          </cell>
          <cell r="J112">
            <v>1600</v>
          </cell>
          <cell r="K112">
            <v>1600</v>
          </cell>
          <cell r="L112">
            <v>1600</v>
          </cell>
          <cell r="M112">
            <v>1600</v>
          </cell>
          <cell r="N112">
            <v>1600</v>
          </cell>
          <cell r="O112">
            <v>1600</v>
          </cell>
          <cell r="P112">
            <v>1600</v>
          </cell>
          <cell r="Q112">
            <v>19200</v>
          </cell>
        </row>
        <row r="114">
          <cell r="D114" t="str">
            <v xml:space="preserve">   Distribution Expense</v>
          </cell>
        </row>
        <row r="115">
          <cell r="A115">
            <v>4010580</v>
          </cell>
          <cell r="B115">
            <v>4010</v>
          </cell>
          <cell r="C115">
            <v>580</v>
          </cell>
          <cell r="D115" t="str">
            <v>Operation Supervision/Engineering</v>
          </cell>
          <cell r="E115">
            <v>5000</v>
          </cell>
          <cell r="F115">
            <v>5000</v>
          </cell>
          <cell r="G115">
            <v>5000</v>
          </cell>
          <cell r="H115">
            <v>6240</v>
          </cell>
          <cell r="I115">
            <v>6240</v>
          </cell>
          <cell r="J115">
            <v>6240</v>
          </cell>
          <cell r="K115">
            <v>6240</v>
          </cell>
          <cell r="L115">
            <v>6240</v>
          </cell>
          <cell r="M115">
            <v>6240</v>
          </cell>
          <cell r="N115">
            <v>6240</v>
          </cell>
          <cell r="O115">
            <v>6240</v>
          </cell>
          <cell r="P115">
            <v>6240</v>
          </cell>
          <cell r="Q115">
            <v>71160</v>
          </cell>
        </row>
        <row r="116">
          <cell r="A116">
            <v>4010581</v>
          </cell>
          <cell r="B116">
            <v>4010</v>
          </cell>
          <cell r="C116">
            <v>581</v>
          </cell>
          <cell r="D116" t="str">
            <v>Load Dispatching</v>
          </cell>
          <cell r="E116">
            <v>0</v>
          </cell>
          <cell r="F116">
            <v>0</v>
          </cell>
          <cell r="G116">
            <v>0</v>
          </cell>
          <cell r="H116">
            <v>0</v>
          </cell>
          <cell r="I116">
            <v>0</v>
          </cell>
          <cell r="J116">
            <v>0</v>
          </cell>
          <cell r="K116">
            <v>0</v>
          </cell>
          <cell r="L116">
            <v>0</v>
          </cell>
          <cell r="M116">
            <v>0</v>
          </cell>
          <cell r="N116">
            <v>0</v>
          </cell>
          <cell r="O116">
            <v>0</v>
          </cell>
          <cell r="P116">
            <v>0</v>
          </cell>
          <cell r="Q116">
            <v>0</v>
          </cell>
        </row>
        <row r="117">
          <cell r="A117">
            <v>4010582</v>
          </cell>
          <cell r="B117">
            <v>4010</v>
          </cell>
          <cell r="C117">
            <v>582</v>
          </cell>
          <cell r="D117" t="str">
            <v>Station Expenses</v>
          </cell>
          <cell r="E117">
            <v>2500</v>
          </cell>
          <cell r="F117">
            <v>2500</v>
          </cell>
          <cell r="G117">
            <v>2500</v>
          </cell>
          <cell r="H117">
            <v>2500</v>
          </cell>
          <cell r="I117">
            <v>2500</v>
          </cell>
          <cell r="J117">
            <v>2500</v>
          </cell>
          <cell r="K117">
            <v>2500</v>
          </cell>
          <cell r="L117">
            <v>2500</v>
          </cell>
          <cell r="M117">
            <v>2500</v>
          </cell>
          <cell r="N117">
            <v>2500</v>
          </cell>
          <cell r="O117">
            <v>2500</v>
          </cell>
          <cell r="P117">
            <v>2500</v>
          </cell>
          <cell r="Q117">
            <v>30000</v>
          </cell>
        </row>
        <row r="118">
          <cell r="A118">
            <v>40105831</v>
          </cell>
          <cell r="B118">
            <v>4010</v>
          </cell>
          <cell r="C118">
            <v>5831</v>
          </cell>
          <cell r="D118" t="str">
            <v>Operation of Overhead Lines</v>
          </cell>
          <cell r="E118">
            <v>1000</v>
          </cell>
          <cell r="F118">
            <v>1000</v>
          </cell>
          <cell r="G118">
            <v>1000</v>
          </cell>
          <cell r="H118">
            <v>1000</v>
          </cell>
          <cell r="I118">
            <v>1000</v>
          </cell>
          <cell r="J118">
            <v>1000</v>
          </cell>
          <cell r="K118">
            <v>1000</v>
          </cell>
          <cell r="L118">
            <v>2000</v>
          </cell>
          <cell r="M118">
            <v>1000</v>
          </cell>
          <cell r="N118">
            <v>1000</v>
          </cell>
          <cell r="O118">
            <v>2000</v>
          </cell>
          <cell r="P118">
            <v>1000</v>
          </cell>
          <cell r="Q118">
            <v>14000</v>
          </cell>
        </row>
        <row r="119">
          <cell r="A119">
            <v>40105832</v>
          </cell>
          <cell r="B119">
            <v>4010</v>
          </cell>
          <cell r="C119">
            <v>5832</v>
          </cell>
          <cell r="D119" t="str">
            <v>Removing and Resetting Transformers</v>
          </cell>
          <cell r="E119">
            <v>1000</v>
          </cell>
          <cell r="F119">
            <v>1000</v>
          </cell>
          <cell r="G119">
            <v>1000</v>
          </cell>
          <cell r="H119">
            <v>1000</v>
          </cell>
          <cell r="I119">
            <v>1000</v>
          </cell>
          <cell r="J119">
            <v>1000</v>
          </cell>
          <cell r="K119">
            <v>1000</v>
          </cell>
          <cell r="L119">
            <v>1000</v>
          </cell>
          <cell r="M119">
            <v>1000</v>
          </cell>
          <cell r="N119">
            <v>1000</v>
          </cell>
          <cell r="O119">
            <v>1000</v>
          </cell>
          <cell r="P119">
            <v>1000</v>
          </cell>
          <cell r="Q119">
            <v>12000</v>
          </cell>
        </row>
        <row r="120">
          <cell r="A120">
            <v>40105841</v>
          </cell>
          <cell r="B120">
            <v>4010</v>
          </cell>
          <cell r="C120">
            <v>5841</v>
          </cell>
          <cell r="D120" t="str">
            <v>Underground Line Expenses - Duct</v>
          </cell>
          <cell r="E120">
            <v>0</v>
          </cell>
          <cell r="F120">
            <v>0</v>
          </cell>
          <cell r="G120">
            <v>0</v>
          </cell>
          <cell r="H120">
            <v>0</v>
          </cell>
          <cell r="I120">
            <v>0</v>
          </cell>
          <cell r="J120">
            <v>0</v>
          </cell>
          <cell r="K120">
            <v>0</v>
          </cell>
          <cell r="L120">
            <v>0</v>
          </cell>
          <cell r="M120">
            <v>0</v>
          </cell>
          <cell r="N120">
            <v>0</v>
          </cell>
          <cell r="O120">
            <v>0</v>
          </cell>
          <cell r="P120">
            <v>0</v>
          </cell>
          <cell r="Q120">
            <v>0</v>
          </cell>
        </row>
        <row r="121">
          <cell r="A121">
            <v>40105842</v>
          </cell>
          <cell r="B121">
            <v>4010</v>
          </cell>
          <cell r="C121">
            <v>5842</v>
          </cell>
          <cell r="D121" t="str">
            <v>Underground Line Expenses - Buried</v>
          </cell>
          <cell r="E121">
            <v>2000</v>
          </cell>
          <cell r="F121">
            <v>2000</v>
          </cell>
          <cell r="G121">
            <v>2000</v>
          </cell>
          <cell r="H121">
            <v>2000</v>
          </cell>
          <cell r="I121">
            <v>2000</v>
          </cell>
          <cell r="J121">
            <v>2000</v>
          </cell>
          <cell r="K121">
            <v>2000</v>
          </cell>
          <cell r="L121">
            <v>2000</v>
          </cell>
          <cell r="M121">
            <v>2000</v>
          </cell>
          <cell r="N121">
            <v>2000</v>
          </cell>
          <cell r="O121">
            <v>2000</v>
          </cell>
          <cell r="P121">
            <v>2000</v>
          </cell>
          <cell r="Q121">
            <v>24000</v>
          </cell>
        </row>
        <row r="122">
          <cell r="A122">
            <v>4010585</v>
          </cell>
          <cell r="B122">
            <v>4010</v>
          </cell>
          <cell r="C122">
            <v>585</v>
          </cell>
          <cell r="D122" t="str">
            <v>Street Light/Signal System Expense</v>
          </cell>
          <cell r="E122">
            <v>1500</v>
          </cell>
          <cell r="F122">
            <v>1500</v>
          </cell>
          <cell r="G122">
            <v>1500</v>
          </cell>
          <cell r="H122">
            <v>1500</v>
          </cell>
          <cell r="I122">
            <v>1500</v>
          </cell>
          <cell r="J122">
            <v>1500</v>
          </cell>
          <cell r="K122">
            <v>1500</v>
          </cell>
          <cell r="L122">
            <v>1500</v>
          </cell>
          <cell r="M122">
            <v>1500</v>
          </cell>
          <cell r="N122">
            <v>1500</v>
          </cell>
          <cell r="O122">
            <v>1500</v>
          </cell>
          <cell r="P122">
            <v>1500</v>
          </cell>
          <cell r="Q122">
            <v>18000</v>
          </cell>
        </row>
        <row r="123">
          <cell r="A123">
            <v>4010586</v>
          </cell>
          <cell r="B123">
            <v>4010</v>
          </cell>
          <cell r="C123">
            <v>586</v>
          </cell>
          <cell r="D123" t="str">
            <v>Meter Expenses</v>
          </cell>
          <cell r="E123">
            <v>4000</v>
          </cell>
          <cell r="F123">
            <v>4000</v>
          </cell>
          <cell r="G123">
            <v>4000</v>
          </cell>
          <cell r="H123">
            <v>4000</v>
          </cell>
          <cell r="I123">
            <v>4000</v>
          </cell>
          <cell r="J123">
            <v>4000</v>
          </cell>
          <cell r="K123">
            <v>4000</v>
          </cell>
          <cell r="L123">
            <v>4000</v>
          </cell>
          <cell r="M123">
            <v>4000</v>
          </cell>
          <cell r="N123">
            <v>4000</v>
          </cell>
          <cell r="O123">
            <v>4000</v>
          </cell>
          <cell r="P123">
            <v>4000</v>
          </cell>
          <cell r="Q123">
            <v>48000</v>
          </cell>
        </row>
        <row r="124">
          <cell r="A124">
            <v>40105871</v>
          </cell>
          <cell r="B124">
            <v>4010</v>
          </cell>
          <cell r="C124">
            <v>5871</v>
          </cell>
          <cell r="D124" t="str">
            <v>Area Light Expense</v>
          </cell>
          <cell r="E124">
            <v>500</v>
          </cell>
          <cell r="F124">
            <v>500</v>
          </cell>
          <cell r="G124">
            <v>500</v>
          </cell>
          <cell r="H124">
            <v>500</v>
          </cell>
          <cell r="I124">
            <v>500</v>
          </cell>
          <cell r="J124">
            <v>500</v>
          </cell>
          <cell r="K124">
            <v>500</v>
          </cell>
          <cell r="L124">
            <v>500</v>
          </cell>
          <cell r="M124">
            <v>500</v>
          </cell>
          <cell r="N124">
            <v>500</v>
          </cell>
          <cell r="O124">
            <v>500</v>
          </cell>
          <cell r="P124">
            <v>500</v>
          </cell>
          <cell r="Q124">
            <v>6000</v>
          </cell>
        </row>
        <row r="125">
          <cell r="A125">
            <v>40105872</v>
          </cell>
          <cell r="B125">
            <v>4010</v>
          </cell>
          <cell r="C125">
            <v>5872</v>
          </cell>
          <cell r="D125" t="str">
            <v>Other Customer Installation Expense</v>
          </cell>
          <cell r="E125">
            <v>1500</v>
          </cell>
          <cell r="F125">
            <v>1500</v>
          </cell>
          <cell r="G125">
            <v>1500</v>
          </cell>
          <cell r="H125">
            <v>1500</v>
          </cell>
          <cell r="I125">
            <v>1500</v>
          </cell>
          <cell r="J125">
            <v>1500</v>
          </cell>
          <cell r="K125">
            <v>1500</v>
          </cell>
          <cell r="L125">
            <v>1500</v>
          </cell>
          <cell r="M125">
            <v>1500</v>
          </cell>
          <cell r="N125">
            <v>1500</v>
          </cell>
          <cell r="O125">
            <v>1500</v>
          </cell>
          <cell r="P125">
            <v>1500</v>
          </cell>
          <cell r="Q125">
            <v>18000</v>
          </cell>
        </row>
        <row r="126">
          <cell r="A126">
            <v>40105881</v>
          </cell>
          <cell r="B126">
            <v>4010</v>
          </cell>
          <cell r="C126">
            <v>5881</v>
          </cell>
          <cell r="D126" t="str">
            <v>Distribution Maps and Records</v>
          </cell>
          <cell r="E126">
            <v>1500</v>
          </cell>
          <cell r="F126">
            <v>1500</v>
          </cell>
          <cell r="G126">
            <v>1500</v>
          </cell>
          <cell r="H126">
            <v>1500</v>
          </cell>
          <cell r="I126">
            <v>1500</v>
          </cell>
          <cell r="J126">
            <v>1500</v>
          </cell>
          <cell r="K126">
            <v>1500</v>
          </cell>
          <cell r="L126">
            <v>1500</v>
          </cell>
          <cell r="M126">
            <v>1500</v>
          </cell>
          <cell r="N126">
            <v>1500</v>
          </cell>
          <cell r="O126">
            <v>1500</v>
          </cell>
          <cell r="P126">
            <v>1500</v>
          </cell>
          <cell r="Q126">
            <v>18000</v>
          </cell>
        </row>
        <row r="127">
          <cell r="A127">
            <v>40105882</v>
          </cell>
          <cell r="B127">
            <v>4010</v>
          </cell>
          <cell r="C127">
            <v>5882</v>
          </cell>
          <cell r="D127" t="str">
            <v>Other Distribution Office Supplies &amp; Expenses</v>
          </cell>
          <cell r="E127">
            <v>4350</v>
          </cell>
          <cell r="F127">
            <v>4350</v>
          </cell>
          <cell r="G127">
            <v>4350</v>
          </cell>
          <cell r="H127">
            <v>4350</v>
          </cell>
          <cell r="I127">
            <v>4350</v>
          </cell>
          <cell r="J127">
            <v>4000</v>
          </cell>
          <cell r="K127">
            <v>4350</v>
          </cell>
          <cell r="L127">
            <v>4350</v>
          </cell>
          <cell r="M127">
            <v>4350</v>
          </cell>
          <cell r="N127">
            <v>4350</v>
          </cell>
          <cell r="O127">
            <v>4350</v>
          </cell>
          <cell r="P127">
            <v>4350</v>
          </cell>
          <cell r="Q127">
            <v>51850</v>
          </cell>
        </row>
        <row r="128">
          <cell r="A128">
            <v>40105883</v>
          </cell>
          <cell r="B128">
            <v>4010</v>
          </cell>
          <cell r="C128">
            <v>5883</v>
          </cell>
          <cell r="D128" t="str">
            <v>Miscellaneous Distribution Office Labor</v>
          </cell>
          <cell r="E128">
            <v>2000</v>
          </cell>
          <cell r="F128">
            <v>2000</v>
          </cell>
          <cell r="G128">
            <v>2000</v>
          </cell>
          <cell r="H128">
            <v>2000</v>
          </cell>
          <cell r="I128">
            <v>2000</v>
          </cell>
          <cell r="J128">
            <v>2000</v>
          </cell>
          <cell r="K128">
            <v>2000</v>
          </cell>
          <cell r="L128">
            <v>2000</v>
          </cell>
          <cell r="M128">
            <v>2000</v>
          </cell>
          <cell r="N128">
            <v>2000</v>
          </cell>
          <cell r="O128">
            <v>2000</v>
          </cell>
          <cell r="P128">
            <v>2000</v>
          </cell>
          <cell r="Q128">
            <v>24000</v>
          </cell>
        </row>
        <row r="129">
          <cell r="A129">
            <v>4010589</v>
          </cell>
          <cell r="B129">
            <v>4010</v>
          </cell>
          <cell r="C129">
            <v>589</v>
          </cell>
          <cell r="D129" t="str">
            <v>Rent</v>
          </cell>
          <cell r="E129">
            <v>1400</v>
          </cell>
          <cell r="F129">
            <v>1400</v>
          </cell>
          <cell r="G129">
            <v>1400</v>
          </cell>
          <cell r="H129">
            <v>1400</v>
          </cell>
          <cell r="I129">
            <v>1400</v>
          </cell>
          <cell r="J129">
            <v>1400</v>
          </cell>
          <cell r="K129">
            <v>1400</v>
          </cell>
          <cell r="L129">
            <v>1400</v>
          </cell>
          <cell r="M129">
            <v>1400</v>
          </cell>
          <cell r="N129">
            <v>1400</v>
          </cell>
          <cell r="O129">
            <v>1400</v>
          </cell>
          <cell r="P129">
            <v>1400</v>
          </cell>
          <cell r="Q129">
            <v>16800</v>
          </cell>
        </row>
        <row r="131">
          <cell r="D131" t="str">
            <v>Distribution Expense</v>
          </cell>
          <cell r="E131">
            <v>28250</v>
          </cell>
          <cell r="F131">
            <v>28250</v>
          </cell>
          <cell r="G131">
            <v>28250</v>
          </cell>
          <cell r="H131">
            <v>29490</v>
          </cell>
          <cell r="I131">
            <v>29490</v>
          </cell>
          <cell r="J131">
            <v>29140</v>
          </cell>
          <cell r="K131">
            <v>29490</v>
          </cell>
          <cell r="L131">
            <v>30490</v>
          </cell>
          <cell r="M131">
            <v>29490</v>
          </cell>
          <cell r="N131">
            <v>29490</v>
          </cell>
          <cell r="O131">
            <v>30490</v>
          </cell>
          <cell r="P131">
            <v>29490</v>
          </cell>
          <cell r="Q131">
            <v>351810</v>
          </cell>
        </row>
        <row r="133">
          <cell r="D133" t="str">
            <v xml:space="preserve">   Customer Accounts Expenses</v>
          </cell>
        </row>
        <row r="134">
          <cell r="A134">
            <v>4010901</v>
          </cell>
          <cell r="B134">
            <v>4010</v>
          </cell>
          <cell r="C134">
            <v>901</v>
          </cell>
          <cell r="D134" t="str">
            <v>Supervision</v>
          </cell>
          <cell r="E134">
            <v>4000</v>
          </cell>
          <cell r="F134">
            <v>4000</v>
          </cell>
          <cell r="G134">
            <v>4000</v>
          </cell>
          <cell r="H134">
            <v>5240</v>
          </cell>
          <cell r="I134">
            <v>5240</v>
          </cell>
          <cell r="J134">
            <v>5240</v>
          </cell>
          <cell r="K134">
            <v>5240</v>
          </cell>
          <cell r="L134">
            <v>5240</v>
          </cell>
          <cell r="M134">
            <v>5240</v>
          </cell>
          <cell r="N134">
            <v>5240</v>
          </cell>
          <cell r="O134">
            <v>5240</v>
          </cell>
          <cell r="P134">
            <v>5240</v>
          </cell>
          <cell r="Q134">
            <v>59160</v>
          </cell>
        </row>
        <row r="135">
          <cell r="A135">
            <v>4010902</v>
          </cell>
          <cell r="B135">
            <v>4010</v>
          </cell>
          <cell r="C135">
            <v>902</v>
          </cell>
          <cell r="D135" t="str">
            <v>Meter Reading Expense</v>
          </cell>
          <cell r="E135">
            <v>5000</v>
          </cell>
          <cell r="F135">
            <v>5000</v>
          </cell>
          <cell r="G135">
            <v>5000</v>
          </cell>
          <cell r="H135">
            <v>5000</v>
          </cell>
          <cell r="I135">
            <v>5000</v>
          </cell>
          <cell r="J135">
            <v>5000</v>
          </cell>
          <cell r="K135">
            <v>5000</v>
          </cell>
          <cell r="L135">
            <v>5000</v>
          </cell>
          <cell r="M135">
            <v>5000</v>
          </cell>
          <cell r="N135">
            <v>5000</v>
          </cell>
          <cell r="O135">
            <v>5000</v>
          </cell>
          <cell r="P135">
            <v>5000</v>
          </cell>
          <cell r="Q135">
            <v>60000</v>
          </cell>
        </row>
        <row r="136">
          <cell r="A136">
            <v>4010903</v>
          </cell>
          <cell r="B136">
            <v>4010</v>
          </cell>
          <cell r="C136">
            <v>903</v>
          </cell>
          <cell r="D136" t="str">
            <v>Customer Records/Collection Expense</v>
          </cell>
          <cell r="E136">
            <v>30000</v>
          </cell>
          <cell r="F136">
            <v>30000</v>
          </cell>
          <cell r="G136">
            <v>30000</v>
          </cell>
          <cell r="H136">
            <v>30000</v>
          </cell>
          <cell r="I136">
            <v>30000</v>
          </cell>
          <cell r="J136">
            <v>30000</v>
          </cell>
          <cell r="K136">
            <v>30000</v>
          </cell>
          <cell r="L136">
            <v>30000</v>
          </cell>
          <cell r="M136">
            <v>30000</v>
          </cell>
          <cell r="N136">
            <v>30000</v>
          </cell>
          <cell r="O136">
            <v>30000</v>
          </cell>
          <cell r="P136">
            <v>30000</v>
          </cell>
          <cell r="Q136">
            <v>360000</v>
          </cell>
        </row>
        <row r="137">
          <cell r="A137">
            <v>4010904</v>
          </cell>
          <cell r="B137">
            <v>4010</v>
          </cell>
          <cell r="C137">
            <v>904</v>
          </cell>
          <cell r="D137" t="str">
            <v>Uncollectible Accounts</v>
          </cell>
          <cell r="E137">
            <v>2916</v>
          </cell>
          <cell r="F137">
            <v>2916</v>
          </cell>
          <cell r="G137">
            <v>2916</v>
          </cell>
          <cell r="H137">
            <v>2916</v>
          </cell>
          <cell r="I137">
            <v>2916</v>
          </cell>
          <cell r="J137">
            <v>2916</v>
          </cell>
          <cell r="K137">
            <v>2916</v>
          </cell>
          <cell r="L137">
            <v>2916</v>
          </cell>
          <cell r="M137">
            <v>2916</v>
          </cell>
          <cell r="N137">
            <v>2916</v>
          </cell>
          <cell r="O137">
            <v>2916</v>
          </cell>
          <cell r="P137">
            <v>2914</v>
          </cell>
          <cell r="Q137">
            <v>34990</v>
          </cell>
        </row>
        <row r="138">
          <cell r="A138">
            <v>4010905</v>
          </cell>
          <cell r="B138">
            <v>4010</v>
          </cell>
          <cell r="C138">
            <v>905</v>
          </cell>
          <cell r="D138" t="str">
            <v>Miscellaneous Customer Accounts Expense</v>
          </cell>
          <cell r="E138">
            <v>3500</v>
          </cell>
          <cell r="F138">
            <v>3500</v>
          </cell>
          <cell r="G138">
            <v>3500</v>
          </cell>
          <cell r="H138">
            <v>10500</v>
          </cell>
          <cell r="I138">
            <v>10500</v>
          </cell>
          <cell r="J138">
            <v>10500</v>
          </cell>
          <cell r="K138">
            <v>10500</v>
          </cell>
          <cell r="L138">
            <v>10500</v>
          </cell>
          <cell r="M138">
            <v>10500</v>
          </cell>
          <cell r="N138">
            <v>10500</v>
          </cell>
          <cell r="O138">
            <v>10500</v>
          </cell>
          <cell r="P138">
            <v>10500</v>
          </cell>
          <cell r="Q138">
            <v>105000</v>
          </cell>
        </row>
        <row r="140">
          <cell r="D140" t="str">
            <v>Customer Accounts Expenses</v>
          </cell>
          <cell r="E140">
            <v>45416</v>
          </cell>
          <cell r="F140">
            <v>45416</v>
          </cell>
          <cell r="G140">
            <v>45416</v>
          </cell>
          <cell r="H140">
            <v>53656</v>
          </cell>
          <cell r="I140">
            <v>53656</v>
          </cell>
          <cell r="J140">
            <v>53656</v>
          </cell>
          <cell r="K140">
            <v>53656</v>
          </cell>
          <cell r="L140">
            <v>53656</v>
          </cell>
          <cell r="M140">
            <v>53656</v>
          </cell>
          <cell r="N140">
            <v>53656</v>
          </cell>
          <cell r="O140">
            <v>53656</v>
          </cell>
          <cell r="P140">
            <v>53654</v>
          </cell>
          <cell r="Q140">
            <v>619150</v>
          </cell>
        </row>
        <row r="142">
          <cell r="D142" t="str">
            <v xml:space="preserve">   Customer Service and Information Expenses</v>
          </cell>
        </row>
        <row r="143">
          <cell r="A143">
            <v>4010906</v>
          </cell>
          <cell r="B143">
            <v>4010</v>
          </cell>
          <cell r="C143">
            <v>906</v>
          </cell>
          <cell r="D143" t="str">
            <v>Conservation - Common Expense</v>
          </cell>
          <cell r="E143">
            <v>0</v>
          </cell>
          <cell r="F143">
            <v>0</v>
          </cell>
          <cell r="G143">
            <v>0</v>
          </cell>
          <cell r="H143">
            <v>0</v>
          </cell>
          <cell r="I143">
            <v>0</v>
          </cell>
          <cell r="J143">
            <v>0</v>
          </cell>
          <cell r="K143">
            <v>0</v>
          </cell>
          <cell r="L143">
            <v>0</v>
          </cell>
          <cell r="M143">
            <v>0</v>
          </cell>
          <cell r="N143">
            <v>0</v>
          </cell>
          <cell r="O143">
            <v>0</v>
          </cell>
          <cell r="P143">
            <v>0</v>
          </cell>
          <cell r="Q143">
            <v>0</v>
          </cell>
        </row>
        <row r="144">
          <cell r="A144">
            <v>40109061</v>
          </cell>
          <cell r="B144">
            <v>4010</v>
          </cell>
          <cell r="C144">
            <v>9061</v>
          </cell>
          <cell r="D144" t="str">
            <v xml:space="preserve">Underrecoveries Conservation </v>
          </cell>
          <cell r="E144">
            <v>-5720</v>
          </cell>
          <cell r="F144">
            <v>-6500</v>
          </cell>
          <cell r="G144">
            <v>-6700</v>
          </cell>
          <cell r="H144">
            <v>-7680</v>
          </cell>
          <cell r="I144">
            <v>-6900</v>
          </cell>
          <cell r="J144">
            <v>-4140</v>
          </cell>
          <cell r="K144">
            <v>-3650</v>
          </cell>
          <cell r="L144">
            <v>-3450</v>
          </cell>
          <cell r="M144">
            <v>-4440</v>
          </cell>
          <cell r="N144">
            <v>-5620</v>
          </cell>
          <cell r="O144">
            <v>-6500</v>
          </cell>
          <cell r="P144">
            <v>-6800</v>
          </cell>
          <cell r="Q144">
            <v>-68100</v>
          </cell>
        </row>
        <row r="145">
          <cell r="A145">
            <v>4010907</v>
          </cell>
          <cell r="B145">
            <v>4010</v>
          </cell>
          <cell r="C145">
            <v>907</v>
          </cell>
          <cell r="D145" t="str">
            <v>Supervision</v>
          </cell>
          <cell r="E145">
            <v>3000</v>
          </cell>
          <cell r="F145">
            <v>3000</v>
          </cell>
          <cell r="G145">
            <v>3000</v>
          </cell>
          <cell r="H145">
            <v>3000</v>
          </cell>
          <cell r="I145">
            <v>3000</v>
          </cell>
          <cell r="J145">
            <v>3000</v>
          </cell>
          <cell r="K145">
            <v>3000</v>
          </cell>
          <cell r="L145">
            <v>3000</v>
          </cell>
          <cell r="M145">
            <v>3000</v>
          </cell>
          <cell r="N145">
            <v>3000</v>
          </cell>
          <cell r="O145">
            <v>3000</v>
          </cell>
          <cell r="P145">
            <v>3000</v>
          </cell>
          <cell r="Q145">
            <v>36000</v>
          </cell>
        </row>
        <row r="146">
          <cell r="A146">
            <v>4010908</v>
          </cell>
          <cell r="B146">
            <v>4010</v>
          </cell>
          <cell r="C146">
            <v>908</v>
          </cell>
          <cell r="D146" t="str">
            <v>Customer Assistance Expense</v>
          </cell>
          <cell r="E146">
            <v>8000</v>
          </cell>
          <cell r="F146">
            <v>8000</v>
          </cell>
          <cell r="G146">
            <v>8000</v>
          </cell>
          <cell r="H146">
            <v>8000</v>
          </cell>
          <cell r="I146">
            <v>8000</v>
          </cell>
          <cell r="J146">
            <v>8000</v>
          </cell>
          <cell r="K146">
            <v>8000</v>
          </cell>
          <cell r="L146">
            <v>8000</v>
          </cell>
          <cell r="M146">
            <v>8000</v>
          </cell>
          <cell r="N146">
            <v>8000</v>
          </cell>
          <cell r="O146">
            <v>8000</v>
          </cell>
          <cell r="P146">
            <v>8000</v>
          </cell>
          <cell r="Q146">
            <v>96000</v>
          </cell>
        </row>
        <row r="147">
          <cell r="A147">
            <v>4010909</v>
          </cell>
          <cell r="B147">
            <v>4010</v>
          </cell>
          <cell r="C147">
            <v>909</v>
          </cell>
          <cell r="D147" t="str">
            <v>Information and Instruction Advertising</v>
          </cell>
          <cell r="E147">
            <v>7000</v>
          </cell>
          <cell r="F147">
            <v>7000</v>
          </cell>
          <cell r="G147">
            <v>7000</v>
          </cell>
          <cell r="H147">
            <v>7000</v>
          </cell>
          <cell r="I147">
            <v>7000</v>
          </cell>
          <cell r="J147">
            <v>7000</v>
          </cell>
          <cell r="K147">
            <v>7000</v>
          </cell>
          <cell r="L147">
            <v>7000</v>
          </cell>
          <cell r="M147">
            <v>7000</v>
          </cell>
          <cell r="N147">
            <v>7000</v>
          </cell>
          <cell r="O147">
            <v>7000</v>
          </cell>
          <cell r="P147">
            <v>7000</v>
          </cell>
          <cell r="Q147">
            <v>84000</v>
          </cell>
        </row>
        <row r="148">
          <cell r="A148">
            <v>4010910</v>
          </cell>
          <cell r="B148">
            <v>4010</v>
          </cell>
          <cell r="C148">
            <v>910</v>
          </cell>
          <cell r="D148" t="str">
            <v>Miscellaneous Customer Service &amp; Information</v>
          </cell>
          <cell r="E148">
            <v>1000</v>
          </cell>
          <cell r="F148">
            <v>1000</v>
          </cell>
          <cell r="G148">
            <v>1000</v>
          </cell>
          <cell r="H148">
            <v>1000</v>
          </cell>
          <cell r="I148">
            <v>1000</v>
          </cell>
          <cell r="J148">
            <v>1000</v>
          </cell>
          <cell r="K148">
            <v>1000</v>
          </cell>
          <cell r="L148">
            <v>1000</v>
          </cell>
          <cell r="M148">
            <v>1000</v>
          </cell>
          <cell r="N148">
            <v>1000</v>
          </cell>
          <cell r="O148">
            <v>1000</v>
          </cell>
          <cell r="P148">
            <v>1000</v>
          </cell>
          <cell r="Q148">
            <v>12000</v>
          </cell>
        </row>
        <row r="150">
          <cell r="D150" t="str">
            <v>Customer Service and Information Expenses</v>
          </cell>
          <cell r="E150">
            <v>13280</v>
          </cell>
          <cell r="F150">
            <v>12500</v>
          </cell>
          <cell r="G150">
            <v>12300</v>
          </cell>
          <cell r="H150">
            <v>11320</v>
          </cell>
          <cell r="I150">
            <v>12100</v>
          </cell>
          <cell r="J150">
            <v>14860</v>
          </cell>
          <cell r="K150">
            <v>15350</v>
          </cell>
          <cell r="L150">
            <v>15550</v>
          </cell>
          <cell r="M150">
            <v>14560</v>
          </cell>
          <cell r="N150">
            <v>13380</v>
          </cell>
          <cell r="O150">
            <v>12500</v>
          </cell>
          <cell r="P150">
            <v>12200</v>
          </cell>
          <cell r="Q150">
            <v>159900</v>
          </cell>
        </row>
        <row r="152">
          <cell r="D152" t="str">
            <v xml:space="preserve">   Sales Expenses</v>
          </cell>
        </row>
        <row r="153">
          <cell r="A153">
            <v>4010912</v>
          </cell>
          <cell r="B153">
            <v>4010</v>
          </cell>
          <cell r="C153">
            <v>912</v>
          </cell>
          <cell r="D153" t="str">
            <v>Demonstrating Expenses</v>
          </cell>
          <cell r="E153">
            <v>0</v>
          </cell>
          <cell r="F153">
            <v>0</v>
          </cell>
          <cell r="G153">
            <v>0</v>
          </cell>
          <cell r="H153">
            <v>0</v>
          </cell>
          <cell r="I153">
            <v>0</v>
          </cell>
          <cell r="J153">
            <v>0</v>
          </cell>
          <cell r="K153">
            <v>0</v>
          </cell>
          <cell r="L153">
            <v>0</v>
          </cell>
          <cell r="M153">
            <v>0</v>
          </cell>
          <cell r="N153">
            <v>0</v>
          </cell>
          <cell r="O153">
            <v>0</v>
          </cell>
          <cell r="P153">
            <v>0</v>
          </cell>
          <cell r="Q153">
            <v>0</v>
          </cell>
        </row>
        <row r="154">
          <cell r="A154">
            <v>40109131</v>
          </cell>
          <cell r="B154">
            <v>4010</v>
          </cell>
          <cell r="C154">
            <v>9131</v>
          </cell>
          <cell r="D154" t="str">
            <v>Promotional Advertising</v>
          </cell>
          <cell r="E154">
            <v>0</v>
          </cell>
          <cell r="F154">
            <v>0</v>
          </cell>
          <cell r="G154">
            <v>0</v>
          </cell>
          <cell r="H154">
            <v>0</v>
          </cell>
          <cell r="I154">
            <v>0</v>
          </cell>
          <cell r="J154">
            <v>0</v>
          </cell>
          <cell r="K154">
            <v>0</v>
          </cell>
          <cell r="L154">
            <v>0</v>
          </cell>
          <cell r="M154">
            <v>0</v>
          </cell>
          <cell r="N154">
            <v>0</v>
          </cell>
          <cell r="O154">
            <v>0</v>
          </cell>
          <cell r="P154">
            <v>0</v>
          </cell>
          <cell r="Q154">
            <v>0</v>
          </cell>
        </row>
        <row r="155">
          <cell r="A155">
            <v>40109132</v>
          </cell>
          <cell r="B155">
            <v>4010</v>
          </cell>
          <cell r="C155">
            <v>9132</v>
          </cell>
          <cell r="D155" t="str">
            <v>Conservation Advertising</v>
          </cell>
          <cell r="E155">
            <v>0</v>
          </cell>
          <cell r="F155">
            <v>0</v>
          </cell>
          <cell r="G155">
            <v>0</v>
          </cell>
          <cell r="H155">
            <v>0</v>
          </cell>
          <cell r="I155">
            <v>0</v>
          </cell>
          <cell r="J155">
            <v>0</v>
          </cell>
          <cell r="K155">
            <v>0</v>
          </cell>
          <cell r="L155">
            <v>0</v>
          </cell>
          <cell r="M155">
            <v>0</v>
          </cell>
          <cell r="N155">
            <v>0</v>
          </cell>
          <cell r="O155">
            <v>0</v>
          </cell>
          <cell r="P155">
            <v>0</v>
          </cell>
          <cell r="Q155">
            <v>0</v>
          </cell>
        </row>
        <row r="156">
          <cell r="A156">
            <v>40109133</v>
          </cell>
          <cell r="B156">
            <v>4010</v>
          </cell>
          <cell r="C156">
            <v>9133</v>
          </cell>
          <cell r="D156" t="str">
            <v>Safety Advertising</v>
          </cell>
          <cell r="E156">
            <v>0</v>
          </cell>
          <cell r="F156">
            <v>0</v>
          </cell>
          <cell r="G156">
            <v>0</v>
          </cell>
          <cell r="H156">
            <v>0</v>
          </cell>
          <cell r="I156">
            <v>0</v>
          </cell>
          <cell r="J156">
            <v>0</v>
          </cell>
          <cell r="K156">
            <v>0</v>
          </cell>
          <cell r="L156">
            <v>0</v>
          </cell>
          <cell r="M156">
            <v>0</v>
          </cell>
          <cell r="N156">
            <v>0</v>
          </cell>
          <cell r="O156">
            <v>0</v>
          </cell>
          <cell r="P156">
            <v>0</v>
          </cell>
          <cell r="Q156">
            <v>0</v>
          </cell>
        </row>
        <row r="157">
          <cell r="A157">
            <v>40109134</v>
          </cell>
          <cell r="B157">
            <v>4010</v>
          </cell>
          <cell r="C157">
            <v>9134</v>
          </cell>
          <cell r="D157" t="str">
            <v>Other Information/Instruction/Consumer/Advertising</v>
          </cell>
          <cell r="E157">
            <v>0</v>
          </cell>
          <cell r="F157">
            <v>0</v>
          </cell>
          <cell r="G157">
            <v>0</v>
          </cell>
          <cell r="H157">
            <v>0</v>
          </cell>
          <cell r="I157">
            <v>0</v>
          </cell>
          <cell r="J157">
            <v>0</v>
          </cell>
          <cell r="K157">
            <v>0</v>
          </cell>
          <cell r="L157">
            <v>0</v>
          </cell>
          <cell r="M157">
            <v>0</v>
          </cell>
          <cell r="N157">
            <v>0</v>
          </cell>
          <cell r="O157">
            <v>0</v>
          </cell>
          <cell r="P157">
            <v>0</v>
          </cell>
          <cell r="Q157">
            <v>0</v>
          </cell>
        </row>
        <row r="158">
          <cell r="A158">
            <v>40109135</v>
          </cell>
          <cell r="B158">
            <v>4010</v>
          </cell>
          <cell r="C158">
            <v>9135</v>
          </cell>
          <cell r="D158" t="str">
            <v>Community Affairs Advertising</v>
          </cell>
          <cell r="E158">
            <v>0</v>
          </cell>
          <cell r="F158">
            <v>0</v>
          </cell>
          <cell r="G158">
            <v>0</v>
          </cell>
          <cell r="H158">
            <v>0</v>
          </cell>
          <cell r="I158">
            <v>0</v>
          </cell>
          <cell r="J158">
            <v>0</v>
          </cell>
          <cell r="K158">
            <v>0</v>
          </cell>
          <cell r="L158">
            <v>0</v>
          </cell>
          <cell r="M158">
            <v>0</v>
          </cell>
          <cell r="N158">
            <v>0</v>
          </cell>
          <cell r="O158">
            <v>0</v>
          </cell>
          <cell r="P158">
            <v>0</v>
          </cell>
          <cell r="Q158">
            <v>0</v>
          </cell>
        </row>
        <row r="159">
          <cell r="A159">
            <v>40109136</v>
          </cell>
          <cell r="B159">
            <v>4010</v>
          </cell>
          <cell r="C159">
            <v>9136</v>
          </cell>
          <cell r="D159" t="str">
            <v>Other Advertising</v>
          </cell>
          <cell r="E159">
            <v>0</v>
          </cell>
          <cell r="F159">
            <v>0</v>
          </cell>
          <cell r="G159">
            <v>0</v>
          </cell>
          <cell r="H159">
            <v>0</v>
          </cell>
          <cell r="I159">
            <v>0</v>
          </cell>
          <cell r="J159">
            <v>0</v>
          </cell>
          <cell r="K159">
            <v>0</v>
          </cell>
          <cell r="L159">
            <v>0</v>
          </cell>
          <cell r="M159">
            <v>0</v>
          </cell>
          <cell r="N159">
            <v>0</v>
          </cell>
          <cell r="O159">
            <v>0</v>
          </cell>
          <cell r="P159">
            <v>0</v>
          </cell>
          <cell r="Q159">
            <v>0</v>
          </cell>
        </row>
        <row r="160">
          <cell r="A160">
            <v>4010916</v>
          </cell>
          <cell r="B160">
            <v>4010</v>
          </cell>
          <cell r="C160">
            <v>916</v>
          </cell>
          <cell r="D160" t="str">
            <v xml:space="preserve">Miscellaneous Sales Expense </v>
          </cell>
          <cell r="E160">
            <v>0</v>
          </cell>
          <cell r="F160">
            <v>0</v>
          </cell>
          <cell r="G160">
            <v>0</v>
          </cell>
          <cell r="H160">
            <v>0</v>
          </cell>
          <cell r="I160">
            <v>0</v>
          </cell>
          <cell r="J160">
            <v>0</v>
          </cell>
          <cell r="K160">
            <v>0</v>
          </cell>
          <cell r="L160">
            <v>0</v>
          </cell>
          <cell r="M160">
            <v>0</v>
          </cell>
          <cell r="N160">
            <v>0</v>
          </cell>
          <cell r="O160">
            <v>0</v>
          </cell>
          <cell r="P160">
            <v>0</v>
          </cell>
          <cell r="Q160">
            <v>0</v>
          </cell>
        </row>
        <row r="162">
          <cell r="D162" t="str">
            <v>Sales Expenses</v>
          </cell>
          <cell r="E162">
            <v>0</v>
          </cell>
          <cell r="F162">
            <v>0</v>
          </cell>
          <cell r="G162">
            <v>0</v>
          </cell>
          <cell r="H162">
            <v>0</v>
          </cell>
          <cell r="I162">
            <v>0</v>
          </cell>
          <cell r="J162">
            <v>0</v>
          </cell>
          <cell r="K162">
            <v>0</v>
          </cell>
          <cell r="L162">
            <v>0</v>
          </cell>
          <cell r="M162">
            <v>0</v>
          </cell>
          <cell r="N162">
            <v>0</v>
          </cell>
          <cell r="O162">
            <v>0</v>
          </cell>
          <cell r="P162">
            <v>0</v>
          </cell>
          <cell r="Q162">
            <v>0</v>
          </cell>
        </row>
        <row r="164">
          <cell r="D164" t="str">
            <v>ADMINISTRATIVE and GENERAL EXPENSE</v>
          </cell>
        </row>
        <row r="166">
          <cell r="A166">
            <v>4010920</v>
          </cell>
          <cell r="B166" t="str">
            <v>4010</v>
          </cell>
          <cell r="C166" t="str">
            <v>920</v>
          </cell>
          <cell r="D166" t="str">
            <v>Administrative and General Salaries</v>
          </cell>
          <cell r="E166">
            <v>43500</v>
          </cell>
          <cell r="F166">
            <v>43500</v>
          </cell>
          <cell r="G166">
            <v>43500</v>
          </cell>
          <cell r="H166">
            <v>47800</v>
          </cell>
          <cell r="I166">
            <v>47800</v>
          </cell>
          <cell r="J166">
            <v>47800</v>
          </cell>
          <cell r="K166">
            <v>47800</v>
          </cell>
          <cell r="L166">
            <v>47800</v>
          </cell>
          <cell r="M166">
            <v>47800</v>
          </cell>
          <cell r="N166">
            <v>47800</v>
          </cell>
          <cell r="O166">
            <v>47800</v>
          </cell>
          <cell r="P166">
            <v>47800</v>
          </cell>
          <cell r="Q166">
            <v>560700</v>
          </cell>
        </row>
        <row r="167">
          <cell r="A167">
            <v>40109211</v>
          </cell>
          <cell r="B167" t="str">
            <v>4010</v>
          </cell>
          <cell r="C167" t="str">
            <v>9211</v>
          </cell>
          <cell r="D167" t="str">
            <v>Office Supplies and Furnishings</v>
          </cell>
          <cell r="E167">
            <v>700</v>
          </cell>
          <cell r="F167">
            <v>700</v>
          </cell>
          <cell r="G167">
            <v>700</v>
          </cell>
          <cell r="H167">
            <v>700</v>
          </cell>
          <cell r="I167">
            <v>700</v>
          </cell>
          <cell r="J167">
            <v>700</v>
          </cell>
          <cell r="K167">
            <v>700</v>
          </cell>
          <cell r="L167">
            <v>700</v>
          </cell>
          <cell r="M167">
            <v>700</v>
          </cell>
          <cell r="N167">
            <v>700</v>
          </cell>
          <cell r="O167">
            <v>700</v>
          </cell>
          <cell r="P167">
            <v>700</v>
          </cell>
          <cell r="Q167">
            <v>8400</v>
          </cell>
        </row>
        <row r="168">
          <cell r="A168">
            <v>40109212</v>
          </cell>
          <cell r="B168" t="str">
            <v>4010</v>
          </cell>
          <cell r="C168" t="str">
            <v>9212</v>
          </cell>
          <cell r="D168" t="str">
            <v>Office Postage &amp; Mail Supplies</v>
          </cell>
          <cell r="E168">
            <v>100</v>
          </cell>
          <cell r="F168">
            <v>100</v>
          </cell>
          <cell r="G168">
            <v>100</v>
          </cell>
          <cell r="H168">
            <v>200</v>
          </cell>
          <cell r="I168">
            <v>200</v>
          </cell>
          <cell r="J168">
            <v>200</v>
          </cell>
          <cell r="K168">
            <v>200</v>
          </cell>
          <cell r="L168">
            <v>200</v>
          </cell>
          <cell r="M168">
            <v>200</v>
          </cell>
          <cell r="N168">
            <v>200</v>
          </cell>
          <cell r="O168">
            <v>200</v>
          </cell>
          <cell r="P168">
            <v>200</v>
          </cell>
          <cell r="Q168">
            <v>2100</v>
          </cell>
        </row>
        <row r="169">
          <cell r="A169">
            <v>40109213</v>
          </cell>
          <cell r="B169" t="str">
            <v>4010</v>
          </cell>
          <cell r="C169" t="str">
            <v>9213</v>
          </cell>
          <cell r="D169" t="str">
            <v>Office Computer Supplies &amp; Expense</v>
          </cell>
          <cell r="E169">
            <v>2900</v>
          </cell>
          <cell r="F169">
            <v>2900</v>
          </cell>
          <cell r="G169">
            <v>2900</v>
          </cell>
          <cell r="H169">
            <v>3000</v>
          </cell>
          <cell r="I169">
            <v>3000</v>
          </cell>
          <cell r="J169">
            <v>3000</v>
          </cell>
          <cell r="K169">
            <v>3000</v>
          </cell>
          <cell r="L169">
            <v>3000</v>
          </cell>
          <cell r="M169">
            <v>3000</v>
          </cell>
          <cell r="N169">
            <v>3000</v>
          </cell>
          <cell r="O169">
            <v>3000</v>
          </cell>
          <cell r="P169">
            <v>3000</v>
          </cell>
          <cell r="Q169">
            <v>35700</v>
          </cell>
        </row>
        <row r="170">
          <cell r="A170">
            <v>40109214</v>
          </cell>
          <cell r="B170" t="str">
            <v>4010</v>
          </cell>
          <cell r="C170" t="str">
            <v>9214</v>
          </cell>
          <cell r="D170" t="str">
            <v>Office Utility Expense</v>
          </cell>
          <cell r="E170">
            <v>1500</v>
          </cell>
          <cell r="F170">
            <v>1500</v>
          </cell>
          <cell r="G170">
            <v>1500</v>
          </cell>
          <cell r="H170">
            <v>1600</v>
          </cell>
          <cell r="I170">
            <v>1600</v>
          </cell>
          <cell r="J170">
            <v>1600</v>
          </cell>
          <cell r="K170">
            <v>1600</v>
          </cell>
          <cell r="L170">
            <v>1600</v>
          </cell>
          <cell r="M170">
            <v>1600</v>
          </cell>
          <cell r="N170">
            <v>1600</v>
          </cell>
          <cell r="O170">
            <v>1600</v>
          </cell>
          <cell r="P170">
            <v>1600</v>
          </cell>
          <cell r="Q170">
            <v>18900</v>
          </cell>
        </row>
        <row r="171">
          <cell r="A171">
            <v>40109215</v>
          </cell>
          <cell r="B171" t="str">
            <v>4010</v>
          </cell>
          <cell r="C171" t="str">
            <v>9215</v>
          </cell>
          <cell r="D171" t="str">
            <v>Miscellaneous Office Expense</v>
          </cell>
          <cell r="E171">
            <v>2000</v>
          </cell>
          <cell r="F171">
            <v>2000</v>
          </cell>
          <cell r="G171">
            <v>2000</v>
          </cell>
          <cell r="H171">
            <v>2100</v>
          </cell>
          <cell r="I171">
            <v>2100</v>
          </cell>
          <cell r="J171">
            <v>2100</v>
          </cell>
          <cell r="K171">
            <v>2100</v>
          </cell>
          <cell r="L171">
            <v>2100</v>
          </cell>
          <cell r="M171">
            <v>2100</v>
          </cell>
          <cell r="N171">
            <v>2100</v>
          </cell>
          <cell r="O171">
            <v>2100</v>
          </cell>
          <cell r="P171">
            <v>2100</v>
          </cell>
          <cell r="Q171">
            <v>24900</v>
          </cell>
        </row>
        <row r="172">
          <cell r="A172">
            <v>40109216</v>
          </cell>
          <cell r="B172" t="str">
            <v>4010</v>
          </cell>
          <cell r="C172" t="str">
            <v>9216</v>
          </cell>
          <cell r="D172" t="str">
            <v>Company Training Expense</v>
          </cell>
          <cell r="E172">
            <v>230</v>
          </cell>
          <cell r="F172">
            <v>230</v>
          </cell>
          <cell r="G172">
            <v>230</v>
          </cell>
          <cell r="H172">
            <v>240</v>
          </cell>
          <cell r="I172">
            <v>240</v>
          </cell>
          <cell r="J172">
            <v>240</v>
          </cell>
          <cell r="K172">
            <v>240</v>
          </cell>
          <cell r="L172">
            <v>240</v>
          </cell>
          <cell r="M172">
            <v>240</v>
          </cell>
          <cell r="N172">
            <v>240</v>
          </cell>
          <cell r="O172">
            <v>240</v>
          </cell>
          <cell r="P172">
            <v>240</v>
          </cell>
          <cell r="Q172">
            <v>2850</v>
          </cell>
        </row>
        <row r="173">
          <cell r="A173">
            <v>4010922</v>
          </cell>
          <cell r="B173" t="str">
            <v>4010</v>
          </cell>
          <cell r="C173" t="str">
            <v>922</v>
          </cell>
          <cell r="D173" t="str">
            <v>Administrative Expense Transferred - Credit</v>
          </cell>
          <cell r="E173">
            <v>-400</v>
          </cell>
          <cell r="F173">
            <v>-400</v>
          </cell>
          <cell r="G173">
            <v>-400</v>
          </cell>
          <cell r="H173">
            <v>-400</v>
          </cell>
          <cell r="I173">
            <v>-400</v>
          </cell>
          <cell r="J173">
            <v>-400</v>
          </cell>
          <cell r="K173">
            <v>-400</v>
          </cell>
          <cell r="L173">
            <v>-400</v>
          </cell>
          <cell r="M173">
            <v>-400</v>
          </cell>
          <cell r="N173">
            <v>-400</v>
          </cell>
          <cell r="O173">
            <v>-400</v>
          </cell>
          <cell r="P173">
            <v>-400</v>
          </cell>
          <cell r="Q173">
            <v>-4800</v>
          </cell>
        </row>
        <row r="174">
          <cell r="A174">
            <v>40109231</v>
          </cell>
          <cell r="B174" t="str">
            <v>4010</v>
          </cell>
          <cell r="C174" t="str">
            <v>9231</v>
          </cell>
          <cell r="D174" t="str">
            <v>Outside Service Empl - Super/Fee</v>
          </cell>
          <cell r="E174">
            <v>0</v>
          </cell>
          <cell r="F174">
            <v>0</v>
          </cell>
          <cell r="G174">
            <v>0</v>
          </cell>
          <cell r="H174">
            <v>0</v>
          </cell>
          <cell r="I174">
            <v>0</v>
          </cell>
          <cell r="J174">
            <v>0</v>
          </cell>
          <cell r="K174">
            <v>0</v>
          </cell>
          <cell r="L174">
            <v>0</v>
          </cell>
          <cell r="M174">
            <v>0</v>
          </cell>
          <cell r="N174">
            <v>0</v>
          </cell>
          <cell r="O174">
            <v>0</v>
          </cell>
          <cell r="P174">
            <v>0</v>
          </cell>
          <cell r="Q174">
            <v>0</v>
          </cell>
        </row>
        <row r="175">
          <cell r="A175">
            <v>40109232</v>
          </cell>
          <cell r="B175" t="str">
            <v>4010</v>
          </cell>
          <cell r="C175" t="str">
            <v>9232</v>
          </cell>
          <cell r="D175" t="str">
            <v>Outside Service Empl - Legal/Fee</v>
          </cell>
          <cell r="E175">
            <v>500</v>
          </cell>
          <cell r="F175">
            <v>500</v>
          </cell>
          <cell r="G175">
            <v>500</v>
          </cell>
          <cell r="H175">
            <v>500</v>
          </cell>
          <cell r="I175">
            <v>500</v>
          </cell>
          <cell r="J175">
            <v>500</v>
          </cell>
          <cell r="K175">
            <v>500</v>
          </cell>
          <cell r="L175">
            <v>500</v>
          </cell>
          <cell r="M175">
            <v>500</v>
          </cell>
          <cell r="N175">
            <v>500</v>
          </cell>
          <cell r="O175">
            <v>500</v>
          </cell>
          <cell r="P175">
            <v>500</v>
          </cell>
          <cell r="Q175">
            <v>6000</v>
          </cell>
        </row>
        <row r="176">
          <cell r="A176">
            <v>40109233</v>
          </cell>
          <cell r="B176" t="str">
            <v>4010</v>
          </cell>
          <cell r="C176" t="str">
            <v>9233</v>
          </cell>
          <cell r="D176" t="str">
            <v>Outside Service Empl - Other</v>
          </cell>
          <cell r="E176">
            <v>4900</v>
          </cell>
          <cell r="F176">
            <v>4900</v>
          </cell>
          <cell r="G176">
            <v>4900</v>
          </cell>
          <cell r="H176">
            <v>5300</v>
          </cell>
          <cell r="I176">
            <v>5300</v>
          </cell>
          <cell r="J176">
            <v>5300</v>
          </cell>
          <cell r="K176">
            <v>5300</v>
          </cell>
          <cell r="L176">
            <v>5300</v>
          </cell>
          <cell r="M176">
            <v>5300</v>
          </cell>
          <cell r="N176">
            <v>5300</v>
          </cell>
          <cell r="O176">
            <v>5300</v>
          </cell>
          <cell r="P176">
            <v>5300</v>
          </cell>
          <cell r="Q176">
            <v>62400</v>
          </cell>
        </row>
        <row r="177">
          <cell r="A177">
            <v>4010924</v>
          </cell>
          <cell r="B177" t="str">
            <v>4010</v>
          </cell>
          <cell r="C177" t="str">
            <v>924</v>
          </cell>
          <cell r="D177" t="str">
            <v>Property Insurance</v>
          </cell>
          <cell r="E177">
            <v>3870</v>
          </cell>
          <cell r="F177">
            <v>3870</v>
          </cell>
          <cell r="G177">
            <v>3870</v>
          </cell>
          <cell r="H177">
            <v>3870</v>
          </cell>
          <cell r="I177">
            <v>3870</v>
          </cell>
          <cell r="J177">
            <v>3870</v>
          </cell>
          <cell r="K177">
            <v>3870</v>
          </cell>
          <cell r="L177">
            <v>3870</v>
          </cell>
          <cell r="M177">
            <v>3870</v>
          </cell>
          <cell r="N177">
            <v>3870</v>
          </cell>
          <cell r="O177">
            <v>3870</v>
          </cell>
          <cell r="P177">
            <v>3870</v>
          </cell>
          <cell r="Q177">
            <v>46440</v>
          </cell>
        </row>
        <row r="178">
          <cell r="A178">
            <v>40109251</v>
          </cell>
          <cell r="B178" t="str">
            <v>4010</v>
          </cell>
          <cell r="C178" t="str">
            <v>9251</v>
          </cell>
          <cell r="D178" t="str">
            <v>Injuries and Damages</v>
          </cell>
          <cell r="E178">
            <v>14780</v>
          </cell>
          <cell r="F178">
            <v>14780</v>
          </cell>
          <cell r="G178">
            <v>14780</v>
          </cell>
          <cell r="H178">
            <v>14780</v>
          </cell>
          <cell r="I178">
            <v>14780</v>
          </cell>
          <cell r="J178">
            <v>14780</v>
          </cell>
          <cell r="K178">
            <v>14780</v>
          </cell>
          <cell r="L178">
            <v>14780</v>
          </cell>
          <cell r="M178">
            <v>14780</v>
          </cell>
          <cell r="N178">
            <v>14780</v>
          </cell>
          <cell r="O178">
            <v>14780</v>
          </cell>
          <cell r="P178">
            <v>14780</v>
          </cell>
          <cell r="Q178">
            <v>177360</v>
          </cell>
        </row>
        <row r="179">
          <cell r="A179">
            <v>40109261</v>
          </cell>
          <cell r="B179" t="str">
            <v>4010</v>
          </cell>
          <cell r="C179" t="str">
            <v>9261</v>
          </cell>
          <cell r="D179" t="str">
            <v>Employee Pensions/Benefits-Pension</v>
          </cell>
          <cell r="E179">
            <v>4900</v>
          </cell>
          <cell r="F179">
            <v>4900</v>
          </cell>
          <cell r="G179">
            <v>4900</v>
          </cell>
          <cell r="H179">
            <v>4900</v>
          </cell>
          <cell r="I179">
            <v>4900</v>
          </cell>
          <cell r="J179">
            <v>4900</v>
          </cell>
          <cell r="K179">
            <v>4900</v>
          </cell>
          <cell r="L179">
            <v>4900</v>
          </cell>
          <cell r="M179">
            <v>4900</v>
          </cell>
          <cell r="N179">
            <v>4900</v>
          </cell>
          <cell r="O179">
            <v>4900</v>
          </cell>
          <cell r="P179">
            <v>4900</v>
          </cell>
          <cell r="Q179">
            <v>58800</v>
          </cell>
        </row>
        <row r="180">
          <cell r="A180">
            <v>40109262</v>
          </cell>
          <cell r="B180" t="str">
            <v>4010</v>
          </cell>
          <cell r="C180" t="str">
            <v>9262</v>
          </cell>
          <cell r="D180" t="str">
            <v>Employee Pensions/Benefits-Other</v>
          </cell>
          <cell r="E180">
            <v>17100</v>
          </cell>
          <cell r="F180">
            <v>17100</v>
          </cell>
          <cell r="G180">
            <v>17100</v>
          </cell>
          <cell r="H180">
            <v>17100</v>
          </cell>
          <cell r="I180">
            <v>17100</v>
          </cell>
          <cell r="J180">
            <v>17100</v>
          </cell>
          <cell r="K180">
            <v>17100</v>
          </cell>
          <cell r="L180">
            <v>17100</v>
          </cell>
          <cell r="M180">
            <v>17100</v>
          </cell>
          <cell r="N180">
            <v>17100</v>
          </cell>
          <cell r="O180">
            <v>17100</v>
          </cell>
          <cell r="P180">
            <v>17100</v>
          </cell>
          <cell r="Q180">
            <v>205200</v>
          </cell>
        </row>
        <row r="181">
          <cell r="A181">
            <v>40109263</v>
          </cell>
          <cell r="B181" t="str">
            <v>4010</v>
          </cell>
          <cell r="C181" t="str">
            <v>9263</v>
          </cell>
          <cell r="D181" t="str">
            <v>Retiree Benefits - Post Retirement</v>
          </cell>
          <cell r="E181">
            <v>2600</v>
          </cell>
          <cell r="F181">
            <v>2600</v>
          </cell>
          <cell r="G181">
            <v>2600</v>
          </cell>
          <cell r="H181">
            <v>2700</v>
          </cell>
          <cell r="I181">
            <v>2700</v>
          </cell>
          <cell r="J181">
            <v>2700</v>
          </cell>
          <cell r="K181">
            <v>2700</v>
          </cell>
          <cell r="L181">
            <v>2700</v>
          </cell>
          <cell r="M181">
            <v>2700</v>
          </cell>
          <cell r="N181">
            <v>2700</v>
          </cell>
          <cell r="O181">
            <v>2700</v>
          </cell>
          <cell r="P181">
            <v>2700</v>
          </cell>
          <cell r="Q181">
            <v>32100</v>
          </cell>
        </row>
        <row r="182">
          <cell r="A182">
            <v>4010928</v>
          </cell>
          <cell r="B182" t="str">
            <v>4010</v>
          </cell>
          <cell r="C182" t="str">
            <v>928</v>
          </cell>
          <cell r="D182" t="str">
            <v>Regulatory Commission Expenses</v>
          </cell>
          <cell r="E182">
            <v>1000</v>
          </cell>
          <cell r="F182">
            <v>1000</v>
          </cell>
          <cell r="G182">
            <v>1000</v>
          </cell>
          <cell r="H182">
            <v>1000</v>
          </cell>
          <cell r="I182">
            <v>1000</v>
          </cell>
          <cell r="J182">
            <v>1000</v>
          </cell>
          <cell r="K182">
            <v>1000</v>
          </cell>
          <cell r="L182">
            <v>1000</v>
          </cell>
          <cell r="M182">
            <v>1000</v>
          </cell>
          <cell r="N182">
            <v>1000</v>
          </cell>
          <cell r="O182">
            <v>1000</v>
          </cell>
          <cell r="P182">
            <v>1000</v>
          </cell>
          <cell r="Q182">
            <v>12000</v>
          </cell>
        </row>
        <row r="183">
          <cell r="A183">
            <v>40109301</v>
          </cell>
          <cell r="B183" t="str">
            <v>4010</v>
          </cell>
          <cell r="C183" t="str">
            <v>9301</v>
          </cell>
          <cell r="D183" t="str">
            <v>Institutional and Goodwill Advertising</v>
          </cell>
          <cell r="E183">
            <v>300</v>
          </cell>
          <cell r="F183">
            <v>300</v>
          </cell>
          <cell r="G183">
            <v>300</v>
          </cell>
          <cell r="H183">
            <v>300</v>
          </cell>
          <cell r="I183">
            <v>300</v>
          </cell>
          <cell r="J183">
            <v>300</v>
          </cell>
          <cell r="K183">
            <v>300</v>
          </cell>
          <cell r="L183">
            <v>300</v>
          </cell>
          <cell r="M183">
            <v>300</v>
          </cell>
          <cell r="N183">
            <v>300</v>
          </cell>
          <cell r="O183">
            <v>300</v>
          </cell>
          <cell r="P183">
            <v>300</v>
          </cell>
          <cell r="Q183">
            <v>3600</v>
          </cell>
        </row>
        <row r="184">
          <cell r="A184">
            <v>40109302</v>
          </cell>
          <cell r="B184" t="str">
            <v>4010</v>
          </cell>
          <cell r="C184" t="str">
            <v>9302</v>
          </cell>
          <cell r="D184" t="str">
            <v>Miscellaneous General Expenses</v>
          </cell>
          <cell r="E184">
            <v>3100</v>
          </cell>
          <cell r="F184">
            <v>3100</v>
          </cell>
          <cell r="G184">
            <v>3100</v>
          </cell>
          <cell r="H184">
            <v>3400</v>
          </cell>
          <cell r="I184">
            <v>3400</v>
          </cell>
          <cell r="J184">
            <v>3400</v>
          </cell>
          <cell r="K184">
            <v>3400</v>
          </cell>
          <cell r="L184">
            <v>3400</v>
          </cell>
          <cell r="M184">
            <v>3400</v>
          </cell>
          <cell r="N184">
            <v>3400</v>
          </cell>
          <cell r="O184">
            <v>3400</v>
          </cell>
          <cell r="P184">
            <v>3400</v>
          </cell>
          <cell r="Q184">
            <v>39900</v>
          </cell>
        </row>
        <row r="185">
          <cell r="A185">
            <v>401093022</v>
          </cell>
          <cell r="B185" t="str">
            <v>4010</v>
          </cell>
          <cell r="C185" t="str">
            <v>93022</v>
          </cell>
          <cell r="D185" t="str">
            <v>Industry Association Dues</v>
          </cell>
          <cell r="E185">
            <v>600</v>
          </cell>
          <cell r="F185">
            <v>600</v>
          </cell>
          <cell r="G185">
            <v>600</v>
          </cell>
          <cell r="H185">
            <v>700</v>
          </cell>
          <cell r="I185">
            <v>700</v>
          </cell>
          <cell r="J185">
            <v>700</v>
          </cell>
          <cell r="K185">
            <v>700</v>
          </cell>
          <cell r="L185">
            <v>700</v>
          </cell>
          <cell r="M185">
            <v>700</v>
          </cell>
          <cell r="N185">
            <v>700</v>
          </cell>
          <cell r="O185">
            <v>700</v>
          </cell>
          <cell r="P185">
            <v>700</v>
          </cell>
          <cell r="Q185">
            <v>8100</v>
          </cell>
        </row>
        <row r="186">
          <cell r="A186">
            <v>4010931</v>
          </cell>
          <cell r="B186" t="str">
            <v>4010</v>
          </cell>
          <cell r="C186" t="str">
            <v>931</v>
          </cell>
          <cell r="D186" t="str">
            <v>Rents</v>
          </cell>
          <cell r="E186">
            <v>130</v>
          </cell>
          <cell r="F186">
            <v>130</v>
          </cell>
          <cell r="G186">
            <v>130</v>
          </cell>
          <cell r="H186">
            <v>130</v>
          </cell>
          <cell r="I186">
            <v>130</v>
          </cell>
          <cell r="J186">
            <v>130</v>
          </cell>
          <cell r="K186">
            <v>130</v>
          </cell>
          <cell r="L186">
            <v>130</v>
          </cell>
          <cell r="M186">
            <v>130</v>
          </cell>
          <cell r="N186">
            <v>130</v>
          </cell>
          <cell r="O186">
            <v>130</v>
          </cell>
          <cell r="P186">
            <v>130</v>
          </cell>
          <cell r="Q186">
            <v>1560</v>
          </cell>
        </row>
        <row r="188">
          <cell r="D188" t="str">
            <v xml:space="preserve">                       Administrative &amp; General Exp</v>
          </cell>
          <cell r="E188">
            <v>104310</v>
          </cell>
          <cell r="F188">
            <v>104310</v>
          </cell>
          <cell r="G188">
            <v>104310</v>
          </cell>
          <cell r="H188">
            <v>109920</v>
          </cell>
          <cell r="I188">
            <v>109920</v>
          </cell>
          <cell r="J188">
            <v>109920</v>
          </cell>
          <cell r="K188">
            <v>109920</v>
          </cell>
          <cell r="L188">
            <v>109920</v>
          </cell>
          <cell r="M188">
            <v>109920</v>
          </cell>
          <cell r="N188">
            <v>109920</v>
          </cell>
          <cell r="O188">
            <v>109920</v>
          </cell>
          <cell r="P188">
            <v>109920</v>
          </cell>
          <cell r="Q188">
            <v>1302210</v>
          </cell>
        </row>
        <row r="191">
          <cell r="D191" t="str">
            <v xml:space="preserve">                       OPERATION EXPENSE</v>
          </cell>
          <cell r="E191">
            <v>1506456</v>
          </cell>
          <cell r="F191">
            <v>1472476</v>
          </cell>
          <cell r="G191">
            <v>1439776</v>
          </cell>
          <cell r="H191">
            <v>1342786</v>
          </cell>
          <cell r="I191">
            <v>1442766</v>
          </cell>
          <cell r="J191">
            <v>1666976</v>
          </cell>
          <cell r="K191">
            <v>1718016</v>
          </cell>
          <cell r="L191">
            <v>1741416</v>
          </cell>
          <cell r="M191">
            <v>1630426</v>
          </cell>
          <cell r="N191">
            <v>1506346</v>
          </cell>
          <cell r="O191">
            <v>1408866</v>
          </cell>
          <cell r="P191">
            <v>1458564</v>
          </cell>
          <cell r="Q191">
            <v>18334870</v>
          </cell>
        </row>
        <row r="194">
          <cell r="D194" t="str">
            <v>MAINTENANCE EXPENSE</v>
          </cell>
        </row>
        <row r="196">
          <cell r="D196" t="str">
            <v xml:space="preserve">   Hydraulic Power Generation</v>
          </cell>
        </row>
        <row r="197">
          <cell r="A197">
            <v>4020542</v>
          </cell>
          <cell r="B197">
            <v>4020</v>
          </cell>
          <cell r="C197">
            <v>542</v>
          </cell>
          <cell r="D197" t="str">
            <v>Maintenance of Structures</v>
          </cell>
          <cell r="E197">
            <v>0</v>
          </cell>
          <cell r="F197">
            <v>0</v>
          </cell>
          <cell r="G197">
            <v>0</v>
          </cell>
          <cell r="H197">
            <v>0</v>
          </cell>
          <cell r="I197">
            <v>0</v>
          </cell>
          <cell r="J197">
            <v>0</v>
          </cell>
          <cell r="K197">
            <v>0</v>
          </cell>
          <cell r="L197">
            <v>0</v>
          </cell>
          <cell r="M197">
            <v>0</v>
          </cell>
          <cell r="N197">
            <v>0</v>
          </cell>
          <cell r="O197">
            <v>0</v>
          </cell>
          <cell r="P197">
            <v>0</v>
          </cell>
          <cell r="Q197">
            <v>0</v>
          </cell>
        </row>
        <row r="198">
          <cell r="A198">
            <v>4020543</v>
          </cell>
          <cell r="B198">
            <v>4020</v>
          </cell>
          <cell r="C198">
            <v>543</v>
          </cell>
          <cell r="D198" t="str">
            <v>Maintenance of Reserviors/Dams/Waterways</v>
          </cell>
          <cell r="E198">
            <v>0</v>
          </cell>
          <cell r="F198">
            <v>0</v>
          </cell>
          <cell r="G198">
            <v>0</v>
          </cell>
          <cell r="H198">
            <v>0</v>
          </cell>
          <cell r="I198">
            <v>0</v>
          </cell>
          <cell r="J198">
            <v>0</v>
          </cell>
          <cell r="K198">
            <v>0</v>
          </cell>
          <cell r="L198">
            <v>0</v>
          </cell>
          <cell r="M198">
            <v>0</v>
          </cell>
          <cell r="N198">
            <v>0</v>
          </cell>
          <cell r="O198">
            <v>0</v>
          </cell>
          <cell r="P198">
            <v>0</v>
          </cell>
          <cell r="Q198">
            <v>0</v>
          </cell>
        </row>
        <row r="199">
          <cell r="A199">
            <v>4020544</v>
          </cell>
          <cell r="B199">
            <v>4020</v>
          </cell>
          <cell r="C199">
            <v>544</v>
          </cell>
          <cell r="D199" t="str">
            <v>Maintenance of Electric Plant</v>
          </cell>
          <cell r="E199">
            <v>0</v>
          </cell>
          <cell r="F199">
            <v>0</v>
          </cell>
          <cell r="G199">
            <v>0</v>
          </cell>
          <cell r="H199">
            <v>0</v>
          </cell>
          <cell r="I199">
            <v>0</v>
          </cell>
          <cell r="J199">
            <v>0</v>
          </cell>
          <cell r="K199">
            <v>0</v>
          </cell>
          <cell r="L199">
            <v>0</v>
          </cell>
          <cell r="M199">
            <v>0</v>
          </cell>
          <cell r="N199">
            <v>0</v>
          </cell>
          <cell r="O199">
            <v>0</v>
          </cell>
          <cell r="P199">
            <v>0</v>
          </cell>
          <cell r="Q199">
            <v>0</v>
          </cell>
        </row>
        <row r="201">
          <cell r="D201" t="str">
            <v>Hydraulic Power Generation</v>
          </cell>
          <cell r="E201">
            <v>0</v>
          </cell>
          <cell r="F201">
            <v>0</v>
          </cell>
          <cell r="G201">
            <v>0</v>
          </cell>
          <cell r="H201">
            <v>0</v>
          </cell>
          <cell r="I201">
            <v>0</v>
          </cell>
          <cell r="J201">
            <v>0</v>
          </cell>
          <cell r="K201">
            <v>0</v>
          </cell>
          <cell r="L201">
            <v>0</v>
          </cell>
          <cell r="M201">
            <v>0</v>
          </cell>
          <cell r="N201">
            <v>0</v>
          </cell>
          <cell r="O201">
            <v>0</v>
          </cell>
          <cell r="P201">
            <v>0</v>
          </cell>
          <cell r="Q201">
            <v>0</v>
          </cell>
        </row>
        <row r="203">
          <cell r="D203" t="str">
            <v xml:space="preserve">   Other Power Generation</v>
          </cell>
        </row>
        <row r="204">
          <cell r="A204">
            <v>4020554</v>
          </cell>
          <cell r="B204">
            <v>4020</v>
          </cell>
          <cell r="C204">
            <v>554</v>
          </cell>
          <cell r="D204" t="str">
            <v>Maintenance of Miscellaneous Power Generation</v>
          </cell>
          <cell r="E204">
            <v>0</v>
          </cell>
          <cell r="F204">
            <v>0</v>
          </cell>
          <cell r="G204">
            <v>0</v>
          </cell>
          <cell r="H204">
            <v>0</v>
          </cell>
          <cell r="I204">
            <v>0</v>
          </cell>
          <cell r="J204">
            <v>0</v>
          </cell>
          <cell r="K204">
            <v>0</v>
          </cell>
          <cell r="L204">
            <v>0</v>
          </cell>
          <cell r="M204">
            <v>0</v>
          </cell>
          <cell r="N204">
            <v>0</v>
          </cell>
          <cell r="O204">
            <v>0</v>
          </cell>
          <cell r="P204">
            <v>0</v>
          </cell>
          <cell r="Q204">
            <v>0</v>
          </cell>
        </row>
        <row r="206">
          <cell r="D206" t="str">
            <v>Other Power Generation</v>
          </cell>
          <cell r="E206">
            <v>0</v>
          </cell>
          <cell r="F206">
            <v>0</v>
          </cell>
          <cell r="G206">
            <v>0</v>
          </cell>
          <cell r="H206">
            <v>0</v>
          </cell>
          <cell r="I206">
            <v>0</v>
          </cell>
          <cell r="J206">
            <v>0</v>
          </cell>
          <cell r="K206">
            <v>0</v>
          </cell>
          <cell r="L206">
            <v>0</v>
          </cell>
          <cell r="M206">
            <v>0</v>
          </cell>
          <cell r="N206">
            <v>0</v>
          </cell>
          <cell r="O206">
            <v>0</v>
          </cell>
          <cell r="P206">
            <v>0</v>
          </cell>
          <cell r="Q206">
            <v>0</v>
          </cell>
        </row>
        <row r="208">
          <cell r="D208" t="str">
            <v xml:space="preserve">   Transmission Expenses</v>
          </cell>
        </row>
        <row r="209">
          <cell r="A209">
            <v>4020570</v>
          </cell>
          <cell r="B209">
            <v>4020</v>
          </cell>
          <cell r="C209">
            <v>570</v>
          </cell>
          <cell r="D209" t="str">
            <v>Maintenance of Station Equipment</v>
          </cell>
          <cell r="E209">
            <v>2000</v>
          </cell>
          <cell r="F209">
            <v>2000</v>
          </cell>
          <cell r="G209">
            <v>2000</v>
          </cell>
          <cell r="H209">
            <v>2000</v>
          </cell>
          <cell r="I209">
            <v>2000</v>
          </cell>
          <cell r="J209">
            <v>2000</v>
          </cell>
          <cell r="K209">
            <v>1000</v>
          </cell>
          <cell r="L209">
            <v>2000</v>
          </cell>
          <cell r="M209">
            <v>2000</v>
          </cell>
          <cell r="N209">
            <v>2000</v>
          </cell>
          <cell r="O209">
            <v>2000</v>
          </cell>
          <cell r="P209">
            <v>2000</v>
          </cell>
          <cell r="Q209">
            <v>23000</v>
          </cell>
        </row>
        <row r="210">
          <cell r="A210">
            <v>4020571</v>
          </cell>
          <cell r="B210">
            <v>4020</v>
          </cell>
          <cell r="C210">
            <v>571</v>
          </cell>
          <cell r="D210" t="str">
            <v>Maintenance of Overhead Lines</v>
          </cell>
          <cell r="E210">
            <v>1000</v>
          </cell>
          <cell r="F210">
            <v>1000</v>
          </cell>
          <cell r="G210">
            <v>1000</v>
          </cell>
          <cell r="H210">
            <v>1000</v>
          </cell>
          <cell r="I210">
            <v>1000</v>
          </cell>
          <cell r="J210">
            <v>1000</v>
          </cell>
          <cell r="K210">
            <v>1000</v>
          </cell>
          <cell r="L210">
            <v>1000</v>
          </cell>
          <cell r="M210">
            <v>1000</v>
          </cell>
          <cell r="N210">
            <v>1000</v>
          </cell>
          <cell r="O210">
            <v>1000</v>
          </cell>
          <cell r="P210">
            <v>1000</v>
          </cell>
          <cell r="Q210">
            <v>12000</v>
          </cell>
        </row>
        <row r="211">
          <cell r="A211">
            <v>4020573</v>
          </cell>
          <cell r="B211">
            <v>4020</v>
          </cell>
          <cell r="C211">
            <v>573</v>
          </cell>
          <cell r="D211" t="str">
            <v>Maintenance of Miscellaneous Transmission Plant</v>
          </cell>
          <cell r="E211">
            <v>0</v>
          </cell>
          <cell r="F211">
            <v>0</v>
          </cell>
          <cell r="G211">
            <v>0</v>
          </cell>
          <cell r="H211">
            <v>0</v>
          </cell>
          <cell r="I211">
            <v>0</v>
          </cell>
          <cell r="J211">
            <v>0</v>
          </cell>
          <cell r="K211">
            <v>0</v>
          </cell>
          <cell r="L211">
            <v>0</v>
          </cell>
          <cell r="M211">
            <v>0</v>
          </cell>
          <cell r="N211">
            <v>0</v>
          </cell>
          <cell r="O211">
            <v>0</v>
          </cell>
          <cell r="P211">
            <v>0</v>
          </cell>
          <cell r="Q211">
            <v>0</v>
          </cell>
        </row>
        <row r="213">
          <cell r="D213" t="str">
            <v>Transmission Expenses</v>
          </cell>
          <cell r="E213">
            <v>3000</v>
          </cell>
          <cell r="F213">
            <v>3000</v>
          </cell>
          <cell r="G213">
            <v>3000</v>
          </cell>
          <cell r="H213">
            <v>3000</v>
          </cell>
          <cell r="I213">
            <v>3000</v>
          </cell>
          <cell r="J213">
            <v>3000</v>
          </cell>
          <cell r="K213">
            <v>2000</v>
          </cell>
          <cell r="L213">
            <v>3000</v>
          </cell>
          <cell r="M213">
            <v>3000</v>
          </cell>
          <cell r="N213">
            <v>3000</v>
          </cell>
          <cell r="O213">
            <v>3000</v>
          </cell>
          <cell r="P213">
            <v>3000</v>
          </cell>
          <cell r="Q213">
            <v>35000</v>
          </cell>
        </row>
        <row r="216">
          <cell r="D216" t="str">
            <v xml:space="preserve">   Distribution Expenses</v>
          </cell>
        </row>
        <row r="217">
          <cell r="A217">
            <v>4020590</v>
          </cell>
          <cell r="B217">
            <v>4020</v>
          </cell>
          <cell r="C217">
            <v>590</v>
          </cell>
          <cell r="D217" t="str">
            <v>Maintenance Supervision/Engineering</v>
          </cell>
          <cell r="E217">
            <v>4500</v>
          </cell>
          <cell r="F217">
            <v>4500</v>
          </cell>
          <cell r="G217">
            <v>4500</v>
          </cell>
          <cell r="H217">
            <v>5740</v>
          </cell>
          <cell r="I217">
            <v>5740</v>
          </cell>
          <cell r="J217">
            <v>5740</v>
          </cell>
          <cell r="K217">
            <v>5740</v>
          </cell>
          <cell r="L217">
            <v>5740</v>
          </cell>
          <cell r="M217">
            <v>5740</v>
          </cell>
          <cell r="N217">
            <v>5740</v>
          </cell>
          <cell r="O217">
            <v>5740</v>
          </cell>
          <cell r="P217">
            <v>5740</v>
          </cell>
          <cell r="Q217">
            <v>65160</v>
          </cell>
        </row>
        <row r="218">
          <cell r="A218">
            <v>4020591</v>
          </cell>
          <cell r="B218">
            <v>4020</v>
          </cell>
          <cell r="C218">
            <v>591</v>
          </cell>
          <cell r="D218" t="str">
            <v>Maintenance of Structures</v>
          </cell>
          <cell r="E218">
            <v>300</v>
          </cell>
          <cell r="F218">
            <v>300</v>
          </cell>
          <cell r="G218">
            <v>300</v>
          </cell>
          <cell r="H218">
            <v>300</v>
          </cell>
          <cell r="I218">
            <v>300</v>
          </cell>
          <cell r="J218">
            <v>300</v>
          </cell>
          <cell r="K218">
            <v>300</v>
          </cell>
          <cell r="L218">
            <v>300</v>
          </cell>
          <cell r="M218">
            <v>300</v>
          </cell>
          <cell r="N218">
            <v>300</v>
          </cell>
          <cell r="O218">
            <v>300</v>
          </cell>
          <cell r="P218">
            <v>300</v>
          </cell>
          <cell r="Q218">
            <v>3600</v>
          </cell>
        </row>
        <row r="219">
          <cell r="A219">
            <v>4020592</v>
          </cell>
          <cell r="B219">
            <v>4020</v>
          </cell>
          <cell r="C219">
            <v>592</v>
          </cell>
          <cell r="D219" t="str">
            <v>Maintenance of Station Equipment</v>
          </cell>
          <cell r="E219">
            <v>5000</v>
          </cell>
          <cell r="F219">
            <v>5000</v>
          </cell>
          <cell r="G219">
            <v>5000</v>
          </cell>
          <cell r="H219">
            <v>6000</v>
          </cell>
          <cell r="I219">
            <v>20000</v>
          </cell>
          <cell r="J219">
            <v>20000</v>
          </cell>
          <cell r="K219">
            <v>13000</v>
          </cell>
          <cell r="L219">
            <v>6000</v>
          </cell>
          <cell r="M219">
            <v>6000</v>
          </cell>
          <cell r="N219">
            <v>5000</v>
          </cell>
          <cell r="O219">
            <v>5000</v>
          </cell>
          <cell r="P219">
            <v>5000</v>
          </cell>
          <cell r="Q219">
            <v>101000</v>
          </cell>
        </row>
        <row r="220">
          <cell r="A220">
            <v>40205931</v>
          </cell>
          <cell r="B220">
            <v>4020</v>
          </cell>
          <cell r="C220">
            <v>5931</v>
          </cell>
          <cell r="D220" t="str">
            <v>Maintenance of Poles/Towers/Fixtures</v>
          </cell>
          <cell r="E220">
            <v>2900</v>
          </cell>
          <cell r="F220">
            <v>2900</v>
          </cell>
          <cell r="G220">
            <v>2900</v>
          </cell>
          <cell r="H220">
            <v>2900</v>
          </cell>
          <cell r="I220">
            <v>2900</v>
          </cell>
          <cell r="J220">
            <v>2900</v>
          </cell>
          <cell r="K220">
            <v>2900</v>
          </cell>
          <cell r="L220">
            <v>2900</v>
          </cell>
          <cell r="M220">
            <v>2900</v>
          </cell>
          <cell r="N220">
            <v>2900</v>
          </cell>
          <cell r="O220">
            <v>2900</v>
          </cell>
          <cell r="P220">
            <v>2900</v>
          </cell>
          <cell r="Q220">
            <v>34800</v>
          </cell>
        </row>
        <row r="221">
          <cell r="A221">
            <v>40205932</v>
          </cell>
          <cell r="B221">
            <v>4020</v>
          </cell>
          <cell r="C221">
            <v>5932</v>
          </cell>
          <cell r="D221" t="str">
            <v>Maintenance of Overhead Conductors</v>
          </cell>
          <cell r="E221">
            <v>9000</v>
          </cell>
          <cell r="F221">
            <v>9000</v>
          </cell>
          <cell r="G221">
            <v>9000</v>
          </cell>
          <cell r="H221">
            <v>9000</v>
          </cell>
          <cell r="I221">
            <v>9000</v>
          </cell>
          <cell r="J221">
            <v>9000</v>
          </cell>
          <cell r="K221">
            <v>9000</v>
          </cell>
          <cell r="L221">
            <v>9000</v>
          </cell>
          <cell r="M221">
            <v>9000</v>
          </cell>
          <cell r="N221">
            <v>9000</v>
          </cell>
          <cell r="O221">
            <v>9000</v>
          </cell>
          <cell r="P221">
            <v>9000</v>
          </cell>
          <cell r="Q221">
            <v>108000</v>
          </cell>
        </row>
        <row r="222">
          <cell r="A222">
            <v>40205933</v>
          </cell>
          <cell r="B222">
            <v>4020</v>
          </cell>
          <cell r="C222">
            <v>5933</v>
          </cell>
          <cell r="D222" t="str">
            <v>Maintenance of Services</v>
          </cell>
          <cell r="E222">
            <v>3800</v>
          </cell>
          <cell r="F222">
            <v>3800</v>
          </cell>
          <cell r="G222">
            <v>3800</v>
          </cell>
          <cell r="H222">
            <v>3800</v>
          </cell>
          <cell r="I222">
            <v>3800</v>
          </cell>
          <cell r="J222">
            <v>3800</v>
          </cell>
          <cell r="K222">
            <v>3800</v>
          </cell>
          <cell r="L222">
            <v>3800</v>
          </cell>
          <cell r="M222">
            <v>3800</v>
          </cell>
          <cell r="N222">
            <v>3800</v>
          </cell>
          <cell r="O222">
            <v>3800</v>
          </cell>
          <cell r="P222">
            <v>3800</v>
          </cell>
          <cell r="Q222">
            <v>45600</v>
          </cell>
        </row>
        <row r="223">
          <cell r="A223">
            <v>40205941</v>
          </cell>
          <cell r="B223">
            <v>4020</v>
          </cell>
          <cell r="C223">
            <v>5941</v>
          </cell>
          <cell r="D223" t="str">
            <v>Maintenance of Underground Lines - Duct</v>
          </cell>
          <cell r="E223">
            <v>0</v>
          </cell>
          <cell r="F223">
            <v>0</v>
          </cell>
          <cell r="G223">
            <v>0</v>
          </cell>
          <cell r="H223">
            <v>0</v>
          </cell>
          <cell r="I223">
            <v>0</v>
          </cell>
          <cell r="J223">
            <v>0</v>
          </cell>
          <cell r="K223">
            <v>0</v>
          </cell>
          <cell r="L223">
            <v>0</v>
          </cell>
          <cell r="M223">
            <v>0</v>
          </cell>
          <cell r="N223">
            <v>0</v>
          </cell>
          <cell r="O223">
            <v>0</v>
          </cell>
          <cell r="P223">
            <v>0</v>
          </cell>
          <cell r="Q223">
            <v>0</v>
          </cell>
        </row>
        <row r="224">
          <cell r="A224">
            <v>40205942</v>
          </cell>
          <cell r="B224">
            <v>4020</v>
          </cell>
          <cell r="C224">
            <v>5942</v>
          </cell>
          <cell r="D224" t="str">
            <v>Maintenance of Underground Lines - Buried</v>
          </cell>
          <cell r="E224">
            <v>9300</v>
          </cell>
          <cell r="F224">
            <v>9300</v>
          </cell>
          <cell r="G224">
            <v>9300</v>
          </cell>
          <cell r="H224">
            <v>9300</v>
          </cell>
          <cell r="I224">
            <v>9300</v>
          </cell>
          <cell r="J224">
            <v>9300</v>
          </cell>
          <cell r="K224">
            <v>9300</v>
          </cell>
          <cell r="L224">
            <v>9300</v>
          </cell>
          <cell r="M224">
            <v>9300</v>
          </cell>
          <cell r="N224">
            <v>9300</v>
          </cell>
          <cell r="O224">
            <v>9300</v>
          </cell>
          <cell r="P224">
            <v>9300</v>
          </cell>
          <cell r="Q224">
            <v>111600</v>
          </cell>
        </row>
        <row r="225">
          <cell r="A225">
            <v>40205951</v>
          </cell>
          <cell r="B225">
            <v>4020</v>
          </cell>
          <cell r="C225">
            <v>5951</v>
          </cell>
          <cell r="D225" t="str">
            <v>Maintenance of Line Transformers - O/H</v>
          </cell>
          <cell r="E225">
            <v>0</v>
          </cell>
          <cell r="F225">
            <v>0</v>
          </cell>
          <cell r="G225">
            <v>0</v>
          </cell>
          <cell r="H225">
            <v>0</v>
          </cell>
          <cell r="I225">
            <v>0</v>
          </cell>
          <cell r="J225">
            <v>0</v>
          </cell>
          <cell r="K225">
            <v>0</v>
          </cell>
          <cell r="L225">
            <v>0</v>
          </cell>
          <cell r="M225">
            <v>0</v>
          </cell>
          <cell r="N225">
            <v>0</v>
          </cell>
          <cell r="O225">
            <v>0</v>
          </cell>
          <cell r="P225">
            <v>0</v>
          </cell>
          <cell r="Q225">
            <v>0</v>
          </cell>
        </row>
        <row r="226">
          <cell r="A226">
            <v>40205952</v>
          </cell>
          <cell r="B226">
            <v>4020</v>
          </cell>
          <cell r="C226">
            <v>5952</v>
          </cell>
          <cell r="D226" t="str">
            <v>Maintenance of Line Transformers - Duct</v>
          </cell>
          <cell r="E226">
            <v>0</v>
          </cell>
          <cell r="F226">
            <v>0</v>
          </cell>
          <cell r="G226">
            <v>0</v>
          </cell>
          <cell r="H226">
            <v>0</v>
          </cell>
          <cell r="I226">
            <v>0</v>
          </cell>
          <cell r="J226">
            <v>0</v>
          </cell>
          <cell r="K226">
            <v>0</v>
          </cell>
          <cell r="L226">
            <v>0</v>
          </cell>
          <cell r="M226">
            <v>0</v>
          </cell>
          <cell r="N226">
            <v>0</v>
          </cell>
          <cell r="O226">
            <v>0</v>
          </cell>
          <cell r="P226">
            <v>0</v>
          </cell>
          <cell r="Q226">
            <v>0</v>
          </cell>
        </row>
        <row r="227">
          <cell r="A227">
            <v>40205953</v>
          </cell>
          <cell r="B227">
            <v>4020</v>
          </cell>
          <cell r="C227">
            <v>5953</v>
          </cell>
          <cell r="D227" t="str">
            <v>Maintenance of Line Transformers - Buried</v>
          </cell>
          <cell r="E227">
            <v>4000</v>
          </cell>
          <cell r="F227">
            <v>4000</v>
          </cell>
          <cell r="G227">
            <v>4000</v>
          </cell>
          <cell r="H227">
            <v>4000</v>
          </cell>
          <cell r="I227">
            <v>4000</v>
          </cell>
          <cell r="J227">
            <v>4000</v>
          </cell>
          <cell r="K227">
            <v>4000</v>
          </cell>
          <cell r="L227">
            <v>4000</v>
          </cell>
          <cell r="M227">
            <v>4000</v>
          </cell>
          <cell r="N227">
            <v>4000</v>
          </cell>
          <cell r="O227">
            <v>4000</v>
          </cell>
          <cell r="P227">
            <v>4000</v>
          </cell>
          <cell r="Q227">
            <v>48000</v>
          </cell>
        </row>
        <row r="228">
          <cell r="A228">
            <v>4020596</v>
          </cell>
          <cell r="B228">
            <v>4020</v>
          </cell>
          <cell r="C228">
            <v>596</v>
          </cell>
          <cell r="D228" t="str">
            <v>Maintenance of Street Lights/Signal Systems</v>
          </cell>
          <cell r="E228">
            <v>750</v>
          </cell>
          <cell r="F228">
            <v>750</v>
          </cell>
          <cell r="G228">
            <v>750</v>
          </cell>
          <cell r="H228">
            <v>750</v>
          </cell>
          <cell r="I228">
            <v>750</v>
          </cell>
          <cell r="J228">
            <v>750</v>
          </cell>
          <cell r="K228">
            <v>750</v>
          </cell>
          <cell r="L228">
            <v>750</v>
          </cell>
          <cell r="M228">
            <v>750</v>
          </cell>
          <cell r="N228">
            <v>750</v>
          </cell>
          <cell r="O228">
            <v>750</v>
          </cell>
          <cell r="P228">
            <v>750</v>
          </cell>
          <cell r="Q228">
            <v>9000</v>
          </cell>
        </row>
        <row r="229">
          <cell r="A229">
            <v>4020597</v>
          </cell>
          <cell r="B229">
            <v>4020</v>
          </cell>
          <cell r="C229">
            <v>597</v>
          </cell>
          <cell r="D229" t="str">
            <v>Maintenance of Meters</v>
          </cell>
          <cell r="E229">
            <v>600</v>
          </cell>
          <cell r="F229">
            <v>600</v>
          </cell>
          <cell r="G229">
            <v>600</v>
          </cell>
          <cell r="H229">
            <v>600</v>
          </cell>
          <cell r="I229">
            <v>600</v>
          </cell>
          <cell r="J229">
            <v>600</v>
          </cell>
          <cell r="K229">
            <v>600</v>
          </cell>
          <cell r="L229">
            <v>600</v>
          </cell>
          <cell r="M229">
            <v>600</v>
          </cell>
          <cell r="N229">
            <v>600</v>
          </cell>
          <cell r="O229">
            <v>600</v>
          </cell>
          <cell r="P229">
            <v>600</v>
          </cell>
          <cell r="Q229">
            <v>7200</v>
          </cell>
        </row>
        <row r="230">
          <cell r="A230">
            <v>4020598</v>
          </cell>
          <cell r="B230">
            <v>4020</v>
          </cell>
          <cell r="C230">
            <v>598</v>
          </cell>
          <cell r="D230" t="str">
            <v>Maintenance of Miscellaneous Distribution Plant</v>
          </cell>
          <cell r="E230">
            <v>750</v>
          </cell>
          <cell r="F230">
            <v>750</v>
          </cell>
          <cell r="G230">
            <v>750</v>
          </cell>
          <cell r="H230">
            <v>750</v>
          </cell>
          <cell r="I230">
            <v>750</v>
          </cell>
          <cell r="J230">
            <v>750</v>
          </cell>
          <cell r="K230">
            <v>750</v>
          </cell>
          <cell r="L230">
            <v>750</v>
          </cell>
          <cell r="M230">
            <v>750</v>
          </cell>
          <cell r="N230">
            <v>750</v>
          </cell>
          <cell r="O230">
            <v>750</v>
          </cell>
          <cell r="P230">
            <v>750</v>
          </cell>
          <cell r="Q230">
            <v>9000</v>
          </cell>
        </row>
        <row r="232">
          <cell r="D232" t="str">
            <v>Distribution Expenses</v>
          </cell>
          <cell r="E232">
            <v>40900</v>
          </cell>
          <cell r="F232">
            <v>40900</v>
          </cell>
          <cell r="G232">
            <v>40900</v>
          </cell>
          <cell r="H232">
            <v>43140</v>
          </cell>
          <cell r="I232">
            <v>57140</v>
          </cell>
          <cell r="J232">
            <v>57140</v>
          </cell>
          <cell r="K232">
            <v>50140</v>
          </cell>
          <cell r="L232">
            <v>43140</v>
          </cell>
          <cell r="M232">
            <v>43140</v>
          </cell>
          <cell r="N232">
            <v>42140</v>
          </cell>
          <cell r="O232">
            <v>42140</v>
          </cell>
          <cell r="P232">
            <v>42140</v>
          </cell>
          <cell r="Q232">
            <v>542960</v>
          </cell>
        </row>
        <row r="235">
          <cell r="D235" t="str">
            <v>ADMINISTRATIVE and GENERAL EXPENSE</v>
          </cell>
        </row>
        <row r="237">
          <cell r="A237">
            <v>4020935</v>
          </cell>
          <cell r="B237" t="str">
            <v>4020</v>
          </cell>
          <cell r="C237" t="str">
            <v>935</v>
          </cell>
          <cell r="D237" t="str">
            <v>Maintenance of General Plant</v>
          </cell>
          <cell r="E237">
            <v>7180</v>
          </cell>
          <cell r="F237">
            <v>7180</v>
          </cell>
          <cell r="G237">
            <v>7180</v>
          </cell>
          <cell r="H237">
            <v>7423</v>
          </cell>
          <cell r="I237">
            <v>7423</v>
          </cell>
          <cell r="J237">
            <v>7423</v>
          </cell>
          <cell r="K237">
            <v>7423</v>
          </cell>
          <cell r="L237">
            <v>7423</v>
          </cell>
          <cell r="M237">
            <v>7423</v>
          </cell>
          <cell r="N237">
            <v>7423</v>
          </cell>
          <cell r="O237">
            <v>7423</v>
          </cell>
          <cell r="P237">
            <v>7423</v>
          </cell>
          <cell r="Q237">
            <v>88347</v>
          </cell>
        </row>
        <row r="239">
          <cell r="D239" t="str">
            <v xml:space="preserve">                       Administrative &amp; General Exp</v>
          </cell>
          <cell r="E239">
            <v>7180</v>
          </cell>
          <cell r="F239">
            <v>7180</v>
          </cell>
          <cell r="G239">
            <v>7180</v>
          </cell>
          <cell r="H239">
            <v>7423</v>
          </cell>
          <cell r="I239">
            <v>7423</v>
          </cell>
          <cell r="J239">
            <v>7423</v>
          </cell>
          <cell r="K239">
            <v>7423</v>
          </cell>
          <cell r="L239">
            <v>7423</v>
          </cell>
          <cell r="M239">
            <v>7423</v>
          </cell>
          <cell r="N239">
            <v>7423</v>
          </cell>
          <cell r="O239">
            <v>7423</v>
          </cell>
          <cell r="P239">
            <v>7423</v>
          </cell>
          <cell r="Q239">
            <v>88347</v>
          </cell>
        </row>
        <row r="242">
          <cell r="D242" t="str">
            <v xml:space="preserve">                       MAINTENANCE EXPENSE</v>
          </cell>
          <cell r="E242">
            <v>51080</v>
          </cell>
          <cell r="F242">
            <v>51080</v>
          </cell>
          <cell r="G242">
            <v>51080</v>
          </cell>
          <cell r="H242">
            <v>53563</v>
          </cell>
          <cell r="I242">
            <v>67563</v>
          </cell>
          <cell r="J242">
            <v>67563</v>
          </cell>
          <cell r="K242">
            <v>59563</v>
          </cell>
          <cell r="L242">
            <v>53563</v>
          </cell>
          <cell r="M242">
            <v>53563</v>
          </cell>
          <cell r="N242">
            <v>52563</v>
          </cell>
          <cell r="O242">
            <v>52563</v>
          </cell>
          <cell r="P242">
            <v>52563</v>
          </cell>
          <cell r="Q242">
            <v>666307</v>
          </cell>
        </row>
        <row r="245">
          <cell r="D245" t="str">
            <v>OTHER OPERATING EXPENSE</v>
          </cell>
        </row>
        <row r="247">
          <cell r="D247" t="str">
            <v xml:space="preserve">   Depreciation Expense</v>
          </cell>
        </row>
        <row r="248">
          <cell r="A248">
            <v>40301</v>
          </cell>
          <cell r="B248" t="str">
            <v>4030</v>
          </cell>
          <cell r="C248" t="str">
            <v>1</v>
          </cell>
          <cell r="D248" t="str">
            <v>Depreciation Expense - Electric</v>
          </cell>
          <cell r="E248">
            <v>100309.91666666667</v>
          </cell>
          <cell r="F248">
            <v>100309.91666666667</v>
          </cell>
          <cell r="G248">
            <v>100309.91666666667</v>
          </cell>
          <cell r="H248">
            <v>100309.91666666667</v>
          </cell>
          <cell r="I248">
            <v>100309.91666666667</v>
          </cell>
          <cell r="J248">
            <v>100309.91666666667</v>
          </cell>
          <cell r="K248">
            <v>100309.91666666667</v>
          </cell>
          <cell r="L248">
            <v>100309.91666666667</v>
          </cell>
          <cell r="M248">
            <v>100309.91666666667</v>
          </cell>
          <cell r="N248">
            <v>100309.91666666667</v>
          </cell>
          <cell r="O248">
            <v>100309.91666666667</v>
          </cell>
          <cell r="P248">
            <v>100309.91666666667</v>
          </cell>
          <cell r="Q248">
            <v>1203719</v>
          </cell>
        </row>
        <row r="249">
          <cell r="A249">
            <v>40302</v>
          </cell>
          <cell r="B249" t="str">
            <v>4030</v>
          </cell>
          <cell r="C249" t="str">
            <v>2</v>
          </cell>
          <cell r="D249" t="str">
            <v>Depreciation Expense - Common</v>
          </cell>
          <cell r="E249">
            <v>3405</v>
          </cell>
          <cell r="F249">
            <v>3405</v>
          </cell>
          <cell r="G249">
            <v>3405</v>
          </cell>
          <cell r="H249">
            <v>3639</v>
          </cell>
          <cell r="I249">
            <v>3639</v>
          </cell>
          <cell r="J249">
            <v>3639</v>
          </cell>
          <cell r="K249">
            <v>3639</v>
          </cell>
          <cell r="L249">
            <v>3639</v>
          </cell>
          <cell r="M249">
            <v>3639</v>
          </cell>
          <cell r="N249">
            <v>3639</v>
          </cell>
          <cell r="O249">
            <v>3639</v>
          </cell>
          <cell r="P249">
            <v>3639</v>
          </cell>
          <cell r="Q249">
            <v>42966</v>
          </cell>
        </row>
        <row r="251">
          <cell r="D251" t="str">
            <v xml:space="preserve">                       Depreciation Expense</v>
          </cell>
          <cell r="E251">
            <v>103714.91666666667</v>
          </cell>
          <cell r="F251">
            <v>103714.91666666667</v>
          </cell>
          <cell r="G251">
            <v>103714.91666666667</v>
          </cell>
          <cell r="H251">
            <v>103948.91666666667</v>
          </cell>
          <cell r="I251">
            <v>103948.91666666667</v>
          </cell>
          <cell r="J251">
            <v>103948.91666666667</v>
          </cell>
          <cell r="K251">
            <v>103948.91666666667</v>
          </cell>
          <cell r="L251">
            <v>103948.91666666667</v>
          </cell>
          <cell r="M251">
            <v>103948.91666666667</v>
          </cell>
          <cell r="N251">
            <v>103948.91666666667</v>
          </cell>
          <cell r="O251">
            <v>103948.91666666667</v>
          </cell>
          <cell r="P251">
            <v>103948.91666666667</v>
          </cell>
          <cell r="Q251">
            <v>1246685</v>
          </cell>
        </row>
        <row r="253">
          <cell r="D253" t="str">
            <v xml:space="preserve">   Other Amortization Expense</v>
          </cell>
        </row>
        <row r="254">
          <cell r="A254">
            <v>40601</v>
          </cell>
          <cell r="B254" t="str">
            <v>4060</v>
          </cell>
          <cell r="C254" t="str">
            <v>1</v>
          </cell>
          <cell r="D254" t="str">
            <v>Amortization of Utility Plant-Acquisition Adj.</v>
          </cell>
          <cell r="E254">
            <v>0</v>
          </cell>
          <cell r="F254">
            <v>0</v>
          </cell>
          <cell r="G254">
            <v>0</v>
          </cell>
          <cell r="H254">
            <v>0</v>
          </cell>
          <cell r="I254">
            <v>0</v>
          </cell>
          <cell r="J254">
            <v>0</v>
          </cell>
          <cell r="K254">
            <v>0</v>
          </cell>
          <cell r="L254">
            <v>0</v>
          </cell>
          <cell r="M254">
            <v>0</v>
          </cell>
          <cell r="N254">
            <v>0</v>
          </cell>
          <cell r="O254">
            <v>0</v>
          </cell>
          <cell r="P254">
            <v>0</v>
          </cell>
          <cell r="Q254">
            <v>0</v>
          </cell>
        </row>
        <row r="255">
          <cell r="A255">
            <v>40701</v>
          </cell>
          <cell r="B255" t="str">
            <v>4070</v>
          </cell>
          <cell r="C255" t="str">
            <v>1</v>
          </cell>
          <cell r="D255" t="str">
            <v>Other Amortization</v>
          </cell>
          <cell r="E255">
            <v>0</v>
          </cell>
          <cell r="F255">
            <v>0</v>
          </cell>
          <cell r="G255">
            <v>0</v>
          </cell>
          <cell r="H255">
            <v>0</v>
          </cell>
          <cell r="I255">
            <v>0</v>
          </cell>
          <cell r="J255">
            <v>0</v>
          </cell>
          <cell r="K255">
            <v>0</v>
          </cell>
          <cell r="L255">
            <v>0</v>
          </cell>
          <cell r="M255">
            <v>0</v>
          </cell>
          <cell r="N255">
            <v>0</v>
          </cell>
          <cell r="O255">
            <v>0</v>
          </cell>
          <cell r="P255">
            <v>0</v>
          </cell>
          <cell r="Q255">
            <v>0</v>
          </cell>
        </row>
        <row r="257">
          <cell r="D257" t="str">
            <v xml:space="preserve">                       Other Amortization Expense</v>
          </cell>
          <cell r="E257">
            <v>0</v>
          </cell>
          <cell r="F257">
            <v>0</v>
          </cell>
          <cell r="G257">
            <v>0</v>
          </cell>
          <cell r="H257">
            <v>0</v>
          </cell>
          <cell r="I257">
            <v>0</v>
          </cell>
          <cell r="J257">
            <v>0</v>
          </cell>
          <cell r="K257">
            <v>0</v>
          </cell>
          <cell r="L257">
            <v>0</v>
          </cell>
          <cell r="M257">
            <v>0</v>
          </cell>
          <cell r="N257">
            <v>0</v>
          </cell>
          <cell r="O257">
            <v>0</v>
          </cell>
          <cell r="P257">
            <v>0</v>
          </cell>
          <cell r="Q257">
            <v>0</v>
          </cell>
        </row>
        <row r="259">
          <cell r="D259" t="str">
            <v xml:space="preserve">   Taxes Other Than Income</v>
          </cell>
        </row>
        <row r="260">
          <cell r="A260">
            <v>40801</v>
          </cell>
          <cell r="B260" t="str">
            <v>4080</v>
          </cell>
          <cell r="C260" t="str">
            <v>1</v>
          </cell>
          <cell r="D260" t="str">
            <v>Ad Valorem Taxes</v>
          </cell>
          <cell r="E260">
            <v>25287</v>
          </cell>
          <cell r="F260">
            <v>25287</v>
          </cell>
          <cell r="G260">
            <v>25287</v>
          </cell>
          <cell r="H260">
            <v>25287</v>
          </cell>
          <cell r="I260">
            <v>25287</v>
          </cell>
          <cell r="J260">
            <v>25287</v>
          </cell>
          <cell r="K260">
            <v>25287</v>
          </cell>
          <cell r="L260">
            <v>25287</v>
          </cell>
          <cell r="M260">
            <v>25287</v>
          </cell>
          <cell r="N260">
            <v>25287</v>
          </cell>
          <cell r="O260">
            <v>25287</v>
          </cell>
          <cell r="P260">
            <v>25287</v>
          </cell>
          <cell r="Q260">
            <v>303444</v>
          </cell>
        </row>
        <row r="261">
          <cell r="A261">
            <v>408011</v>
          </cell>
          <cell r="B261">
            <v>4080</v>
          </cell>
          <cell r="C261">
            <v>11</v>
          </cell>
          <cell r="D261" t="str">
            <v>Franchise Tax</v>
          </cell>
          <cell r="E261">
            <v>60400</v>
          </cell>
          <cell r="F261">
            <v>57300</v>
          </cell>
          <cell r="G261">
            <v>57900</v>
          </cell>
          <cell r="H261">
            <v>52300</v>
          </cell>
          <cell r="I261">
            <v>56700</v>
          </cell>
          <cell r="J261">
            <v>68200</v>
          </cell>
          <cell r="K261">
            <v>69700</v>
          </cell>
          <cell r="L261">
            <v>70600</v>
          </cell>
          <cell r="M261">
            <v>65900</v>
          </cell>
          <cell r="N261">
            <v>61500</v>
          </cell>
          <cell r="O261">
            <v>58500</v>
          </cell>
          <cell r="P261">
            <v>55400</v>
          </cell>
          <cell r="Q261">
            <v>734400</v>
          </cell>
        </row>
        <row r="262">
          <cell r="A262">
            <v>408012</v>
          </cell>
          <cell r="B262" t="str">
            <v>4080</v>
          </cell>
          <cell r="C262" t="str">
            <v>12</v>
          </cell>
          <cell r="D262" t="str">
            <v>Environmental Tax</v>
          </cell>
          <cell r="E262">
            <v>0</v>
          </cell>
          <cell r="F262">
            <v>0</v>
          </cell>
          <cell r="G262">
            <v>0</v>
          </cell>
          <cell r="H262">
            <v>0</v>
          </cell>
          <cell r="I262">
            <v>0</v>
          </cell>
          <cell r="J262">
            <v>0</v>
          </cell>
          <cell r="K262">
            <v>0</v>
          </cell>
          <cell r="L262">
            <v>0</v>
          </cell>
          <cell r="M262">
            <v>0</v>
          </cell>
          <cell r="N262">
            <v>0</v>
          </cell>
          <cell r="O262">
            <v>0</v>
          </cell>
          <cell r="P262">
            <v>0</v>
          </cell>
          <cell r="Q262">
            <v>0</v>
          </cell>
        </row>
        <row r="263">
          <cell r="A263">
            <v>40802</v>
          </cell>
          <cell r="B263" t="str">
            <v>4080</v>
          </cell>
          <cell r="C263" t="str">
            <v>2</v>
          </cell>
          <cell r="D263" t="str">
            <v>State Gross Receipts Tax</v>
          </cell>
          <cell r="E263">
            <v>49500</v>
          </cell>
          <cell r="F263">
            <v>46250</v>
          </cell>
          <cell r="G263">
            <v>44250</v>
          </cell>
          <cell r="H263">
            <v>42000</v>
          </cell>
          <cell r="I263">
            <v>44250</v>
          </cell>
          <cell r="J263">
            <v>53250</v>
          </cell>
          <cell r="K263">
            <v>55750</v>
          </cell>
          <cell r="L263">
            <v>56500</v>
          </cell>
          <cell r="M263">
            <v>52750</v>
          </cell>
          <cell r="N263">
            <v>48000</v>
          </cell>
          <cell r="O263">
            <v>44750</v>
          </cell>
          <cell r="P263">
            <v>44500</v>
          </cell>
          <cell r="Q263">
            <v>581750</v>
          </cell>
        </row>
        <row r="264">
          <cell r="A264">
            <v>40803</v>
          </cell>
          <cell r="B264" t="str">
            <v>4080</v>
          </cell>
          <cell r="C264" t="str">
            <v>3</v>
          </cell>
          <cell r="D264" t="str">
            <v>FPSC Assessment</v>
          </cell>
          <cell r="E264">
            <v>1321</v>
          </cell>
          <cell r="F264">
            <v>1321</v>
          </cell>
          <cell r="G264">
            <v>1321</v>
          </cell>
          <cell r="H264">
            <v>1321</v>
          </cell>
          <cell r="I264">
            <v>1321</v>
          </cell>
          <cell r="J264">
            <v>1321</v>
          </cell>
          <cell r="K264">
            <v>1321</v>
          </cell>
          <cell r="L264">
            <v>1321</v>
          </cell>
          <cell r="M264">
            <v>1321</v>
          </cell>
          <cell r="N264">
            <v>1321</v>
          </cell>
          <cell r="O264">
            <v>1321</v>
          </cell>
          <cell r="P264">
            <v>1321</v>
          </cell>
          <cell r="Q264">
            <v>15852</v>
          </cell>
        </row>
        <row r="265">
          <cell r="A265">
            <v>40804</v>
          </cell>
          <cell r="B265" t="str">
            <v>4080</v>
          </cell>
          <cell r="C265" t="str">
            <v>4</v>
          </cell>
          <cell r="D265" t="str">
            <v>Emergency Excise Tax</v>
          </cell>
          <cell r="E265">
            <v>0</v>
          </cell>
          <cell r="F265">
            <v>0</v>
          </cell>
          <cell r="G265">
            <v>0</v>
          </cell>
          <cell r="H265">
            <v>0</v>
          </cell>
          <cell r="I265">
            <v>0</v>
          </cell>
          <cell r="J265">
            <v>0</v>
          </cell>
          <cell r="K265">
            <v>0</v>
          </cell>
          <cell r="L265">
            <v>0</v>
          </cell>
          <cell r="M265">
            <v>0</v>
          </cell>
          <cell r="N265">
            <v>0</v>
          </cell>
          <cell r="O265">
            <v>0</v>
          </cell>
          <cell r="P265">
            <v>-6619</v>
          </cell>
          <cell r="Q265">
            <v>-6619</v>
          </cell>
        </row>
        <row r="266">
          <cell r="A266">
            <v>40805</v>
          </cell>
          <cell r="B266" t="str">
            <v>4080</v>
          </cell>
          <cell r="C266" t="str">
            <v>5</v>
          </cell>
          <cell r="D266" t="str">
            <v>Federal Unemployment Tax</v>
          </cell>
          <cell r="E266">
            <v>766</v>
          </cell>
          <cell r="F266">
            <v>419</v>
          </cell>
          <cell r="G266">
            <v>144</v>
          </cell>
          <cell r="H266">
            <v>40</v>
          </cell>
          <cell r="I266">
            <v>22</v>
          </cell>
          <cell r="J266">
            <v>8</v>
          </cell>
          <cell r="K266">
            <v>40</v>
          </cell>
          <cell r="L266">
            <v>22</v>
          </cell>
          <cell r="M266">
            <v>8</v>
          </cell>
          <cell r="N266">
            <v>40</v>
          </cell>
          <cell r="O266">
            <v>22</v>
          </cell>
          <cell r="P266">
            <v>8</v>
          </cell>
          <cell r="Q266">
            <v>1539</v>
          </cell>
        </row>
        <row r="267">
          <cell r="A267">
            <v>40806</v>
          </cell>
          <cell r="B267" t="str">
            <v>4080</v>
          </cell>
          <cell r="C267" t="str">
            <v>6</v>
          </cell>
          <cell r="D267" t="str">
            <v>State Unemployment Tax</v>
          </cell>
          <cell r="E267">
            <v>548</v>
          </cell>
          <cell r="F267">
            <v>300</v>
          </cell>
          <cell r="G267">
            <v>104</v>
          </cell>
          <cell r="H267">
            <v>30</v>
          </cell>
          <cell r="I267">
            <v>17</v>
          </cell>
          <cell r="J267">
            <v>5</v>
          </cell>
          <cell r="K267">
            <v>30</v>
          </cell>
          <cell r="L267">
            <v>17</v>
          </cell>
          <cell r="M267">
            <v>5</v>
          </cell>
          <cell r="N267">
            <v>30</v>
          </cell>
          <cell r="O267">
            <v>17</v>
          </cell>
          <cell r="P267">
            <v>5</v>
          </cell>
          <cell r="Q267">
            <v>1108</v>
          </cell>
        </row>
        <row r="268">
          <cell r="A268">
            <v>40807</v>
          </cell>
          <cell r="B268" t="str">
            <v>4080</v>
          </cell>
          <cell r="C268" t="str">
            <v>7</v>
          </cell>
          <cell r="D268" t="str">
            <v>F.I.C.A.</v>
          </cell>
          <cell r="E268">
            <v>5600</v>
          </cell>
          <cell r="F268">
            <v>6100</v>
          </cell>
          <cell r="G268">
            <v>2200</v>
          </cell>
          <cell r="H268">
            <v>4600</v>
          </cell>
          <cell r="I268">
            <v>9900</v>
          </cell>
          <cell r="J268">
            <v>4800</v>
          </cell>
          <cell r="K268">
            <v>6800</v>
          </cell>
          <cell r="L268">
            <v>4500</v>
          </cell>
          <cell r="M268">
            <v>6800</v>
          </cell>
          <cell r="N268">
            <v>5900</v>
          </cell>
          <cell r="O268">
            <v>11100</v>
          </cell>
          <cell r="P268">
            <v>6100</v>
          </cell>
          <cell r="Q268">
            <v>74400</v>
          </cell>
        </row>
        <row r="269">
          <cell r="A269">
            <v>40808</v>
          </cell>
          <cell r="B269" t="str">
            <v>4080</v>
          </cell>
          <cell r="C269" t="str">
            <v>8</v>
          </cell>
          <cell r="D269" t="str">
            <v>Miscellaneous Taxes</v>
          </cell>
          <cell r="E269">
            <v>0</v>
          </cell>
          <cell r="F269">
            <v>0</v>
          </cell>
          <cell r="G269">
            <v>0</v>
          </cell>
          <cell r="H269">
            <v>0</v>
          </cell>
          <cell r="I269">
            <v>0</v>
          </cell>
          <cell r="J269">
            <v>0</v>
          </cell>
          <cell r="K269">
            <v>663</v>
          </cell>
          <cell r="L269">
            <v>213</v>
          </cell>
          <cell r="M269">
            <v>0</v>
          </cell>
          <cell r="N269">
            <v>0</v>
          </cell>
          <cell r="O269">
            <v>0</v>
          </cell>
          <cell r="P269">
            <v>0</v>
          </cell>
          <cell r="Q269">
            <v>876</v>
          </cell>
        </row>
        <row r="271">
          <cell r="D271" t="str">
            <v xml:space="preserve">                       Taxes Other Than Income</v>
          </cell>
          <cell r="E271">
            <v>143422</v>
          </cell>
          <cell r="F271">
            <v>136977</v>
          </cell>
          <cell r="G271">
            <v>131206</v>
          </cell>
          <cell r="H271">
            <v>125578</v>
          </cell>
          <cell r="I271">
            <v>137497</v>
          </cell>
          <cell r="J271">
            <v>152871</v>
          </cell>
          <cell r="K271">
            <v>159591</v>
          </cell>
          <cell r="L271">
            <v>158460</v>
          </cell>
          <cell r="M271">
            <v>152071</v>
          </cell>
          <cell r="N271">
            <v>142078</v>
          </cell>
          <cell r="O271">
            <v>140997</v>
          </cell>
          <cell r="P271">
            <v>126002</v>
          </cell>
          <cell r="Q271">
            <v>1706750</v>
          </cell>
        </row>
        <row r="273">
          <cell r="D273" t="str">
            <v xml:space="preserve">                       OTHER OPERATING EXPENSE</v>
          </cell>
          <cell r="E273">
            <v>247136.91666666669</v>
          </cell>
          <cell r="F273">
            <v>240691.91666666669</v>
          </cell>
          <cell r="G273">
            <v>234920.91666666669</v>
          </cell>
          <cell r="H273">
            <v>229526.91666666669</v>
          </cell>
          <cell r="I273">
            <v>241445.91666666669</v>
          </cell>
          <cell r="J273">
            <v>256819.91666666669</v>
          </cell>
          <cell r="K273">
            <v>263539.91666666669</v>
          </cell>
          <cell r="L273">
            <v>262408.91666666669</v>
          </cell>
          <cell r="M273">
            <v>256019.91666666669</v>
          </cell>
          <cell r="N273">
            <v>246026.91666666669</v>
          </cell>
          <cell r="O273">
            <v>244945.91666666669</v>
          </cell>
          <cell r="P273">
            <v>229950.91666666669</v>
          </cell>
          <cell r="Q273">
            <v>2953435</v>
          </cell>
        </row>
        <row r="276">
          <cell r="D276" t="str">
            <v xml:space="preserve">                   TOTAL O &amp; M EXPENSES</v>
          </cell>
          <cell r="E276">
            <v>1804672.9166666667</v>
          </cell>
          <cell r="F276">
            <v>1764247.9166666667</v>
          </cell>
          <cell r="G276">
            <v>1725776.9166666667</v>
          </cell>
          <cell r="H276">
            <v>1625875.9166666667</v>
          </cell>
          <cell r="I276">
            <v>1751774.9166666667</v>
          </cell>
          <cell r="J276">
            <v>1991358.9166666667</v>
          </cell>
          <cell r="K276">
            <v>2041118.9166666667</v>
          </cell>
          <cell r="L276">
            <v>2057387.9166666667</v>
          </cell>
          <cell r="M276">
            <v>1940008.9166666667</v>
          </cell>
          <cell r="N276">
            <v>1804935.9166666667</v>
          </cell>
          <cell r="O276">
            <v>1706374.9166666667</v>
          </cell>
          <cell r="P276">
            <v>1741077.9166666667</v>
          </cell>
          <cell r="Q276">
            <v>21954612</v>
          </cell>
        </row>
        <row r="279">
          <cell r="D279" t="str">
            <v>PRE - TAX NET INCOME</v>
          </cell>
          <cell r="E279">
            <v>183327.08333333326</v>
          </cell>
          <cell r="F279">
            <v>143152.08333333326</v>
          </cell>
          <cell r="G279">
            <v>112123.08333333326</v>
          </cell>
          <cell r="H279">
            <v>93224.083333333256</v>
          </cell>
          <cell r="I279">
            <v>85925.083333333256</v>
          </cell>
          <cell r="J279">
            <v>152041.08333333326</v>
          </cell>
          <cell r="K279">
            <v>191481.08333333326</v>
          </cell>
          <cell r="L279">
            <v>205012.08333333326</v>
          </cell>
          <cell r="M279">
            <v>178191.08333333326</v>
          </cell>
          <cell r="N279">
            <v>124764.08333333326</v>
          </cell>
          <cell r="O279">
            <v>82825.083333333256</v>
          </cell>
          <cell r="P279">
            <v>123322.08333333326</v>
          </cell>
          <cell r="Q279">
            <v>1675388</v>
          </cell>
        </row>
        <row r="282">
          <cell r="D282" t="str">
            <v>Income Taxes-Utility Operating Income</v>
          </cell>
        </row>
        <row r="283">
          <cell r="A283">
            <v>40901</v>
          </cell>
          <cell r="B283" t="str">
            <v>4090</v>
          </cell>
          <cell r="C283" t="str">
            <v>1</v>
          </cell>
          <cell r="D283" t="str">
            <v>Income Tax-Federal-Utility Oper Income</v>
          </cell>
          <cell r="E283">
            <v>32900</v>
          </cell>
          <cell r="F283">
            <v>18000</v>
          </cell>
          <cell r="G283">
            <v>8000</v>
          </cell>
          <cell r="H283">
            <v>-200</v>
          </cell>
          <cell r="I283">
            <v>-3100</v>
          </cell>
          <cell r="J283">
            <v>21500</v>
          </cell>
          <cell r="K283">
            <v>36200</v>
          </cell>
          <cell r="L283">
            <v>41200</v>
          </cell>
          <cell r="M283">
            <v>31100</v>
          </cell>
          <cell r="N283">
            <v>10900</v>
          </cell>
          <cell r="O283">
            <v>-5100</v>
          </cell>
          <cell r="P283">
            <v>9900</v>
          </cell>
          <cell r="Q283">
            <v>201300</v>
          </cell>
        </row>
        <row r="284">
          <cell r="A284">
            <v>40902</v>
          </cell>
          <cell r="B284" t="str">
            <v>4090</v>
          </cell>
          <cell r="C284" t="str">
            <v>2</v>
          </cell>
          <cell r="D284" t="str">
            <v>Income Tax-State-Utility Oper Income</v>
          </cell>
          <cell r="Q284">
            <v>0</v>
          </cell>
        </row>
        <row r="285">
          <cell r="A285">
            <v>41001</v>
          </cell>
          <cell r="B285" t="str">
            <v>4100</v>
          </cell>
          <cell r="C285" t="str">
            <v>1</v>
          </cell>
          <cell r="D285" t="str">
            <v>Deferred Income Tax - Federal</v>
          </cell>
          <cell r="Q285">
            <v>0</v>
          </cell>
        </row>
        <row r="286">
          <cell r="A286">
            <v>41002</v>
          </cell>
          <cell r="B286" t="str">
            <v>4100</v>
          </cell>
          <cell r="C286" t="str">
            <v>2</v>
          </cell>
          <cell r="D286" t="str">
            <v>Deferred Income Tax - State</v>
          </cell>
          <cell r="Q286">
            <v>0</v>
          </cell>
        </row>
        <row r="287">
          <cell r="A287">
            <v>41003</v>
          </cell>
          <cell r="B287" t="str">
            <v>4100</v>
          </cell>
          <cell r="C287" t="str">
            <v>3</v>
          </cell>
          <cell r="D287" t="str">
            <v>Deferred Income Tax - Amortization - Federal</v>
          </cell>
          <cell r="Q287">
            <v>0</v>
          </cell>
        </row>
        <row r="288">
          <cell r="A288">
            <v>41004</v>
          </cell>
          <cell r="B288" t="str">
            <v>4100</v>
          </cell>
          <cell r="C288" t="str">
            <v>4</v>
          </cell>
          <cell r="D288" t="str">
            <v>Deferred Income Tax - Amortization - State</v>
          </cell>
          <cell r="Q288">
            <v>0</v>
          </cell>
        </row>
        <row r="289">
          <cell r="A289">
            <v>41104</v>
          </cell>
          <cell r="B289" t="str">
            <v>4110</v>
          </cell>
          <cell r="C289" t="str">
            <v>4</v>
          </cell>
          <cell r="D289" t="str">
            <v>Investment Tax Credit</v>
          </cell>
          <cell r="E289">
            <v>-2770</v>
          </cell>
          <cell r="F289">
            <v>-2770</v>
          </cell>
          <cell r="G289">
            <v>-2770</v>
          </cell>
          <cell r="H289">
            <v>-2770</v>
          </cell>
          <cell r="I289">
            <v>-2770</v>
          </cell>
          <cell r="J289">
            <v>-2770</v>
          </cell>
          <cell r="K289">
            <v>-2770</v>
          </cell>
          <cell r="L289">
            <v>-2770</v>
          </cell>
          <cell r="M289">
            <v>-2770</v>
          </cell>
          <cell r="N289">
            <v>-2770</v>
          </cell>
          <cell r="O289">
            <v>-2770</v>
          </cell>
          <cell r="P289">
            <v>-2770</v>
          </cell>
          <cell r="Q289">
            <v>-33240</v>
          </cell>
        </row>
        <row r="291">
          <cell r="D291" t="str">
            <v xml:space="preserve">                       Income Taxes</v>
          </cell>
          <cell r="E291">
            <v>30130</v>
          </cell>
          <cell r="F291">
            <v>15230</v>
          </cell>
          <cell r="G291">
            <v>5230</v>
          </cell>
          <cell r="H291">
            <v>-2970</v>
          </cell>
          <cell r="I291">
            <v>-5870</v>
          </cell>
          <cell r="J291">
            <v>18730</v>
          </cell>
          <cell r="K291">
            <v>33430</v>
          </cell>
          <cell r="L291">
            <v>38430</v>
          </cell>
          <cell r="M291">
            <v>28330</v>
          </cell>
          <cell r="N291">
            <v>8130</v>
          </cell>
          <cell r="O291">
            <v>-7870</v>
          </cell>
          <cell r="P291">
            <v>7130</v>
          </cell>
          <cell r="Q291">
            <v>168060</v>
          </cell>
        </row>
        <row r="295">
          <cell r="D295" t="str">
            <v xml:space="preserve">                   UNAPPROPRIATED NET INCOME</v>
          </cell>
          <cell r="E295">
            <v>153197.08333333326</v>
          </cell>
          <cell r="F295">
            <v>127922.08333333326</v>
          </cell>
          <cell r="G295">
            <v>106893.08333333326</v>
          </cell>
          <cell r="H295">
            <v>96194.083333333256</v>
          </cell>
          <cell r="I295">
            <v>91795.083333333256</v>
          </cell>
          <cell r="J295">
            <v>133311.08333333326</v>
          </cell>
          <cell r="K295">
            <v>158051.08333333326</v>
          </cell>
          <cell r="L295">
            <v>166582.08333333326</v>
          </cell>
          <cell r="M295">
            <v>149861.08333333326</v>
          </cell>
          <cell r="N295">
            <v>116634.08333333326</v>
          </cell>
          <cell r="O295">
            <v>90695.083333333256</v>
          </cell>
          <cell r="P295">
            <v>116192.08333333326</v>
          </cell>
          <cell r="Q295">
            <v>1507328</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02"/>
      <sheetName val="vlook"/>
      <sheetName val="Acc List"/>
      <sheetName val="TB 02"/>
      <sheetName val="DOC"/>
      <sheetName val="1"/>
      <sheetName val="2"/>
      <sheetName val="3"/>
      <sheetName val="4"/>
      <sheetName val="5"/>
      <sheetName val="6"/>
      <sheetName val="7"/>
      <sheetName val="8"/>
      <sheetName val="9"/>
      <sheetName val="10"/>
      <sheetName val="11"/>
      <sheetName val="12a"/>
      <sheetName val="12b"/>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a"/>
      <sheetName val="38b"/>
      <sheetName val="39"/>
      <sheetName val="40"/>
      <sheetName val="41"/>
      <sheetName val="42a"/>
      <sheetName val="42B"/>
      <sheetName val="43a"/>
      <sheetName val="43b"/>
      <sheetName val="44"/>
      <sheetName val="45"/>
      <sheetName val="46"/>
      <sheetName val="47"/>
      <sheetName val="48"/>
      <sheetName val="49"/>
      <sheetName val="50"/>
      <sheetName val="51"/>
      <sheetName val="52"/>
      <sheetName val="53"/>
      <sheetName val="54"/>
      <sheetName val="55"/>
      <sheetName val="56"/>
      <sheetName val="57"/>
      <sheetName val="58"/>
      <sheetName val="60"/>
      <sheetName val="61"/>
      <sheetName val="62"/>
      <sheetName val="63"/>
      <sheetName val="64"/>
      <sheetName val="65"/>
      <sheetName val="66"/>
    </sheetNames>
    <sheetDataSet>
      <sheetData sheetId="0"/>
      <sheetData sheetId="1">
        <row r="1">
          <cell r="CW1" t="str">
            <v>Adjustments</v>
          </cell>
          <cell r="CX1">
            <v>2</v>
          </cell>
          <cell r="CY1">
            <v>3</v>
          </cell>
          <cell r="CZ1">
            <v>4</v>
          </cell>
          <cell r="DA1">
            <v>5</v>
          </cell>
          <cell r="DB1">
            <v>6</v>
          </cell>
          <cell r="DC1">
            <v>7</v>
          </cell>
          <cell r="DD1">
            <v>8</v>
          </cell>
          <cell r="DE1">
            <v>9</v>
          </cell>
          <cell r="DF1">
            <v>10</v>
          </cell>
        </row>
        <row r="2">
          <cell r="CW2" t="str">
            <v>ID</v>
          </cell>
          <cell r="CX2" t="str">
            <v>Balance</v>
          </cell>
          <cell r="CY2" t="str">
            <v>Eliminate Convservation Over/Under Recovery</v>
          </cell>
          <cell r="CZ2" t="str">
            <v>Eliminate Convservation Revenues/Expense</v>
          </cell>
          <cell r="DA2" t="str">
            <v>Eliminate Fuel Over/Under Recovery</v>
          </cell>
          <cell r="DB2" t="str">
            <v>Eliminate Fuel Revenues/Expenses</v>
          </cell>
          <cell r="DC2" t="str">
            <v>Eliminate Income Taxes*</v>
          </cell>
          <cell r="DD2" t="str">
            <v>Eliminate Revenue Taxes</v>
          </cell>
          <cell r="DE2" t="str">
            <v>Include Accrued A/P Expenses</v>
          </cell>
          <cell r="DF2" t="str">
            <v>Include Prior Period Adjustment</v>
          </cell>
          <cell r="DG2" t="str">
            <v xml:space="preserve">Removal of Economic Development Expense </v>
          </cell>
          <cell r="DH2" t="str">
            <v>Reversal of Storm Reserve O/E estimate</v>
          </cell>
          <cell r="DI2" t="str">
            <v>DISCONTINUED OPERATIONS</v>
          </cell>
          <cell r="DJ2" t="str">
            <v>Grand Total</v>
          </cell>
          <cell r="DK2">
            <v>114</v>
          </cell>
        </row>
        <row r="3">
          <cell r="CW3" t="str">
            <v>114    Other Operating Expenses</v>
          </cell>
          <cell r="CX3" t="str">
            <v xml:space="preserve">    Other Operating Expenses</v>
          </cell>
          <cell r="CY3">
            <v>-37907</v>
          </cell>
          <cell r="CZ3">
            <v>-230955</v>
          </cell>
          <cell r="DE3">
            <v>18967</v>
          </cell>
          <cell r="DF3">
            <v>23697</v>
          </cell>
          <cell r="DG3">
            <v>-910</v>
          </cell>
          <cell r="DI3">
            <v>63476</v>
          </cell>
          <cell r="DJ3">
            <v>-163632</v>
          </cell>
          <cell r="DK3">
            <v>114</v>
          </cell>
        </row>
        <row r="4">
          <cell r="CW4" t="str">
            <v>114  Other Operating Revenues</v>
          </cell>
          <cell r="CX4" t="str">
            <v xml:space="preserve">  Other Operating Revenues</v>
          </cell>
          <cell r="CY4">
            <v>7691</v>
          </cell>
          <cell r="CZ4">
            <v>261623</v>
          </cell>
          <cell r="DA4">
            <v>-23208</v>
          </cell>
          <cell r="DH4">
            <v>8000</v>
          </cell>
          <cell r="DJ4">
            <v>254106</v>
          </cell>
          <cell r="DK4">
            <v>114</v>
          </cell>
        </row>
        <row r="5">
          <cell r="CW5" t="str">
            <v>114    Purchased Power</v>
          </cell>
          <cell r="CX5" t="str">
            <v xml:space="preserve">    Purchased Power</v>
          </cell>
          <cell r="DB5">
            <v>-12075456</v>
          </cell>
          <cell r="DJ5">
            <v>-12075456</v>
          </cell>
          <cell r="DK5">
            <v>114</v>
          </cell>
        </row>
        <row r="6">
          <cell r="CW6" t="str">
            <v>114  Sales of Electricity</v>
          </cell>
          <cell r="CX6" t="str">
            <v xml:space="preserve">  Sales of Electricity</v>
          </cell>
          <cell r="DB6">
            <v>12164345</v>
          </cell>
          <cell r="DJ6">
            <v>12164345</v>
          </cell>
          <cell r="DK6">
            <v>114</v>
          </cell>
        </row>
        <row r="7">
          <cell r="CW7" t="str">
            <v>114    Fuel (nonrecoverable)</v>
          </cell>
          <cell r="CX7" t="str">
            <v xml:space="preserve">    Fuel (nonrecoverable)</v>
          </cell>
          <cell r="DA7">
            <v>-53410</v>
          </cell>
          <cell r="DJ7">
            <v>-53410</v>
          </cell>
          <cell r="DK7">
            <v>114</v>
          </cell>
        </row>
        <row r="8">
          <cell r="CW8" t="str">
            <v>114  Income Taxes</v>
          </cell>
          <cell r="CX8" t="str">
            <v xml:space="preserve">  Income Taxes</v>
          </cell>
          <cell r="DC8">
            <v>139455</v>
          </cell>
          <cell r="DJ8">
            <v>139455</v>
          </cell>
          <cell r="DK8">
            <v>114</v>
          </cell>
        </row>
        <row r="9">
          <cell r="CW9" t="str">
            <v>114  Taxes Other Than Income Taxes</v>
          </cell>
          <cell r="CX9" t="str">
            <v xml:space="preserve">  Taxes Other Than Income Taxes</v>
          </cell>
          <cell r="DD9">
            <v>252686</v>
          </cell>
          <cell r="DI9">
            <v>11061</v>
          </cell>
          <cell r="DJ9">
            <v>263747</v>
          </cell>
          <cell r="DK9">
            <v>114</v>
          </cell>
        </row>
        <row r="10">
          <cell r="CW10" t="str">
            <v>114Other Maintenance</v>
          </cell>
          <cell r="CX10" t="str">
            <v>Other Maintenance</v>
          </cell>
          <cell r="DE10">
            <v>2706</v>
          </cell>
          <cell r="DJ10">
            <v>2706</v>
          </cell>
          <cell r="DK10">
            <v>114</v>
          </cell>
        </row>
        <row r="11">
          <cell r="CW11" t="str">
            <v>114  Depreciation &amp; Amortization</v>
          </cell>
          <cell r="CX11" t="str">
            <v xml:space="preserve">  Depreciation &amp; Amortization</v>
          </cell>
          <cell r="DI11">
            <v>1973</v>
          </cell>
          <cell r="DJ11">
            <v>1973</v>
          </cell>
          <cell r="DK11">
            <v>114</v>
          </cell>
        </row>
        <row r="12">
          <cell r="CW12" t="str">
            <v>115    Other Operating Expenses</v>
          </cell>
          <cell r="CX12" t="str">
            <v xml:space="preserve">    Other Operating Expenses</v>
          </cell>
          <cell r="CY12">
            <v>-30235</v>
          </cell>
          <cell r="CZ12">
            <v>-187543</v>
          </cell>
          <cell r="DE12">
            <v>196435</v>
          </cell>
          <cell r="DF12">
            <v>189797</v>
          </cell>
          <cell r="DG12">
            <v>-100</v>
          </cell>
          <cell r="DI12">
            <v>107807</v>
          </cell>
          <cell r="DJ12">
            <v>276161</v>
          </cell>
          <cell r="DK12">
            <v>115</v>
          </cell>
        </row>
        <row r="13">
          <cell r="CW13" t="str">
            <v>115  Other Operating Revenues</v>
          </cell>
          <cell r="CX13" t="str">
            <v xml:space="preserve">  Other Operating Revenues</v>
          </cell>
          <cell r="CY13">
            <v>-26903</v>
          </cell>
          <cell r="CZ13">
            <v>248353</v>
          </cell>
          <cell r="DA13">
            <v>-718891</v>
          </cell>
          <cell r="DH13">
            <v>-30000</v>
          </cell>
          <cell r="DJ13">
            <v>-527441</v>
          </cell>
          <cell r="DK13">
            <v>115</v>
          </cell>
        </row>
        <row r="14">
          <cell r="CW14" t="str">
            <v>115    Purchased Power</v>
          </cell>
          <cell r="CX14" t="str">
            <v xml:space="preserve">    Purchased Power</v>
          </cell>
          <cell r="DB14">
            <v>-14035617</v>
          </cell>
          <cell r="DJ14">
            <v>-14035617</v>
          </cell>
          <cell r="DK14">
            <v>115</v>
          </cell>
        </row>
        <row r="15">
          <cell r="CW15" t="str">
            <v>115  Sales of Electricity</v>
          </cell>
          <cell r="CX15" t="str">
            <v xml:space="preserve">  Sales of Electricity</v>
          </cell>
          <cell r="DB15">
            <v>15322411</v>
          </cell>
          <cell r="DJ15">
            <v>15322411</v>
          </cell>
          <cell r="DK15">
            <v>115</v>
          </cell>
        </row>
        <row r="16">
          <cell r="CW16" t="str">
            <v>115    Fuel (nonrecoverable)</v>
          </cell>
          <cell r="CX16" t="str">
            <v xml:space="preserve">    Fuel (nonrecoverable)</v>
          </cell>
          <cell r="DA16">
            <v>-333291</v>
          </cell>
          <cell r="DJ16">
            <v>-333291</v>
          </cell>
          <cell r="DK16">
            <v>115</v>
          </cell>
        </row>
        <row r="17">
          <cell r="CW17" t="str">
            <v>115  Income Taxes</v>
          </cell>
          <cell r="CX17" t="str">
            <v xml:space="preserve">  Income Taxes</v>
          </cell>
          <cell r="DC17">
            <v>68412</v>
          </cell>
          <cell r="DJ17">
            <v>68412</v>
          </cell>
          <cell r="DK17">
            <v>115</v>
          </cell>
        </row>
        <row r="18">
          <cell r="CW18" t="str">
            <v>115  Taxes Other Than Income Taxes</v>
          </cell>
          <cell r="CX18" t="str">
            <v xml:space="preserve">  Taxes Other Than Income Taxes</v>
          </cell>
          <cell r="DD18">
            <v>3600</v>
          </cell>
          <cell r="DI18">
            <v>31119</v>
          </cell>
          <cell r="DJ18">
            <v>34719</v>
          </cell>
          <cell r="DK18">
            <v>115</v>
          </cell>
        </row>
        <row r="19">
          <cell r="CW19" t="str">
            <v>115Other Maintenance</v>
          </cell>
          <cell r="CX19" t="str">
            <v>Other Maintenance</v>
          </cell>
          <cell r="DE19">
            <v>45115</v>
          </cell>
          <cell r="DI19">
            <v>23016</v>
          </cell>
          <cell r="DJ19">
            <v>68131</v>
          </cell>
          <cell r="DK19">
            <v>115</v>
          </cell>
        </row>
        <row r="20">
          <cell r="CW20" t="str">
            <v>115  Depreciation &amp; Amortization</v>
          </cell>
          <cell r="CX20" t="str">
            <v xml:space="preserve">  Depreciation &amp; Amortization</v>
          </cell>
          <cell r="DI20">
            <v>2207</v>
          </cell>
          <cell r="DJ20">
            <v>2207</v>
          </cell>
          <cell r="DK20">
            <v>115</v>
          </cell>
        </row>
        <row r="21">
          <cell r="CW21" t="str">
            <v>114  Decommissioning Expense</v>
          </cell>
          <cell r="CX21" t="str">
            <v xml:space="preserve">  Decommissioning Expense</v>
          </cell>
          <cell r="DK21">
            <v>114</v>
          </cell>
        </row>
        <row r="22">
          <cell r="CW22" t="str">
            <v>114    Federal</v>
          </cell>
          <cell r="CX22" t="str">
            <v xml:space="preserve">    Federal</v>
          </cell>
          <cell r="DK22">
            <v>114</v>
          </cell>
        </row>
        <row r="23">
          <cell r="CW23" t="str">
            <v>114    State</v>
          </cell>
          <cell r="CX23" t="str">
            <v xml:space="preserve">    State</v>
          </cell>
          <cell r="DK23">
            <v>114</v>
          </cell>
        </row>
        <row r="24">
          <cell r="CW24" t="str">
            <v>114  Investment Tax Credit-Net</v>
          </cell>
          <cell r="CX24" t="str">
            <v xml:space="preserve">  Investment Tax Credit-Net</v>
          </cell>
          <cell r="DK24">
            <v>114</v>
          </cell>
        </row>
        <row r="25">
          <cell r="CW25" t="str">
            <v>115  Decommissioning Expense</v>
          </cell>
          <cell r="CX25" t="str">
            <v xml:space="preserve">  Decommissioning Expense</v>
          </cell>
          <cell r="DK25">
            <v>115</v>
          </cell>
        </row>
        <row r="26">
          <cell r="CW26" t="str">
            <v>115    Federal</v>
          </cell>
          <cell r="CX26" t="str">
            <v xml:space="preserve">    Federal</v>
          </cell>
          <cell r="DK26">
            <v>115</v>
          </cell>
        </row>
        <row r="27">
          <cell r="CW27" t="str">
            <v>115    State</v>
          </cell>
          <cell r="CX27" t="str">
            <v xml:space="preserve">    State</v>
          </cell>
          <cell r="DK27">
            <v>115</v>
          </cell>
        </row>
        <row r="28">
          <cell r="CW28" t="str">
            <v>115  Investment Tax Credit-Net</v>
          </cell>
          <cell r="CX28" t="str">
            <v xml:space="preserve">  Investment Tax Credit-Net</v>
          </cell>
          <cell r="DK28">
            <v>115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4 COC"/>
      <sheetName val="2004 FINAL"/>
      <sheetName val="Capital 2004"/>
      <sheetName val="2004 BEFORE EQU DEF ADJUSTMENT"/>
      <sheetName val="2004 DEF ADJUSTM WRKSHT"/>
    </sheetNames>
    <sheetDataSet>
      <sheetData sheetId="0" refreshError="1"/>
      <sheetData sheetId="1" refreshError="1"/>
      <sheetData sheetId="2" refreshError="1"/>
      <sheetData sheetId="3">
        <row r="19">
          <cell r="H19">
            <v>0.32983000000000001</v>
          </cell>
        </row>
      </sheetData>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s>
    <sheetDataSet>
      <sheetData sheetId="0">
        <row r="1">
          <cell r="A1" t="str">
            <v>Schedule D-9</v>
          </cell>
          <cell r="H1" t="str">
            <v>COMMON STOCK DATA</v>
          </cell>
          <cell r="Q1" t="str">
            <v xml:space="preserve">       Page___of___</v>
          </cell>
        </row>
        <row r="4">
          <cell r="A4" t="str">
            <v>FLORIDA PUBLIC SERVICE COMMISSION</v>
          </cell>
          <cell r="E4" t="str">
            <v xml:space="preserve">        EXPLANATION: </v>
          </cell>
          <cell r="G4" t="str">
            <v>Provide the most recent five year data for the company, or consolidated</v>
          </cell>
          <cell r="O4" t="str">
            <v>Type of Data Shown:</v>
          </cell>
        </row>
        <row r="5">
          <cell r="G5" t="str">
            <v>parent if the company is not publicly traded as indicated.  To the extent</v>
          </cell>
          <cell r="O5" t="str">
            <v>____Historical Test Year Ended ___/___/___</v>
          </cell>
        </row>
        <row r="6">
          <cell r="A6" t="str">
            <v>COMPANY:</v>
          </cell>
          <cell r="G6" t="str">
            <v>the requested data is available from other sources, the Company can</v>
          </cell>
          <cell r="O6" t="str">
            <v>____Projected Test Year Ended ___/___/___</v>
          </cell>
        </row>
        <row r="7">
          <cell r="G7" t="str">
            <v>reference and attach the information to comply with the requirements of</v>
          </cell>
          <cell r="O7" t="str">
            <v>____ Prior Year Ended ___/___/___</v>
          </cell>
        </row>
        <row r="8">
          <cell r="A8" t="str">
            <v>DOCKET NO.:</v>
          </cell>
          <cell r="G8" t="str">
            <v>this MFR.</v>
          </cell>
          <cell r="O8" t="str">
            <v>Witness:</v>
          </cell>
        </row>
        <row r="11">
          <cell r="A11" t="str">
            <v>Line</v>
          </cell>
          <cell r="H11" t="str">
            <v>_______</v>
          </cell>
          <cell r="J11" t="str">
            <v>_______</v>
          </cell>
          <cell r="L11" t="str">
            <v>_______</v>
          </cell>
          <cell r="N11" t="str">
            <v>_______</v>
          </cell>
          <cell r="P11" t="str">
            <v>_______</v>
          </cell>
        </row>
        <row r="12">
          <cell r="A12" t="str">
            <v>No.</v>
          </cell>
          <cell r="H12" t="str">
            <v>Year</v>
          </cell>
          <cell r="J12" t="str">
            <v>Year</v>
          </cell>
          <cell r="L12" t="str">
            <v>Year</v>
          </cell>
          <cell r="N12" t="str">
            <v>Year</v>
          </cell>
          <cell r="P12" t="str">
            <v>Year</v>
          </cell>
        </row>
        <row r="15">
          <cell r="A15" t="str">
            <v xml:space="preserve">  1.</v>
          </cell>
          <cell r="B15" t="str">
            <v>Pre-tax Interest Coverage Ratio (x)</v>
          </cell>
        </row>
        <row r="17">
          <cell r="A17" t="str">
            <v xml:space="preserve">  2.</v>
          </cell>
          <cell r="B17" t="str">
            <v>Earned Returns on Average Book Equity (%)</v>
          </cell>
        </row>
        <row r="19">
          <cell r="A19" t="str">
            <v xml:space="preserve">  3.</v>
          </cell>
          <cell r="B19" t="str">
            <v>Book Value/Share ($)</v>
          </cell>
        </row>
        <row r="21">
          <cell r="A21" t="str">
            <v xml:space="preserve">  4.</v>
          </cell>
          <cell r="B21" t="str">
            <v>Dividends/Share ($)</v>
          </cell>
        </row>
        <row r="23">
          <cell r="A23" t="str">
            <v xml:space="preserve">  5.</v>
          </cell>
          <cell r="B23" t="str">
            <v>Earnings/Share ($)</v>
          </cell>
        </row>
        <row r="25">
          <cell r="A25" t="str">
            <v xml:space="preserve">  6.</v>
          </cell>
          <cell r="B25" t="str">
            <v>Market Value/Share ($)</v>
          </cell>
        </row>
        <row r="27">
          <cell r="A27" t="str">
            <v xml:space="preserve">  7.</v>
          </cell>
          <cell r="B27" t="str">
            <v>Market/Book Ratio (%)</v>
          </cell>
        </row>
        <row r="29">
          <cell r="A29" t="str">
            <v xml:space="preserve">  8.</v>
          </cell>
          <cell r="B29" t="str">
            <v>Price/Earning Ratio (6) / (5)</v>
          </cell>
        </row>
        <row r="48">
          <cell r="A48" t="str">
            <v>Supporting Schedules:</v>
          </cell>
          <cell r="L48" t="str">
            <v>Recap Schedules:</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1 04"/>
      <sheetName val="D-1 05"/>
      <sheetName val="G-6"/>
      <sheetName val="G-5"/>
      <sheetName val="G-4"/>
      <sheetName val="INDEX"/>
      <sheetName val="Sheet1"/>
      <sheetName val="Basis"/>
      <sheetName val="REV"/>
      <sheetName val="1"/>
      <sheetName val="30"/>
      <sheetName val="2 04"/>
      <sheetName val="2 05"/>
      <sheetName val="3 04"/>
      <sheetName val="3 05"/>
      <sheetName val="4 03"/>
      <sheetName val="4 04"/>
      <sheetName val="4 05"/>
      <sheetName val="5"/>
      <sheetName val="5a"/>
      <sheetName val="6"/>
      <sheetName val="7"/>
      <sheetName val="13"/>
      <sheetName val="C-17 04"/>
      <sheetName val="C-17 05"/>
      <sheetName val="18 04"/>
      <sheetName val="18 05"/>
      <sheetName val="19 04"/>
      <sheetName val="19 05"/>
      <sheetName val="20"/>
      <sheetName val="21"/>
      <sheetName val="22 04"/>
      <sheetName val="22 05"/>
      <sheetName val="24"/>
      <sheetName val="25a"/>
      <sheetName val="25b"/>
      <sheetName val="fpsc"/>
    </sheetNames>
    <sheetDataSet>
      <sheetData sheetId="0" refreshError="1"/>
      <sheetData sheetId="1"/>
      <sheetData sheetId="2" refreshError="1"/>
      <sheetData sheetId="3" refreshError="1"/>
      <sheetData sheetId="4"/>
      <sheetData sheetId="5" refreshError="1"/>
      <sheetData sheetId="6" refreshError="1"/>
      <sheetData sheetId="7" refreshError="1"/>
      <sheetData sheetId="8" refreshError="1"/>
      <sheetData sheetId="9"/>
      <sheetData sheetId="10"/>
      <sheetData sheetId="11" refreshError="1"/>
      <sheetData sheetId="12" refreshError="1"/>
      <sheetData sheetId="13" refreshError="1"/>
      <sheetData sheetId="14"/>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
      <sheetName val="Total"/>
    </sheetNames>
    <sheetDataSet>
      <sheetData sheetId="0"/>
      <sheetData sheetId="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1 INDEX"/>
      <sheetName val="G-1 (1) (2009) NG RATE BASE"/>
      <sheetName val="G-1 (2) (2009) WC DRS"/>
      <sheetName val="G-1 (3) (2009) WC CRS"/>
      <sheetName val="G-1 (4A) RATE BASE ADJ"/>
      <sheetName val="G-1 (4B) RATE BASE ADJ"/>
      <sheetName val="G-1(5) A&amp;B ASSETS"/>
      <sheetName val="G-1(6) A&amp;B LIAB"/>
      <sheetName val="G-1(7) A&amp;B ASSETS"/>
      <sheetName val="G-1(8) A&amp;B LIAB"/>
      <sheetName val="G-1(9) 2008 NG PLANT"/>
      <sheetName val="G-1(10) 2009 NG PLANT"/>
      <sheetName val="G-1(11) 2008 NG RESERVE"/>
      <sheetName val="G-1(12) 2009 NG RESERVE"/>
      <sheetName val="G-1(13) 2008 AMORT RESERVE"/>
      <sheetName val="G1 (14)"/>
      <sheetName val="G-1(15) 2008 COMMON PLANT"/>
      <sheetName val="G-1(16) 2008 COMMON LAND STRUCT"/>
      <sheetName val="G-1(17) 2008 COMMON"/>
      <sheetName val="G-1(18) 2009 COMMON PLANT"/>
      <sheetName val="G-1(19) 2009 COMMON LAND STRUCT"/>
      <sheetName val="G-1(20) 2009 COMMON NOT REQUIRE"/>
      <sheetName val="G-1(21) 2008 COMMON RESERVE"/>
      <sheetName val="G-1(22) 2009 COMMON RESERVE"/>
      <sheetName val="G-1(23A) 2008 CONSTRUCTION"/>
      <sheetName val="G-1(23B) 2008 COMMON COSTUCT"/>
      <sheetName val="G-1(24A) 2008 ADDITIONS"/>
      <sheetName val="G-1(24B) 2008 COMMON ADDITIONS"/>
      <sheetName val="G-1(25A) 2008 RETIREMENTS"/>
      <sheetName val="G-1(25B) 2008 COMMON RETIREMENT"/>
      <sheetName val="G-1(26A) 2009 CONSTRUCTION"/>
      <sheetName val="G-1(26B) 2009 COMMON COSTUCT"/>
      <sheetName val="G-1(27A) 2009 UTIL ADDITIONS"/>
      <sheetName val="G-1(27B) 2009 COMMON ADDITIONS"/>
      <sheetName val="G-1(28A) 2009 RETIREMENTS"/>
      <sheetName val="G-1(28B) 2009 COMMON RETIREMENT"/>
      <sheetName val="Sheet1"/>
      <sheetName val="Sheet2"/>
      <sheetName val="Sheet3"/>
    </sheetNames>
    <sheetDataSet>
      <sheetData sheetId="0"/>
      <sheetData sheetId="1">
        <row r="15">
          <cell r="L15">
            <v>324942</v>
          </cell>
        </row>
        <row r="16">
          <cell r="L16">
            <v>34485</v>
          </cell>
        </row>
        <row r="17">
          <cell r="J17">
            <v>1816579</v>
          </cell>
          <cell r="K17">
            <v>-552803</v>
          </cell>
        </row>
        <row r="24">
          <cell r="J24">
            <v>-452331</v>
          </cell>
          <cell r="K24">
            <v>-92214</v>
          </cell>
        </row>
        <row r="26">
          <cell r="J26">
            <v>-1659376</v>
          </cell>
        </row>
        <row r="33">
          <cell r="J33">
            <v>-196500</v>
          </cell>
          <cell r="K33">
            <v>-4670456</v>
          </cell>
        </row>
      </sheetData>
      <sheetData sheetId="2"/>
      <sheetData sheetId="3"/>
      <sheetData sheetId="4"/>
      <sheetData sheetId="5"/>
      <sheetData sheetId="6" refreshError="1"/>
      <sheetData sheetId="7"/>
      <sheetData sheetId="8" refreshError="1"/>
      <sheetData sheetId="9"/>
      <sheetData sheetId="10">
        <row r="10">
          <cell r="Q10">
            <v>213641</v>
          </cell>
        </row>
        <row r="11">
          <cell r="Q11">
            <v>1900000</v>
          </cell>
        </row>
      </sheetData>
      <sheetData sheetId="11"/>
      <sheetData sheetId="12"/>
      <sheetData sheetId="13"/>
      <sheetData sheetId="14"/>
      <sheetData sheetId="15"/>
      <sheetData sheetId="16"/>
      <sheetData sheetId="17"/>
      <sheetData sheetId="18"/>
      <sheetData sheetId="19">
        <row r="43">
          <cell r="F43">
            <v>971.49</v>
          </cell>
        </row>
        <row r="44">
          <cell r="F44">
            <v>181220.78</v>
          </cell>
        </row>
        <row r="45">
          <cell r="F45">
            <v>1404867.29</v>
          </cell>
        </row>
        <row r="46">
          <cell r="F46">
            <v>27770.940000000002</v>
          </cell>
        </row>
        <row r="47">
          <cell r="F47">
            <v>84825.44</v>
          </cell>
        </row>
        <row r="48">
          <cell r="F48">
            <v>517925.2</v>
          </cell>
        </row>
        <row r="49">
          <cell r="F49">
            <v>1056270.8</v>
          </cell>
        </row>
        <row r="50">
          <cell r="F50">
            <v>58888.83</v>
          </cell>
        </row>
        <row r="51">
          <cell r="F51">
            <v>66074.570000000007</v>
          </cell>
        </row>
        <row r="52">
          <cell r="F52">
            <v>65690.850000000006</v>
          </cell>
        </row>
        <row r="53">
          <cell r="F53">
            <v>12020.93</v>
          </cell>
        </row>
        <row r="54">
          <cell r="F54">
            <v>18411.14</v>
          </cell>
        </row>
      </sheetData>
      <sheetData sheetId="20"/>
      <sheetData sheetId="21"/>
      <sheetData sheetId="22"/>
      <sheetData sheetId="23">
        <row r="43">
          <cell r="F43">
            <v>0</v>
          </cell>
        </row>
        <row r="44">
          <cell r="F44">
            <v>0</v>
          </cell>
        </row>
        <row r="45">
          <cell r="F45">
            <v>-295319.18</v>
          </cell>
        </row>
        <row r="46">
          <cell r="F46">
            <v>-7892.76</v>
          </cell>
        </row>
        <row r="47">
          <cell r="F47">
            <v>-23880.210000000003</v>
          </cell>
        </row>
        <row r="48">
          <cell r="F48">
            <v>-78678.080000000002</v>
          </cell>
        </row>
        <row r="49">
          <cell r="F49">
            <v>-823825.56</v>
          </cell>
        </row>
        <row r="50">
          <cell r="F50">
            <v>-24823.08</v>
          </cell>
        </row>
        <row r="51">
          <cell r="F51">
            <v>-26465.02</v>
          </cell>
        </row>
        <row r="52">
          <cell r="F52">
            <v>22327.31</v>
          </cell>
        </row>
        <row r="53">
          <cell r="F53">
            <v>-1222.71</v>
          </cell>
        </row>
        <row r="54">
          <cell r="F54">
            <v>-9240.02</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BINED 1010"/>
      <sheetName val="CLOSED FROM CWIP"/>
      <sheetName val="B-9a 03"/>
      <sheetName val="COMMON PLANT2003"/>
    </sheetNames>
    <sheetDataSet>
      <sheetData sheetId="0">
        <row r="6">
          <cell r="Q6" t="str">
            <v>ALLOCATE TO PROPANE</v>
          </cell>
        </row>
        <row r="7">
          <cell r="A7" t="str">
            <v>ACCT</v>
          </cell>
          <cell r="B7" t="str">
            <v>ACCOUNT TITLE</v>
          </cell>
          <cell r="C7">
            <v>37621</v>
          </cell>
          <cell r="D7">
            <v>37652</v>
          </cell>
          <cell r="E7">
            <v>37680</v>
          </cell>
          <cell r="F7">
            <v>37711</v>
          </cell>
          <cell r="G7">
            <v>37741</v>
          </cell>
          <cell r="H7">
            <v>37772</v>
          </cell>
          <cell r="I7">
            <v>37802</v>
          </cell>
          <cell r="J7">
            <v>37833</v>
          </cell>
          <cell r="K7">
            <v>37864</v>
          </cell>
          <cell r="L7">
            <v>37894</v>
          </cell>
          <cell r="M7">
            <v>37925</v>
          </cell>
          <cell r="N7">
            <v>37955</v>
          </cell>
          <cell r="O7">
            <v>37986</v>
          </cell>
          <cell r="P7" t="str">
            <v>13 MONTH AVERAGE</v>
          </cell>
          <cell r="Q7" t="str">
            <v>%</v>
          </cell>
          <cell r="R7" t="str">
            <v>AMOUNT</v>
          </cell>
          <cell r="S7" t="str">
            <v>NET ELECTRIC</v>
          </cell>
        </row>
        <row r="9">
          <cell r="A9">
            <v>350</v>
          </cell>
          <cell r="B9" t="str">
            <v>LAND</v>
          </cell>
          <cell r="C9">
            <v>17629</v>
          </cell>
          <cell r="D9">
            <v>17629</v>
          </cell>
          <cell r="E9">
            <v>17629</v>
          </cell>
          <cell r="F9">
            <v>17629</v>
          </cell>
          <cell r="G9">
            <v>17629</v>
          </cell>
          <cell r="H9">
            <v>17629</v>
          </cell>
          <cell r="I9">
            <v>17629</v>
          </cell>
          <cell r="J9">
            <v>17629</v>
          </cell>
          <cell r="K9">
            <v>17629</v>
          </cell>
          <cell r="L9">
            <v>17629</v>
          </cell>
          <cell r="M9">
            <v>17629</v>
          </cell>
          <cell r="N9">
            <v>17629</v>
          </cell>
          <cell r="O9">
            <v>17629</v>
          </cell>
          <cell r="P9">
            <v>17629</v>
          </cell>
          <cell r="R9">
            <v>0</v>
          </cell>
          <cell r="S9">
            <v>17629</v>
          </cell>
        </row>
        <row r="10">
          <cell r="A10" t="str">
            <v>3501</v>
          </cell>
          <cell r="B10" t="str">
            <v>LAND RIGHTS</v>
          </cell>
          <cell r="C10">
            <v>56519</v>
          </cell>
          <cell r="D10">
            <v>56519</v>
          </cell>
          <cell r="E10">
            <v>56519</v>
          </cell>
          <cell r="F10">
            <v>56519</v>
          </cell>
          <cell r="G10">
            <v>56519</v>
          </cell>
          <cell r="H10">
            <v>56519</v>
          </cell>
          <cell r="I10">
            <v>56519</v>
          </cell>
          <cell r="J10">
            <v>56519</v>
          </cell>
          <cell r="K10">
            <v>56519</v>
          </cell>
          <cell r="L10">
            <v>56519</v>
          </cell>
          <cell r="M10">
            <v>56519</v>
          </cell>
          <cell r="N10">
            <v>56519</v>
          </cell>
          <cell r="O10">
            <v>56519</v>
          </cell>
          <cell r="P10">
            <v>56519</v>
          </cell>
          <cell r="R10">
            <v>0</v>
          </cell>
          <cell r="S10">
            <v>56519</v>
          </cell>
        </row>
        <row r="11">
          <cell r="A11">
            <v>352</v>
          </cell>
          <cell r="B11" t="str">
            <v>STRUCTURES AND IMPROVEMENTS</v>
          </cell>
          <cell r="C11">
            <v>26401</v>
          </cell>
          <cell r="D11">
            <v>26401</v>
          </cell>
          <cell r="E11">
            <v>26401</v>
          </cell>
          <cell r="F11">
            <v>26401</v>
          </cell>
          <cell r="G11">
            <v>26401</v>
          </cell>
          <cell r="H11">
            <v>26401</v>
          </cell>
          <cell r="I11">
            <v>26401</v>
          </cell>
          <cell r="J11">
            <v>26401</v>
          </cell>
          <cell r="K11">
            <v>26401</v>
          </cell>
          <cell r="L11">
            <v>26401</v>
          </cell>
          <cell r="M11">
            <v>26401</v>
          </cell>
          <cell r="N11">
            <v>26401</v>
          </cell>
          <cell r="O11">
            <v>26401</v>
          </cell>
          <cell r="P11">
            <v>26401</v>
          </cell>
          <cell r="R11">
            <v>0</v>
          </cell>
          <cell r="S11">
            <v>26401</v>
          </cell>
        </row>
        <row r="12">
          <cell r="A12">
            <v>353</v>
          </cell>
          <cell r="B12" t="str">
            <v>STATION EQUIPMENT</v>
          </cell>
          <cell r="C12">
            <v>1962229</v>
          </cell>
          <cell r="D12">
            <v>1962229</v>
          </cell>
          <cell r="E12">
            <v>1962229</v>
          </cell>
          <cell r="F12">
            <v>1962229</v>
          </cell>
          <cell r="G12">
            <v>1962229</v>
          </cell>
          <cell r="H12">
            <v>1964929</v>
          </cell>
          <cell r="I12">
            <v>1964929</v>
          </cell>
          <cell r="J12">
            <v>1964929</v>
          </cell>
          <cell r="K12">
            <v>1964929</v>
          </cell>
          <cell r="L12">
            <v>1964929</v>
          </cell>
          <cell r="M12">
            <v>1964929</v>
          </cell>
          <cell r="N12">
            <v>1964929</v>
          </cell>
          <cell r="O12">
            <v>1964929</v>
          </cell>
          <cell r="P12">
            <v>1963891</v>
          </cell>
          <cell r="R12">
            <v>0</v>
          </cell>
          <cell r="S12">
            <v>1963891</v>
          </cell>
        </row>
        <row r="13">
          <cell r="A13">
            <v>354</v>
          </cell>
          <cell r="B13" t="str">
            <v>TOWERS AND FIXTURES</v>
          </cell>
          <cell r="C13">
            <v>244665</v>
          </cell>
          <cell r="D13">
            <v>244665</v>
          </cell>
          <cell r="E13">
            <v>244665</v>
          </cell>
          <cell r="F13">
            <v>244665</v>
          </cell>
          <cell r="G13">
            <v>244665</v>
          </cell>
          <cell r="H13">
            <v>244665</v>
          </cell>
          <cell r="I13">
            <v>244665</v>
          </cell>
          <cell r="J13">
            <v>244665</v>
          </cell>
          <cell r="K13">
            <v>244665</v>
          </cell>
          <cell r="L13">
            <v>244665</v>
          </cell>
          <cell r="M13">
            <v>244665</v>
          </cell>
          <cell r="N13">
            <v>244665</v>
          </cell>
          <cell r="O13">
            <v>244665</v>
          </cell>
          <cell r="P13">
            <v>244665</v>
          </cell>
          <cell r="R13">
            <v>0</v>
          </cell>
          <cell r="S13">
            <v>244665</v>
          </cell>
        </row>
        <row r="14">
          <cell r="A14">
            <v>355</v>
          </cell>
          <cell r="B14" t="str">
            <v>POLES AND FIXTURES</v>
          </cell>
          <cell r="C14">
            <v>2457138</v>
          </cell>
          <cell r="D14">
            <v>2457168</v>
          </cell>
          <cell r="E14">
            <v>2457198</v>
          </cell>
          <cell r="F14">
            <v>2457228</v>
          </cell>
          <cell r="G14">
            <v>2457258</v>
          </cell>
          <cell r="H14">
            <v>2335888</v>
          </cell>
          <cell r="I14">
            <v>2335918</v>
          </cell>
          <cell r="J14">
            <v>2335948</v>
          </cell>
          <cell r="K14">
            <v>2335978</v>
          </cell>
          <cell r="L14">
            <v>2336008</v>
          </cell>
          <cell r="M14">
            <v>2336039</v>
          </cell>
          <cell r="N14">
            <v>2336070</v>
          </cell>
          <cell r="O14">
            <v>2336101</v>
          </cell>
          <cell r="P14">
            <v>2382611</v>
          </cell>
          <cell r="R14">
            <v>0</v>
          </cell>
          <cell r="S14">
            <v>2382611</v>
          </cell>
        </row>
        <row r="15">
          <cell r="A15">
            <v>356</v>
          </cell>
          <cell r="B15" t="str">
            <v>OVERHEAD CONDUCTORS AND DEVICES</v>
          </cell>
          <cell r="C15">
            <v>2001539</v>
          </cell>
          <cell r="D15">
            <v>2001539</v>
          </cell>
          <cell r="E15">
            <v>2001539</v>
          </cell>
          <cell r="F15">
            <v>2001539</v>
          </cell>
          <cell r="G15">
            <v>2001539</v>
          </cell>
          <cell r="H15">
            <v>1800139</v>
          </cell>
          <cell r="I15">
            <v>1800139</v>
          </cell>
          <cell r="J15">
            <v>1800139</v>
          </cell>
          <cell r="K15">
            <v>1800139</v>
          </cell>
          <cell r="L15">
            <v>1800139</v>
          </cell>
          <cell r="M15">
            <v>1800139</v>
          </cell>
          <cell r="N15">
            <v>1800139</v>
          </cell>
          <cell r="O15">
            <v>1945139</v>
          </cell>
          <cell r="P15">
            <v>1888754</v>
          </cell>
          <cell r="R15">
            <v>0</v>
          </cell>
          <cell r="S15">
            <v>1888754</v>
          </cell>
        </row>
        <row r="16">
          <cell r="A16">
            <v>359</v>
          </cell>
          <cell r="B16" t="str">
            <v>ROADS AND TRAILS</v>
          </cell>
          <cell r="C16">
            <v>6788</v>
          </cell>
          <cell r="D16">
            <v>6788</v>
          </cell>
          <cell r="E16">
            <v>6788</v>
          </cell>
          <cell r="F16">
            <v>6788</v>
          </cell>
          <cell r="G16">
            <v>6788</v>
          </cell>
          <cell r="H16">
            <v>6788</v>
          </cell>
          <cell r="I16">
            <v>6788</v>
          </cell>
          <cell r="J16">
            <v>6788</v>
          </cell>
          <cell r="K16">
            <v>6788</v>
          </cell>
          <cell r="L16">
            <v>6788</v>
          </cell>
          <cell r="M16">
            <v>6788</v>
          </cell>
          <cell r="N16">
            <v>6788</v>
          </cell>
          <cell r="O16">
            <v>6788</v>
          </cell>
          <cell r="P16">
            <v>6788</v>
          </cell>
          <cell r="R16">
            <v>0</v>
          </cell>
          <cell r="S16">
            <v>6788</v>
          </cell>
        </row>
        <row r="17">
          <cell r="A17">
            <v>360</v>
          </cell>
          <cell r="B17" t="str">
            <v>DISTRIBUTION PLANT-LAND</v>
          </cell>
          <cell r="C17">
            <v>11072</v>
          </cell>
          <cell r="D17">
            <v>11072</v>
          </cell>
          <cell r="E17">
            <v>11072</v>
          </cell>
          <cell r="F17">
            <v>11072</v>
          </cell>
          <cell r="G17">
            <v>11072</v>
          </cell>
          <cell r="H17">
            <v>11072</v>
          </cell>
          <cell r="I17">
            <v>11072</v>
          </cell>
          <cell r="J17">
            <v>11072</v>
          </cell>
          <cell r="K17">
            <v>11072</v>
          </cell>
          <cell r="L17">
            <v>11072</v>
          </cell>
          <cell r="M17">
            <v>11072</v>
          </cell>
          <cell r="N17">
            <v>11072</v>
          </cell>
          <cell r="O17">
            <v>11072</v>
          </cell>
          <cell r="P17">
            <v>11072</v>
          </cell>
          <cell r="R17">
            <v>0</v>
          </cell>
          <cell r="S17">
            <v>11072</v>
          </cell>
        </row>
        <row r="18">
          <cell r="A18">
            <v>3601</v>
          </cell>
          <cell r="B18" t="str">
            <v>LAND RIGHTS</v>
          </cell>
          <cell r="C18">
            <v>16188</v>
          </cell>
          <cell r="D18">
            <v>16188</v>
          </cell>
          <cell r="E18">
            <v>16188</v>
          </cell>
          <cell r="F18">
            <v>16188</v>
          </cell>
          <cell r="G18">
            <v>16188</v>
          </cell>
          <cell r="H18">
            <v>16188</v>
          </cell>
          <cell r="I18">
            <v>16188</v>
          </cell>
          <cell r="J18">
            <v>16188</v>
          </cell>
          <cell r="K18">
            <v>16188</v>
          </cell>
          <cell r="L18">
            <v>16188</v>
          </cell>
          <cell r="M18">
            <v>16188</v>
          </cell>
          <cell r="N18">
            <v>16188</v>
          </cell>
          <cell r="O18">
            <v>16188</v>
          </cell>
          <cell r="P18">
            <v>16188</v>
          </cell>
          <cell r="R18">
            <v>0</v>
          </cell>
          <cell r="S18">
            <v>16188</v>
          </cell>
        </row>
        <row r="19">
          <cell r="A19">
            <v>361</v>
          </cell>
          <cell r="B19" t="str">
            <v>STRUCTURES &amp; IMPROVEMENTS</v>
          </cell>
          <cell r="C19">
            <v>96042</v>
          </cell>
          <cell r="D19">
            <v>96042</v>
          </cell>
          <cell r="E19">
            <v>96042</v>
          </cell>
          <cell r="F19">
            <v>96042</v>
          </cell>
          <cell r="G19">
            <v>96042</v>
          </cell>
          <cell r="H19">
            <v>96042</v>
          </cell>
          <cell r="I19">
            <v>96042</v>
          </cell>
          <cell r="J19">
            <v>96042</v>
          </cell>
          <cell r="K19">
            <v>96042</v>
          </cell>
          <cell r="L19">
            <v>96042</v>
          </cell>
          <cell r="M19">
            <v>96042</v>
          </cell>
          <cell r="N19">
            <v>96042</v>
          </cell>
          <cell r="O19">
            <v>96042</v>
          </cell>
          <cell r="P19">
            <v>96042</v>
          </cell>
          <cell r="R19">
            <v>0</v>
          </cell>
          <cell r="S19">
            <v>96042</v>
          </cell>
        </row>
        <row r="20">
          <cell r="A20">
            <v>362</v>
          </cell>
          <cell r="B20" t="str">
            <v>STATION EQUIPMENT</v>
          </cell>
          <cell r="C20">
            <v>3317022</v>
          </cell>
          <cell r="D20">
            <v>3317489</v>
          </cell>
          <cell r="E20">
            <v>3317956</v>
          </cell>
          <cell r="F20">
            <v>3318423</v>
          </cell>
          <cell r="G20">
            <v>3340890</v>
          </cell>
          <cell r="H20">
            <v>3341357</v>
          </cell>
          <cell r="I20">
            <v>3341824</v>
          </cell>
          <cell r="J20">
            <v>3342291</v>
          </cell>
          <cell r="K20">
            <v>3342758</v>
          </cell>
          <cell r="L20">
            <v>3343224</v>
          </cell>
          <cell r="M20">
            <v>3343690</v>
          </cell>
          <cell r="N20">
            <v>3344156</v>
          </cell>
          <cell r="O20">
            <v>3564623</v>
          </cell>
          <cell r="P20">
            <v>3351977</v>
          </cell>
          <cell r="R20">
            <v>0</v>
          </cell>
          <cell r="S20">
            <v>3351977</v>
          </cell>
        </row>
        <row r="21">
          <cell r="A21">
            <v>364</v>
          </cell>
          <cell r="B21" t="str">
            <v>POLES, TOWERS, &amp; FIXTURES</v>
          </cell>
          <cell r="C21">
            <v>7271848</v>
          </cell>
          <cell r="D21">
            <v>7308236</v>
          </cell>
          <cell r="E21">
            <v>7344624</v>
          </cell>
          <cell r="F21">
            <v>7381012</v>
          </cell>
          <cell r="G21">
            <v>7420200</v>
          </cell>
          <cell r="H21">
            <v>7459388</v>
          </cell>
          <cell r="I21">
            <v>7506576</v>
          </cell>
          <cell r="J21">
            <v>7545764</v>
          </cell>
          <cell r="K21">
            <v>7584952</v>
          </cell>
          <cell r="L21">
            <v>7681140</v>
          </cell>
          <cell r="M21">
            <v>7730328</v>
          </cell>
          <cell r="N21">
            <v>7769515</v>
          </cell>
          <cell r="O21">
            <v>7920203</v>
          </cell>
          <cell r="P21">
            <v>7532599</v>
          </cell>
          <cell r="R21">
            <v>0</v>
          </cell>
          <cell r="S21">
            <v>7532599</v>
          </cell>
        </row>
        <row r="22">
          <cell r="A22">
            <v>365</v>
          </cell>
          <cell r="B22" t="str">
            <v>OVERHEAD CONDUCTORS &amp; DEVICES</v>
          </cell>
          <cell r="C22">
            <v>8331789</v>
          </cell>
          <cell r="D22">
            <v>8352669</v>
          </cell>
          <cell r="E22">
            <v>8373549</v>
          </cell>
          <cell r="F22">
            <v>8394429</v>
          </cell>
          <cell r="G22">
            <v>8415309</v>
          </cell>
          <cell r="H22">
            <v>8436189</v>
          </cell>
          <cell r="I22">
            <v>8464069</v>
          </cell>
          <cell r="J22">
            <v>8484949</v>
          </cell>
          <cell r="K22">
            <v>8505829</v>
          </cell>
          <cell r="L22">
            <v>8539710</v>
          </cell>
          <cell r="M22">
            <v>8602592</v>
          </cell>
          <cell r="N22">
            <v>8623474</v>
          </cell>
          <cell r="O22">
            <v>8747356</v>
          </cell>
          <cell r="P22">
            <v>8482455</v>
          </cell>
          <cell r="R22">
            <v>0</v>
          </cell>
          <cell r="S22">
            <v>8482455</v>
          </cell>
        </row>
        <row r="23">
          <cell r="A23">
            <v>3662</v>
          </cell>
          <cell r="B23" t="str">
            <v>UNDERGROUND CONDUIT - BURIED</v>
          </cell>
          <cell r="C23">
            <v>1735670</v>
          </cell>
          <cell r="D23">
            <v>1757201</v>
          </cell>
          <cell r="E23">
            <v>1778732</v>
          </cell>
          <cell r="F23">
            <v>1800263</v>
          </cell>
          <cell r="G23">
            <v>1821794</v>
          </cell>
          <cell r="H23">
            <v>1843325</v>
          </cell>
          <cell r="I23">
            <v>1864856</v>
          </cell>
          <cell r="J23">
            <v>1886387</v>
          </cell>
          <cell r="K23">
            <v>1907917</v>
          </cell>
          <cell r="L23">
            <v>1929448</v>
          </cell>
          <cell r="M23">
            <v>1950979</v>
          </cell>
          <cell r="N23">
            <v>1972510</v>
          </cell>
          <cell r="O23">
            <v>2369041</v>
          </cell>
          <cell r="P23">
            <v>1893702</v>
          </cell>
          <cell r="R23">
            <v>0</v>
          </cell>
          <cell r="S23">
            <v>1893702</v>
          </cell>
        </row>
        <row r="24">
          <cell r="A24">
            <v>3672</v>
          </cell>
          <cell r="B24" t="str">
            <v>UNDERGROUND COND &amp; DEVICES - BURIED</v>
          </cell>
          <cell r="C24">
            <v>3539708</v>
          </cell>
          <cell r="D24">
            <v>3565676</v>
          </cell>
          <cell r="E24">
            <v>3591644</v>
          </cell>
          <cell r="F24">
            <v>3617612</v>
          </cell>
          <cell r="G24">
            <v>3643580</v>
          </cell>
          <cell r="H24">
            <v>3669548</v>
          </cell>
          <cell r="I24">
            <v>3695516</v>
          </cell>
          <cell r="J24">
            <v>3721483</v>
          </cell>
          <cell r="K24">
            <v>3747450</v>
          </cell>
          <cell r="L24">
            <v>3773417</v>
          </cell>
          <cell r="M24">
            <v>3799384</v>
          </cell>
          <cell r="N24">
            <v>3825351</v>
          </cell>
          <cell r="O24">
            <v>4201318</v>
          </cell>
          <cell r="P24">
            <v>3722437</v>
          </cell>
          <cell r="R24">
            <v>0</v>
          </cell>
          <cell r="S24">
            <v>3722437</v>
          </cell>
        </row>
        <row r="25">
          <cell r="A25">
            <v>3681</v>
          </cell>
          <cell r="B25" t="str">
            <v>LINE TRANSFORMERS - OVERHEAD</v>
          </cell>
          <cell r="C25">
            <v>6364238</v>
          </cell>
          <cell r="D25">
            <v>6368492</v>
          </cell>
          <cell r="E25">
            <v>6372746</v>
          </cell>
          <cell r="F25">
            <v>6377000</v>
          </cell>
          <cell r="G25">
            <v>6404254</v>
          </cell>
          <cell r="H25">
            <v>6408508</v>
          </cell>
          <cell r="I25">
            <v>6429262</v>
          </cell>
          <cell r="J25">
            <v>6433516</v>
          </cell>
          <cell r="K25">
            <v>6437770</v>
          </cell>
          <cell r="L25">
            <v>6442025</v>
          </cell>
          <cell r="M25">
            <v>6456280</v>
          </cell>
          <cell r="N25">
            <v>6470535</v>
          </cell>
          <cell r="O25">
            <v>6474789</v>
          </cell>
          <cell r="P25">
            <v>6418417</v>
          </cell>
          <cell r="R25">
            <v>0</v>
          </cell>
          <cell r="S25">
            <v>6418417</v>
          </cell>
        </row>
        <row r="26">
          <cell r="A26" t="str">
            <v>3683</v>
          </cell>
          <cell r="B26" t="str">
            <v>LINE TRANSFORMERS - BURIED</v>
          </cell>
          <cell r="C26">
            <v>4830196</v>
          </cell>
          <cell r="D26">
            <v>4834671</v>
          </cell>
          <cell r="E26">
            <v>4839146</v>
          </cell>
          <cell r="F26">
            <v>4843621</v>
          </cell>
          <cell r="G26">
            <v>4972496</v>
          </cell>
          <cell r="H26">
            <v>4981371</v>
          </cell>
          <cell r="I26">
            <v>4990246</v>
          </cell>
          <cell r="J26">
            <v>5051121</v>
          </cell>
          <cell r="K26">
            <v>5059996</v>
          </cell>
          <cell r="L26">
            <v>5068871</v>
          </cell>
          <cell r="M26">
            <v>5077746</v>
          </cell>
          <cell r="N26">
            <v>5086621</v>
          </cell>
          <cell r="O26">
            <v>5095497</v>
          </cell>
          <cell r="P26">
            <v>4979354</v>
          </cell>
          <cell r="R26">
            <v>0</v>
          </cell>
          <cell r="S26">
            <v>4979354</v>
          </cell>
        </row>
        <row r="27">
          <cell r="A27">
            <v>3691</v>
          </cell>
          <cell r="B27" t="str">
            <v>OVERHEAD SERVICES</v>
          </cell>
          <cell r="C27">
            <v>3565981</v>
          </cell>
          <cell r="D27">
            <v>3577999</v>
          </cell>
          <cell r="E27">
            <v>3590017</v>
          </cell>
          <cell r="F27">
            <v>3602035</v>
          </cell>
          <cell r="G27">
            <v>3614053</v>
          </cell>
          <cell r="H27">
            <v>3626071</v>
          </cell>
          <cell r="I27">
            <v>3638089</v>
          </cell>
          <cell r="J27">
            <v>3650107</v>
          </cell>
          <cell r="K27">
            <v>3662125</v>
          </cell>
          <cell r="L27">
            <v>3674143</v>
          </cell>
          <cell r="M27">
            <v>3686162</v>
          </cell>
          <cell r="N27">
            <v>3698181</v>
          </cell>
          <cell r="O27">
            <v>3710200</v>
          </cell>
          <cell r="P27">
            <v>3638089</v>
          </cell>
          <cell r="R27">
            <v>0</v>
          </cell>
          <cell r="S27">
            <v>3638089</v>
          </cell>
        </row>
        <row r="28">
          <cell r="A28">
            <v>3693</v>
          </cell>
          <cell r="B28" t="str">
            <v>UNDERGROUND SERVICES - BURIED</v>
          </cell>
          <cell r="C28">
            <v>3020468</v>
          </cell>
          <cell r="D28">
            <v>3036668</v>
          </cell>
          <cell r="E28">
            <v>3052868</v>
          </cell>
          <cell r="F28">
            <v>3069068</v>
          </cell>
          <cell r="G28">
            <v>3085268</v>
          </cell>
          <cell r="H28">
            <v>3101468</v>
          </cell>
          <cell r="I28">
            <v>3117668</v>
          </cell>
          <cell r="J28">
            <v>3133868</v>
          </cell>
          <cell r="K28">
            <v>3150068</v>
          </cell>
          <cell r="L28">
            <v>3166268</v>
          </cell>
          <cell r="M28">
            <v>3182468</v>
          </cell>
          <cell r="N28">
            <v>3198668</v>
          </cell>
          <cell r="O28">
            <v>3214868</v>
          </cell>
          <cell r="P28">
            <v>3117668</v>
          </cell>
          <cell r="R28">
            <v>0</v>
          </cell>
          <cell r="S28">
            <v>3117668</v>
          </cell>
        </row>
        <row r="29">
          <cell r="A29">
            <v>370</v>
          </cell>
          <cell r="B29" t="str">
            <v>METERS</v>
          </cell>
          <cell r="C29">
            <v>2893453</v>
          </cell>
          <cell r="D29">
            <v>2903817</v>
          </cell>
          <cell r="E29">
            <v>2914181</v>
          </cell>
          <cell r="F29">
            <v>2922545</v>
          </cell>
          <cell r="G29">
            <v>2938009</v>
          </cell>
          <cell r="H29">
            <v>2953473</v>
          </cell>
          <cell r="I29">
            <v>2969937</v>
          </cell>
          <cell r="J29">
            <v>2986401</v>
          </cell>
          <cell r="K29">
            <v>3002865</v>
          </cell>
          <cell r="L29">
            <v>3019329</v>
          </cell>
          <cell r="M29">
            <v>3035794</v>
          </cell>
          <cell r="N29">
            <v>3052259</v>
          </cell>
          <cell r="O29">
            <v>3068725</v>
          </cell>
          <cell r="P29">
            <v>2973907</v>
          </cell>
          <cell r="R29">
            <v>0</v>
          </cell>
          <cell r="S29">
            <v>2973907</v>
          </cell>
        </row>
        <row r="30">
          <cell r="A30">
            <v>3711</v>
          </cell>
          <cell r="B30" t="str">
            <v>INSTALLATIONS ON CUSTOMER PREMISES-AG</v>
          </cell>
          <cell r="C30">
            <v>1023739</v>
          </cell>
          <cell r="D30">
            <v>1027076</v>
          </cell>
          <cell r="E30">
            <v>1030413</v>
          </cell>
          <cell r="F30">
            <v>1033750</v>
          </cell>
          <cell r="G30">
            <v>1037087</v>
          </cell>
          <cell r="H30">
            <v>1040424</v>
          </cell>
          <cell r="I30">
            <v>1043761</v>
          </cell>
          <cell r="J30">
            <v>1047098</v>
          </cell>
          <cell r="K30">
            <v>1050435</v>
          </cell>
          <cell r="L30">
            <v>1053772</v>
          </cell>
          <cell r="M30">
            <v>1057109</v>
          </cell>
          <cell r="N30">
            <v>1060446</v>
          </cell>
          <cell r="O30">
            <v>1063784</v>
          </cell>
          <cell r="P30">
            <v>1043761</v>
          </cell>
          <cell r="R30">
            <v>0</v>
          </cell>
          <cell r="S30">
            <v>1043761</v>
          </cell>
        </row>
        <row r="31">
          <cell r="A31" t="str">
            <v>3713</v>
          </cell>
          <cell r="B31" t="str">
            <v>INSTALLATIONS ON CUSTOMER PREMISES-UG</v>
          </cell>
          <cell r="C31">
            <v>439787</v>
          </cell>
          <cell r="D31">
            <v>441579</v>
          </cell>
          <cell r="E31">
            <v>443371</v>
          </cell>
          <cell r="F31">
            <v>445163</v>
          </cell>
          <cell r="G31">
            <v>446955</v>
          </cell>
          <cell r="H31">
            <v>448747</v>
          </cell>
          <cell r="I31">
            <v>450539</v>
          </cell>
          <cell r="J31">
            <v>452331</v>
          </cell>
          <cell r="K31">
            <v>454123</v>
          </cell>
          <cell r="L31">
            <v>455916</v>
          </cell>
          <cell r="M31">
            <v>457709</v>
          </cell>
          <cell r="N31">
            <v>459502</v>
          </cell>
          <cell r="O31">
            <v>461295</v>
          </cell>
          <cell r="P31">
            <v>450540</v>
          </cell>
          <cell r="R31">
            <v>0</v>
          </cell>
          <cell r="S31">
            <v>450540</v>
          </cell>
        </row>
        <row r="32">
          <cell r="A32">
            <v>3731</v>
          </cell>
          <cell r="B32" t="str">
            <v>STREET LIGHTING &amp; SIGNAL SYSTEMS-AG</v>
          </cell>
          <cell r="C32">
            <v>580136</v>
          </cell>
          <cell r="D32">
            <v>580806</v>
          </cell>
          <cell r="E32">
            <v>581476</v>
          </cell>
          <cell r="F32">
            <v>582146</v>
          </cell>
          <cell r="G32">
            <v>582816</v>
          </cell>
          <cell r="H32">
            <v>583486</v>
          </cell>
          <cell r="I32">
            <v>584156</v>
          </cell>
          <cell r="J32">
            <v>584826</v>
          </cell>
          <cell r="K32">
            <v>585496</v>
          </cell>
          <cell r="L32">
            <v>586165</v>
          </cell>
          <cell r="M32">
            <v>586834</v>
          </cell>
          <cell r="N32">
            <v>587503</v>
          </cell>
          <cell r="O32">
            <v>588172</v>
          </cell>
          <cell r="P32">
            <v>584155</v>
          </cell>
          <cell r="R32">
            <v>0</v>
          </cell>
          <cell r="S32">
            <v>584155</v>
          </cell>
        </row>
        <row r="33">
          <cell r="A33" t="str">
            <v>3733</v>
          </cell>
          <cell r="B33" t="str">
            <v>STREET LIGHTING &amp; SIGNAL SYSTEMS-UG</v>
          </cell>
          <cell r="C33">
            <v>489879</v>
          </cell>
          <cell r="D33">
            <v>491533</v>
          </cell>
          <cell r="E33">
            <v>493187</v>
          </cell>
          <cell r="F33">
            <v>494841</v>
          </cell>
          <cell r="G33">
            <v>496495</v>
          </cell>
          <cell r="H33">
            <v>498149</v>
          </cell>
          <cell r="I33">
            <v>499803</v>
          </cell>
          <cell r="J33">
            <v>501457</v>
          </cell>
          <cell r="K33">
            <v>503111</v>
          </cell>
          <cell r="L33">
            <v>504765</v>
          </cell>
          <cell r="M33">
            <v>506419</v>
          </cell>
          <cell r="N33">
            <v>508073</v>
          </cell>
          <cell r="O33">
            <v>509728</v>
          </cell>
          <cell r="P33">
            <v>499803</v>
          </cell>
          <cell r="R33">
            <v>0</v>
          </cell>
          <cell r="S33">
            <v>499803</v>
          </cell>
        </row>
        <row r="34">
          <cell r="A34">
            <v>389</v>
          </cell>
          <cell r="B34" t="str">
            <v>GENERAL PLANT-LAND</v>
          </cell>
          <cell r="C34">
            <v>72462</v>
          </cell>
          <cell r="D34">
            <v>72462</v>
          </cell>
          <cell r="E34">
            <v>72462</v>
          </cell>
          <cell r="F34">
            <v>72462</v>
          </cell>
          <cell r="G34">
            <v>72462</v>
          </cell>
          <cell r="H34">
            <v>72462</v>
          </cell>
          <cell r="I34">
            <v>72462</v>
          </cell>
          <cell r="J34">
            <v>72462</v>
          </cell>
          <cell r="K34">
            <v>72462</v>
          </cell>
          <cell r="L34">
            <v>72462</v>
          </cell>
          <cell r="M34">
            <v>72462</v>
          </cell>
          <cell r="N34">
            <v>72462</v>
          </cell>
          <cell r="O34">
            <v>72462</v>
          </cell>
          <cell r="P34">
            <v>72462</v>
          </cell>
          <cell r="R34">
            <v>0</v>
          </cell>
          <cell r="S34">
            <v>72462</v>
          </cell>
        </row>
        <row r="35">
          <cell r="A35">
            <v>390</v>
          </cell>
          <cell r="B35" t="str">
            <v>STRUCTURES AND IMPROVEMENTS</v>
          </cell>
          <cell r="C35">
            <v>1359364</v>
          </cell>
          <cell r="D35">
            <v>1359764</v>
          </cell>
          <cell r="E35">
            <v>1360164</v>
          </cell>
          <cell r="F35">
            <v>1360564</v>
          </cell>
          <cell r="G35">
            <v>1360964</v>
          </cell>
          <cell r="H35">
            <v>1361364</v>
          </cell>
          <cell r="I35">
            <v>1366764</v>
          </cell>
          <cell r="J35">
            <v>1367164</v>
          </cell>
          <cell r="K35">
            <v>1389064</v>
          </cell>
          <cell r="L35">
            <v>1389464</v>
          </cell>
          <cell r="M35">
            <v>1389864</v>
          </cell>
          <cell r="N35">
            <v>1390364</v>
          </cell>
          <cell r="O35">
            <v>1390864</v>
          </cell>
          <cell r="P35">
            <v>1372749</v>
          </cell>
          <cell r="R35">
            <v>0</v>
          </cell>
          <cell r="S35">
            <v>1372749</v>
          </cell>
        </row>
        <row r="36">
          <cell r="A36">
            <v>3911</v>
          </cell>
          <cell r="B36" t="str">
            <v>OFFICE FURNITURE</v>
          </cell>
          <cell r="C36">
            <v>7370</v>
          </cell>
          <cell r="D36">
            <v>7370</v>
          </cell>
          <cell r="E36">
            <v>7370</v>
          </cell>
          <cell r="F36">
            <v>7370</v>
          </cell>
          <cell r="G36">
            <v>7370</v>
          </cell>
          <cell r="H36">
            <v>9370</v>
          </cell>
          <cell r="I36">
            <v>9370</v>
          </cell>
          <cell r="J36">
            <v>9370</v>
          </cell>
          <cell r="K36">
            <v>9370</v>
          </cell>
          <cell r="L36">
            <v>9370</v>
          </cell>
          <cell r="M36">
            <v>9370</v>
          </cell>
          <cell r="N36">
            <v>9370</v>
          </cell>
          <cell r="O36">
            <v>9370</v>
          </cell>
          <cell r="P36">
            <v>8601</v>
          </cell>
          <cell r="Q36">
            <v>0.04</v>
          </cell>
          <cell r="R36">
            <v>344</v>
          </cell>
          <cell r="S36">
            <v>8257</v>
          </cell>
        </row>
        <row r="37">
          <cell r="A37">
            <v>3912</v>
          </cell>
          <cell r="B37" t="str">
            <v>OFFICE MACHINES</v>
          </cell>
          <cell r="C37">
            <v>37716</v>
          </cell>
          <cell r="D37">
            <v>37716</v>
          </cell>
          <cell r="E37">
            <v>37716</v>
          </cell>
          <cell r="F37">
            <v>37716</v>
          </cell>
          <cell r="G37">
            <v>37716</v>
          </cell>
          <cell r="H37">
            <v>39716</v>
          </cell>
          <cell r="I37">
            <v>39716</v>
          </cell>
          <cell r="J37">
            <v>39716</v>
          </cell>
          <cell r="K37">
            <v>39716</v>
          </cell>
          <cell r="L37">
            <v>39716</v>
          </cell>
          <cell r="M37">
            <v>39716</v>
          </cell>
          <cell r="N37">
            <v>39716</v>
          </cell>
          <cell r="O37">
            <v>39716</v>
          </cell>
          <cell r="P37">
            <v>38947</v>
          </cell>
          <cell r="Q37">
            <v>0.04</v>
          </cell>
          <cell r="R37">
            <v>1558</v>
          </cell>
          <cell r="S37">
            <v>37389</v>
          </cell>
        </row>
        <row r="38">
          <cell r="A38">
            <v>3913</v>
          </cell>
          <cell r="B38" t="str">
            <v>COMPUTER EQUIPMENT</v>
          </cell>
          <cell r="C38">
            <v>512120</v>
          </cell>
          <cell r="D38">
            <v>508817</v>
          </cell>
          <cell r="E38">
            <v>505514</v>
          </cell>
          <cell r="F38">
            <v>502211</v>
          </cell>
          <cell r="G38">
            <v>498908</v>
          </cell>
          <cell r="H38">
            <v>498105</v>
          </cell>
          <cell r="I38">
            <v>494802</v>
          </cell>
          <cell r="J38">
            <v>504499</v>
          </cell>
          <cell r="K38">
            <v>526196</v>
          </cell>
          <cell r="L38">
            <v>522894</v>
          </cell>
          <cell r="M38">
            <v>519592</v>
          </cell>
          <cell r="N38">
            <v>516290</v>
          </cell>
          <cell r="O38">
            <v>662988</v>
          </cell>
          <cell r="P38">
            <v>520995</v>
          </cell>
          <cell r="Q38">
            <v>0.04</v>
          </cell>
          <cell r="R38">
            <v>20840</v>
          </cell>
          <cell r="S38">
            <v>500155</v>
          </cell>
        </row>
        <row r="39">
          <cell r="A39">
            <v>3921</v>
          </cell>
          <cell r="B39" t="str">
            <v>PASSENGER CARS</v>
          </cell>
          <cell r="C39">
            <v>96020</v>
          </cell>
          <cell r="D39">
            <v>96020</v>
          </cell>
          <cell r="E39">
            <v>96020</v>
          </cell>
          <cell r="F39">
            <v>96020</v>
          </cell>
          <cell r="G39">
            <v>96020</v>
          </cell>
          <cell r="H39">
            <v>96020</v>
          </cell>
          <cell r="I39">
            <v>96020</v>
          </cell>
          <cell r="J39">
            <v>96020</v>
          </cell>
          <cell r="K39">
            <v>96020</v>
          </cell>
          <cell r="L39">
            <v>96020</v>
          </cell>
          <cell r="M39">
            <v>96020</v>
          </cell>
          <cell r="N39">
            <v>96020</v>
          </cell>
          <cell r="O39">
            <v>96020</v>
          </cell>
          <cell r="P39">
            <v>96020</v>
          </cell>
          <cell r="R39">
            <v>0</v>
          </cell>
          <cell r="S39">
            <v>96020</v>
          </cell>
        </row>
        <row r="40">
          <cell r="A40">
            <v>3922</v>
          </cell>
          <cell r="B40" t="str">
            <v>LIGHT TRUCKS &amp; VANS</v>
          </cell>
          <cell r="C40">
            <v>536946</v>
          </cell>
          <cell r="D40">
            <v>536946</v>
          </cell>
          <cell r="E40">
            <v>536946</v>
          </cell>
          <cell r="F40">
            <v>536946</v>
          </cell>
          <cell r="G40">
            <v>525266</v>
          </cell>
          <cell r="H40">
            <v>525266</v>
          </cell>
          <cell r="I40">
            <v>565266</v>
          </cell>
          <cell r="J40">
            <v>565266</v>
          </cell>
          <cell r="K40">
            <v>553586</v>
          </cell>
          <cell r="L40">
            <v>553586</v>
          </cell>
          <cell r="M40">
            <v>553586</v>
          </cell>
          <cell r="N40">
            <v>553586</v>
          </cell>
          <cell r="O40">
            <v>541906</v>
          </cell>
          <cell r="P40">
            <v>545008</v>
          </cell>
          <cell r="R40">
            <v>0</v>
          </cell>
          <cell r="S40">
            <v>545008</v>
          </cell>
        </row>
        <row r="41">
          <cell r="A41">
            <v>3923</v>
          </cell>
          <cell r="B41" t="str">
            <v>HEAVY TRUCKS</v>
          </cell>
          <cell r="C41">
            <v>1655055</v>
          </cell>
          <cell r="D41">
            <v>1666960</v>
          </cell>
          <cell r="E41">
            <v>1678865</v>
          </cell>
          <cell r="F41">
            <v>1690770</v>
          </cell>
          <cell r="G41">
            <v>1702675</v>
          </cell>
          <cell r="H41">
            <v>1714580</v>
          </cell>
          <cell r="I41">
            <v>1847985</v>
          </cell>
          <cell r="J41">
            <v>1859891</v>
          </cell>
          <cell r="K41">
            <v>1871797</v>
          </cell>
          <cell r="L41">
            <v>1883703</v>
          </cell>
          <cell r="M41">
            <v>1895609</v>
          </cell>
          <cell r="N41">
            <v>1907515</v>
          </cell>
          <cell r="O41">
            <v>1932421</v>
          </cell>
          <cell r="P41">
            <v>1792910</v>
          </cell>
          <cell r="R41">
            <v>0</v>
          </cell>
          <cell r="S41">
            <v>1792910</v>
          </cell>
        </row>
        <row r="42">
          <cell r="A42">
            <v>3924</v>
          </cell>
          <cell r="B42" t="str">
            <v>TRAILERS</v>
          </cell>
          <cell r="C42">
            <v>106426</v>
          </cell>
          <cell r="D42">
            <v>106426</v>
          </cell>
          <cell r="E42">
            <v>106426</v>
          </cell>
          <cell r="F42">
            <v>106426</v>
          </cell>
          <cell r="G42">
            <v>106426</v>
          </cell>
          <cell r="H42">
            <v>106426</v>
          </cell>
          <cell r="I42">
            <v>106426</v>
          </cell>
          <cell r="J42">
            <v>106426</v>
          </cell>
          <cell r="K42">
            <v>106426</v>
          </cell>
          <cell r="L42">
            <v>106426</v>
          </cell>
          <cell r="M42">
            <v>106426</v>
          </cell>
          <cell r="N42">
            <v>106426</v>
          </cell>
          <cell r="O42">
            <v>106426</v>
          </cell>
          <cell r="P42">
            <v>106426</v>
          </cell>
          <cell r="R42">
            <v>0</v>
          </cell>
          <cell r="S42">
            <v>106426</v>
          </cell>
        </row>
        <row r="43">
          <cell r="A43">
            <v>3931</v>
          </cell>
          <cell r="B43" t="str">
            <v>STORES EQUIPMENT-FIXED</v>
          </cell>
          <cell r="C43">
            <v>106918</v>
          </cell>
          <cell r="D43">
            <v>106918</v>
          </cell>
          <cell r="E43">
            <v>106918</v>
          </cell>
          <cell r="F43">
            <v>106918</v>
          </cell>
          <cell r="G43">
            <v>106918</v>
          </cell>
          <cell r="H43">
            <v>106918</v>
          </cell>
          <cell r="I43">
            <v>106918</v>
          </cell>
          <cell r="J43">
            <v>106918</v>
          </cell>
          <cell r="K43">
            <v>106918</v>
          </cell>
          <cell r="L43">
            <v>106918</v>
          </cell>
          <cell r="M43">
            <v>106918</v>
          </cell>
          <cell r="N43">
            <v>106918</v>
          </cell>
          <cell r="O43">
            <v>106918</v>
          </cell>
          <cell r="P43">
            <v>106918</v>
          </cell>
          <cell r="R43">
            <v>0</v>
          </cell>
          <cell r="S43">
            <v>106918</v>
          </cell>
        </row>
        <row r="44">
          <cell r="A44" t="str">
            <v>3932</v>
          </cell>
          <cell r="B44" t="str">
            <v>STORES EQUIPMENT-PORTABLE</v>
          </cell>
          <cell r="C44">
            <v>761</v>
          </cell>
          <cell r="D44">
            <v>761</v>
          </cell>
          <cell r="E44">
            <v>761</v>
          </cell>
          <cell r="F44">
            <v>761</v>
          </cell>
          <cell r="G44">
            <v>761</v>
          </cell>
          <cell r="H44">
            <v>761</v>
          </cell>
          <cell r="I44">
            <v>761</v>
          </cell>
          <cell r="J44">
            <v>761</v>
          </cell>
          <cell r="K44">
            <v>761</v>
          </cell>
          <cell r="L44">
            <v>761</v>
          </cell>
          <cell r="M44">
            <v>761</v>
          </cell>
          <cell r="N44">
            <v>761</v>
          </cell>
          <cell r="O44">
            <v>761</v>
          </cell>
          <cell r="P44">
            <v>761</v>
          </cell>
          <cell r="R44">
            <v>0</v>
          </cell>
          <cell r="S44">
            <v>761</v>
          </cell>
        </row>
        <row r="45">
          <cell r="A45">
            <v>3941</v>
          </cell>
          <cell r="B45" t="str">
            <v>TOOLS, SHOP, &amp; GARAGE EQUIP-FIXED</v>
          </cell>
          <cell r="C45">
            <v>37772</v>
          </cell>
          <cell r="D45">
            <v>37772</v>
          </cell>
          <cell r="E45">
            <v>37772</v>
          </cell>
          <cell r="F45">
            <v>37772</v>
          </cell>
          <cell r="G45">
            <v>37772</v>
          </cell>
          <cell r="H45">
            <v>37772</v>
          </cell>
          <cell r="I45">
            <v>37772</v>
          </cell>
          <cell r="J45">
            <v>37772</v>
          </cell>
          <cell r="K45">
            <v>37772</v>
          </cell>
          <cell r="L45">
            <v>37772</v>
          </cell>
          <cell r="M45">
            <v>37772</v>
          </cell>
          <cell r="N45">
            <v>37772</v>
          </cell>
          <cell r="O45">
            <v>37772</v>
          </cell>
          <cell r="P45">
            <v>37772</v>
          </cell>
          <cell r="R45">
            <v>0</v>
          </cell>
          <cell r="S45">
            <v>37772</v>
          </cell>
        </row>
        <row r="46">
          <cell r="A46">
            <v>3942</v>
          </cell>
          <cell r="B46" t="str">
            <v>TOOLS, SHOP, &amp; GARAGE EQUIP-PORTABLE</v>
          </cell>
          <cell r="C46">
            <v>85684</v>
          </cell>
          <cell r="D46">
            <v>87184</v>
          </cell>
          <cell r="E46">
            <v>88684</v>
          </cell>
          <cell r="F46">
            <v>90184</v>
          </cell>
          <cell r="G46">
            <v>91684</v>
          </cell>
          <cell r="H46">
            <v>93184</v>
          </cell>
          <cell r="I46">
            <v>99684</v>
          </cell>
          <cell r="J46">
            <v>101184</v>
          </cell>
          <cell r="K46">
            <v>102684</v>
          </cell>
          <cell r="L46">
            <v>104184</v>
          </cell>
          <cell r="M46">
            <v>105684</v>
          </cell>
          <cell r="N46">
            <v>107184</v>
          </cell>
          <cell r="O46">
            <v>108684</v>
          </cell>
          <cell r="P46">
            <v>97376</v>
          </cell>
          <cell r="R46">
            <v>0</v>
          </cell>
          <cell r="S46">
            <v>97376</v>
          </cell>
        </row>
        <row r="47">
          <cell r="A47">
            <v>3951</v>
          </cell>
          <cell r="B47" t="str">
            <v>LABORATORY EQUIPMENT-FIXED</v>
          </cell>
          <cell r="C47">
            <v>64248</v>
          </cell>
          <cell r="D47">
            <v>64248</v>
          </cell>
          <cell r="E47">
            <v>64248</v>
          </cell>
          <cell r="F47">
            <v>64248</v>
          </cell>
          <cell r="G47">
            <v>64248</v>
          </cell>
          <cell r="H47">
            <v>64248</v>
          </cell>
          <cell r="I47">
            <v>64248</v>
          </cell>
          <cell r="J47">
            <v>64248</v>
          </cell>
          <cell r="K47">
            <v>64248</v>
          </cell>
          <cell r="L47">
            <v>64248</v>
          </cell>
          <cell r="M47">
            <v>64248</v>
          </cell>
          <cell r="N47">
            <v>64248</v>
          </cell>
          <cell r="O47">
            <v>64248</v>
          </cell>
          <cell r="P47">
            <v>64248</v>
          </cell>
          <cell r="R47">
            <v>0</v>
          </cell>
          <cell r="S47">
            <v>64248</v>
          </cell>
        </row>
        <row r="48">
          <cell r="A48">
            <v>3952</v>
          </cell>
          <cell r="B48" t="str">
            <v>LABORATORY EQUIPMENT-PORTABLE</v>
          </cell>
          <cell r="C48">
            <v>38559</v>
          </cell>
          <cell r="D48">
            <v>38559</v>
          </cell>
          <cell r="E48">
            <v>38559</v>
          </cell>
          <cell r="F48">
            <v>38559</v>
          </cell>
          <cell r="G48">
            <v>38559</v>
          </cell>
          <cell r="H48">
            <v>38559</v>
          </cell>
          <cell r="I48">
            <v>38559</v>
          </cell>
          <cell r="J48">
            <v>38559</v>
          </cell>
          <cell r="K48">
            <v>38559</v>
          </cell>
          <cell r="L48">
            <v>38559</v>
          </cell>
          <cell r="M48">
            <v>38559</v>
          </cell>
          <cell r="N48">
            <v>38559</v>
          </cell>
          <cell r="O48">
            <v>38559</v>
          </cell>
          <cell r="P48">
            <v>38559</v>
          </cell>
          <cell r="R48">
            <v>0</v>
          </cell>
          <cell r="S48">
            <v>38559</v>
          </cell>
        </row>
        <row r="49">
          <cell r="A49">
            <v>396</v>
          </cell>
          <cell r="B49" t="str">
            <v>POWER OPERATED EQUIPMENT</v>
          </cell>
          <cell r="C49">
            <v>116642</v>
          </cell>
          <cell r="D49">
            <v>116642</v>
          </cell>
          <cell r="E49">
            <v>116642</v>
          </cell>
          <cell r="F49">
            <v>116642</v>
          </cell>
          <cell r="G49">
            <v>116642</v>
          </cell>
          <cell r="H49">
            <v>116642</v>
          </cell>
          <cell r="I49">
            <v>116642</v>
          </cell>
          <cell r="J49">
            <v>116642</v>
          </cell>
          <cell r="K49">
            <v>116642</v>
          </cell>
          <cell r="L49">
            <v>116642</v>
          </cell>
          <cell r="M49">
            <v>116642</v>
          </cell>
          <cell r="N49">
            <v>116642</v>
          </cell>
          <cell r="O49">
            <v>116642</v>
          </cell>
          <cell r="P49">
            <v>116642</v>
          </cell>
          <cell r="R49">
            <v>0</v>
          </cell>
          <cell r="S49">
            <v>116642</v>
          </cell>
        </row>
        <row r="50">
          <cell r="A50">
            <v>397</v>
          </cell>
          <cell r="B50" t="str">
            <v>COMMUNICATION EQUIPMENT</v>
          </cell>
          <cell r="C50">
            <v>128693</v>
          </cell>
          <cell r="D50">
            <v>128693</v>
          </cell>
          <cell r="E50">
            <v>128693</v>
          </cell>
          <cell r="F50">
            <v>128693</v>
          </cell>
          <cell r="G50">
            <v>128693</v>
          </cell>
          <cell r="H50">
            <v>128693</v>
          </cell>
          <cell r="I50">
            <v>128693</v>
          </cell>
          <cell r="J50">
            <v>128693</v>
          </cell>
          <cell r="K50">
            <v>114693</v>
          </cell>
          <cell r="L50">
            <v>114693</v>
          </cell>
          <cell r="M50">
            <v>149693</v>
          </cell>
          <cell r="N50">
            <v>149693</v>
          </cell>
          <cell r="O50">
            <v>149693</v>
          </cell>
          <cell r="P50">
            <v>131385</v>
          </cell>
          <cell r="R50">
            <v>0</v>
          </cell>
          <cell r="S50">
            <v>131385</v>
          </cell>
        </row>
        <row r="51">
          <cell r="A51">
            <v>398</v>
          </cell>
          <cell r="B51" t="str">
            <v>MISCELLANEOUS EQUIPMENT</v>
          </cell>
          <cell r="C51">
            <v>20036</v>
          </cell>
          <cell r="D51">
            <v>20036</v>
          </cell>
          <cell r="E51">
            <v>20036</v>
          </cell>
          <cell r="F51">
            <v>20036</v>
          </cell>
          <cell r="G51">
            <v>20036</v>
          </cell>
          <cell r="H51">
            <v>20036</v>
          </cell>
          <cell r="I51">
            <v>20036</v>
          </cell>
          <cell r="J51">
            <v>20036</v>
          </cell>
          <cell r="K51">
            <v>20036</v>
          </cell>
          <cell r="L51">
            <v>20036</v>
          </cell>
          <cell r="M51">
            <v>20036</v>
          </cell>
          <cell r="N51">
            <v>20036</v>
          </cell>
          <cell r="O51">
            <v>20036</v>
          </cell>
          <cell r="P51">
            <v>20036</v>
          </cell>
          <cell r="R51">
            <v>0</v>
          </cell>
          <cell r="S51">
            <v>20036</v>
          </cell>
        </row>
        <row r="52">
          <cell r="A52" t="str">
            <v>399</v>
          </cell>
          <cell r="B52" t="str">
            <v>MISCELLANEOUS TANGIBLE</v>
          </cell>
          <cell r="C52">
            <v>0</v>
          </cell>
          <cell r="D52">
            <v>0</v>
          </cell>
          <cell r="E52">
            <v>0</v>
          </cell>
          <cell r="F52">
            <v>0</v>
          </cell>
          <cell r="G52">
            <v>0</v>
          </cell>
          <cell r="H52">
            <v>0</v>
          </cell>
          <cell r="I52">
            <v>0</v>
          </cell>
          <cell r="J52">
            <v>5000</v>
          </cell>
          <cell r="K52">
            <v>10000</v>
          </cell>
          <cell r="L52">
            <v>10000</v>
          </cell>
          <cell r="M52">
            <v>10000</v>
          </cell>
          <cell r="N52">
            <v>10000</v>
          </cell>
          <cell r="O52">
            <v>10000</v>
          </cell>
          <cell r="P52">
            <v>4231</v>
          </cell>
          <cell r="R52">
            <v>0</v>
          </cell>
          <cell r="S52">
            <v>4231</v>
          </cell>
        </row>
        <row r="54">
          <cell r="B54" t="str">
            <v xml:space="preserve">TOTAL </v>
          </cell>
          <cell r="C54">
            <v>59282916</v>
          </cell>
          <cell r="D54">
            <v>59453446</v>
          </cell>
          <cell r="E54">
            <v>59623976</v>
          </cell>
          <cell r="F54">
            <v>59792506</v>
          </cell>
          <cell r="G54">
            <v>60128656</v>
          </cell>
          <cell r="H54">
            <v>59997886</v>
          </cell>
          <cell r="I54">
            <v>60384716</v>
          </cell>
          <cell r="J54">
            <v>60638546</v>
          </cell>
          <cell r="K54">
            <v>60848195</v>
          </cell>
          <cell r="L54">
            <v>61102027</v>
          </cell>
          <cell r="M54">
            <v>61382863</v>
          </cell>
          <cell r="N54">
            <v>61576798</v>
          </cell>
          <cell r="O54">
            <v>63216558</v>
          </cell>
          <cell r="P54">
            <v>60571470</v>
          </cell>
          <cell r="R54">
            <v>22742</v>
          </cell>
          <cell r="S54">
            <v>60548728</v>
          </cell>
        </row>
      </sheetData>
      <sheetData sheetId="1">
        <row r="7">
          <cell r="A7" t="str">
            <v>ACCT</v>
          </cell>
          <cell r="B7" t="str">
            <v>ACCOUNT TITLE</v>
          </cell>
          <cell r="C7">
            <v>37652</v>
          </cell>
          <cell r="D7">
            <v>37680</v>
          </cell>
          <cell r="E7">
            <v>37711</v>
          </cell>
          <cell r="F7">
            <v>37741</v>
          </cell>
          <cell r="G7">
            <v>37772</v>
          </cell>
          <cell r="H7">
            <v>37802</v>
          </cell>
          <cell r="I7">
            <v>37833</v>
          </cell>
          <cell r="J7">
            <v>37864</v>
          </cell>
          <cell r="K7">
            <v>37894</v>
          </cell>
          <cell r="L7">
            <v>37925</v>
          </cell>
          <cell r="M7">
            <v>37955</v>
          </cell>
          <cell r="N7">
            <v>37986</v>
          </cell>
          <cell r="O7" t="str">
            <v>TOTAL</v>
          </cell>
        </row>
        <row r="9">
          <cell r="A9">
            <v>350</v>
          </cell>
          <cell r="B9" t="str">
            <v>LAND</v>
          </cell>
          <cell r="C9">
            <v>0</v>
          </cell>
          <cell r="D9">
            <v>0</v>
          </cell>
          <cell r="E9">
            <v>0</v>
          </cell>
          <cell r="F9">
            <v>0</v>
          </cell>
          <cell r="G9">
            <v>0</v>
          </cell>
          <cell r="H9">
            <v>0</v>
          </cell>
          <cell r="I9">
            <v>0</v>
          </cell>
          <cell r="J9">
            <v>0</v>
          </cell>
          <cell r="K9">
            <v>0</v>
          </cell>
          <cell r="L9">
            <v>0</v>
          </cell>
          <cell r="M9">
            <v>0</v>
          </cell>
          <cell r="N9">
            <v>0</v>
          </cell>
          <cell r="O9">
            <v>0</v>
          </cell>
        </row>
        <row r="10">
          <cell r="A10" t="str">
            <v>3501</v>
          </cell>
          <cell r="B10" t="str">
            <v>LAND RIGHTS</v>
          </cell>
          <cell r="C10">
            <v>0</v>
          </cell>
          <cell r="D10">
            <v>0</v>
          </cell>
          <cell r="E10">
            <v>0</v>
          </cell>
          <cell r="F10">
            <v>0</v>
          </cell>
          <cell r="G10">
            <v>0</v>
          </cell>
          <cell r="H10">
            <v>0</v>
          </cell>
          <cell r="I10">
            <v>0</v>
          </cell>
          <cell r="J10">
            <v>0</v>
          </cell>
          <cell r="K10">
            <v>0</v>
          </cell>
          <cell r="L10">
            <v>0</v>
          </cell>
          <cell r="M10">
            <v>0</v>
          </cell>
          <cell r="N10">
            <v>0</v>
          </cell>
          <cell r="O10">
            <v>0</v>
          </cell>
        </row>
        <row r="11">
          <cell r="A11">
            <v>352</v>
          </cell>
          <cell r="B11" t="str">
            <v>STRUCTURES AND IMPROVEMENTS</v>
          </cell>
          <cell r="C11">
            <v>0</v>
          </cell>
          <cell r="D11">
            <v>0</v>
          </cell>
          <cell r="E11">
            <v>0</v>
          </cell>
          <cell r="F11">
            <v>0</v>
          </cell>
          <cell r="G11">
            <v>0</v>
          </cell>
          <cell r="H11">
            <v>0</v>
          </cell>
          <cell r="I11">
            <v>0</v>
          </cell>
          <cell r="J11">
            <v>0</v>
          </cell>
          <cell r="K11">
            <v>0</v>
          </cell>
          <cell r="L11">
            <v>0</v>
          </cell>
          <cell r="M11">
            <v>0</v>
          </cell>
          <cell r="N11">
            <v>0</v>
          </cell>
          <cell r="O11">
            <v>0</v>
          </cell>
        </row>
        <row r="12">
          <cell r="A12">
            <v>353</v>
          </cell>
          <cell r="B12" t="str">
            <v>STATION EQUIPMENT</v>
          </cell>
          <cell r="C12">
            <v>0</v>
          </cell>
          <cell r="D12">
            <v>0</v>
          </cell>
          <cell r="E12">
            <v>0</v>
          </cell>
          <cell r="F12">
            <v>0</v>
          </cell>
          <cell r="G12">
            <v>2700</v>
          </cell>
          <cell r="H12">
            <v>0</v>
          </cell>
          <cell r="I12">
            <v>0</v>
          </cell>
          <cell r="J12">
            <v>0</v>
          </cell>
          <cell r="K12">
            <v>0</v>
          </cell>
          <cell r="L12">
            <v>0</v>
          </cell>
          <cell r="M12">
            <v>0</v>
          </cell>
          <cell r="N12">
            <v>0</v>
          </cell>
          <cell r="O12">
            <v>2700</v>
          </cell>
        </row>
        <row r="13">
          <cell r="A13">
            <v>354</v>
          </cell>
          <cell r="B13" t="str">
            <v>TOWERS AND FIXTURES</v>
          </cell>
          <cell r="C13">
            <v>0</v>
          </cell>
          <cell r="D13">
            <v>0</v>
          </cell>
          <cell r="E13">
            <v>0</v>
          </cell>
          <cell r="F13">
            <v>0</v>
          </cell>
          <cell r="G13">
            <v>0</v>
          </cell>
          <cell r="H13">
            <v>0</v>
          </cell>
          <cell r="I13">
            <v>0</v>
          </cell>
          <cell r="J13">
            <v>0</v>
          </cell>
          <cell r="K13">
            <v>0</v>
          </cell>
          <cell r="L13">
            <v>0</v>
          </cell>
          <cell r="M13">
            <v>0</v>
          </cell>
          <cell r="N13">
            <v>0</v>
          </cell>
          <cell r="O13">
            <v>0</v>
          </cell>
        </row>
        <row r="14">
          <cell r="A14">
            <v>355</v>
          </cell>
          <cell r="B14" t="str">
            <v>POLES AND FIXTURES</v>
          </cell>
          <cell r="C14">
            <v>30</v>
          </cell>
          <cell r="D14">
            <v>30</v>
          </cell>
          <cell r="E14">
            <v>30</v>
          </cell>
          <cell r="F14">
            <v>30</v>
          </cell>
          <cell r="G14">
            <v>30</v>
          </cell>
          <cell r="H14">
            <v>30</v>
          </cell>
          <cell r="I14">
            <v>30</v>
          </cell>
          <cell r="J14">
            <v>30</v>
          </cell>
          <cell r="K14">
            <v>30</v>
          </cell>
          <cell r="L14">
            <v>31</v>
          </cell>
          <cell r="M14">
            <v>31</v>
          </cell>
          <cell r="N14">
            <v>31</v>
          </cell>
          <cell r="O14">
            <v>363</v>
          </cell>
        </row>
        <row r="15">
          <cell r="A15">
            <v>356</v>
          </cell>
          <cell r="B15" t="str">
            <v>OVERHEAD CONDUCTORS AND DEVICES</v>
          </cell>
          <cell r="C15">
            <v>0</v>
          </cell>
          <cell r="D15">
            <v>0</v>
          </cell>
          <cell r="E15">
            <v>0</v>
          </cell>
          <cell r="F15">
            <v>0</v>
          </cell>
          <cell r="G15">
            <v>0</v>
          </cell>
          <cell r="H15">
            <v>0</v>
          </cell>
          <cell r="I15">
            <v>0</v>
          </cell>
          <cell r="J15">
            <v>0</v>
          </cell>
          <cell r="K15">
            <v>0</v>
          </cell>
          <cell r="L15">
            <v>0</v>
          </cell>
          <cell r="M15">
            <v>0</v>
          </cell>
          <cell r="N15">
            <v>150000</v>
          </cell>
          <cell r="O15">
            <v>150000</v>
          </cell>
        </row>
        <row r="16">
          <cell r="A16">
            <v>359</v>
          </cell>
          <cell r="B16" t="str">
            <v>ROADS AND TRAILS</v>
          </cell>
          <cell r="C16">
            <v>0</v>
          </cell>
          <cell r="D16">
            <v>0</v>
          </cell>
          <cell r="E16">
            <v>0</v>
          </cell>
          <cell r="F16">
            <v>0</v>
          </cell>
          <cell r="G16">
            <v>0</v>
          </cell>
          <cell r="H16">
            <v>0</v>
          </cell>
          <cell r="I16">
            <v>0</v>
          </cell>
          <cell r="J16">
            <v>0</v>
          </cell>
          <cell r="K16">
            <v>0</v>
          </cell>
          <cell r="L16">
            <v>0</v>
          </cell>
          <cell r="M16">
            <v>0</v>
          </cell>
          <cell r="N16">
            <v>0</v>
          </cell>
          <cell r="O16">
            <v>0</v>
          </cell>
        </row>
        <row r="17">
          <cell r="A17">
            <v>360</v>
          </cell>
          <cell r="B17" t="str">
            <v>DISTRIBUTION PLANT-LAND</v>
          </cell>
          <cell r="C17">
            <v>0</v>
          </cell>
          <cell r="D17">
            <v>0</v>
          </cell>
          <cell r="E17">
            <v>0</v>
          </cell>
          <cell r="F17">
            <v>0</v>
          </cell>
          <cell r="G17">
            <v>0</v>
          </cell>
          <cell r="H17">
            <v>0</v>
          </cell>
          <cell r="I17">
            <v>0</v>
          </cell>
          <cell r="J17">
            <v>0</v>
          </cell>
          <cell r="K17">
            <v>0</v>
          </cell>
          <cell r="L17">
            <v>0</v>
          </cell>
          <cell r="M17">
            <v>0</v>
          </cell>
          <cell r="N17">
            <v>0</v>
          </cell>
          <cell r="O17">
            <v>0</v>
          </cell>
        </row>
        <row r="18">
          <cell r="A18">
            <v>3601</v>
          </cell>
          <cell r="B18" t="str">
            <v>LAND RIGHTS</v>
          </cell>
          <cell r="C18">
            <v>0</v>
          </cell>
          <cell r="D18">
            <v>0</v>
          </cell>
          <cell r="E18">
            <v>0</v>
          </cell>
          <cell r="F18">
            <v>0</v>
          </cell>
          <cell r="G18">
            <v>0</v>
          </cell>
          <cell r="H18">
            <v>0</v>
          </cell>
          <cell r="I18">
            <v>0</v>
          </cell>
          <cell r="J18">
            <v>0</v>
          </cell>
          <cell r="K18">
            <v>0</v>
          </cell>
          <cell r="L18">
            <v>0</v>
          </cell>
          <cell r="M18">
            <v>0</v>
          </cell>
          <cell r="N18">
            <v>0</v>
          </cell>
          <cell r="O18">
            <v>0</v>
          </cell>
        </row>
        <row r="19">
          <cell r="A19">
            <v>361</v>
          </cell>
          <cell r="B19" t="str">
            <v>STRUCTURES &amp; IMPROVEMENTS</v>
          </cell>
          <cell r="C19">
            <v>0</v>
          </cell>
          <cell r="D19">
            <v>0</v>
          </cell>
          <cell r="E19">
            <v>0</v>
          </cell>
          <cell r="F19">
            <v>0</v>
          </cell>
          <cell r="G19">
            <v>0</v>
          </cell>
          <cell r="H19">
            <v>0</v>
          </cell>
          <cell r="I19">
            <v>0</v>
          </cell>
          <cell r="J19">
            <v>0</v>
          </cell>
          <cell r="K19">
            <v>0</v>
          </cell>
          <cell r="L19">
            <v>0</v>
          </cell>
          <cell r="M19">
            <v>0</v>
          </cell>
          <cell r="N19">
            <v>0</v>
          </cell>
          <cell r="O19">
            <v>0</v>
          </cell>
        </row>
        <row r="20">
          <cell r="A20">
            <v>362</v>
          </cell>
          <cell r="B20" t="str">
            <v>STATION EQUIPMENT</v>
          </cell>
          <cell r="C20">
            <v>1329</v>
          </cell>
          <cell r="D20">
            <v>1329</v>
          </cell>
          <cell r="E20">
            <v>1329</v>
          </cell>
          <cell r="F20">
            <v>23329</v>
          </cell>
          <cell r="G20">
            <v>1329</v>
          </cell>
          <cell r="H20">
            <v>1329</v>
          </cell>
          <cell r="I20">
            <v>1329</v>
          </cell>
          <cell r="J20">
            <v>1329</v>
          </cell>
          <cell r="K20">
            <v>1329</v>
          </cell>
          <cell r="L20">
            <v>1329</v>
          </cell>
          <cell r="M20">
            <v>1329</v>
          </cell>
          <cell r="N20">
            <v>251330</v>
          </cell>
          <cell r="O20">
            <v>287949</v>
          </cell>
        </row>
        <row r="21">
          <cell r="A21">
            <v>364</v>
          </cell>
          <cell r="B21" t="str">
            <v>POLES, TOWERS, &amp; FIXTURES</v>
          </cell>
          <cell r="C21">
            <v>40014</v>
          </cell>
          <cell r="D21">
            <v>40014</v>
          </cell>
          <cell r="E21">
            <v>40014</v>
          </cell>
          <cell r="F21">
            <v>42814</v>
          </cell>
          <cell r="G21">
            <v>42814</v>
          </cell>
          <cell r="H21">
            <v>50814</v>
          </cell>
          <cell r="I21">
            <v>42814</v>
          </cell>
          <cell r="J21">
            <v>42814</v>
          </cell>
          <cell r="K21">
            <v>99814</v>
          </cell>
          <cell r="L21">
            <v>52814</v>
          </cell>
          <cell r="M21">
            <v>42813</v>
          </cell>
          <cell r="N21">
            <v>182813</v>
          </cell>
          <cell r="O21">
            <v>720366</v>
          </cell>
        </row>
        <row r="22">
          <cell r="A22">
            <v>365</v>
          </cell>
          <cell r="B22" t="str">
            <v>OVERHEAD CONDUCTORS &amp; DEVICES</v>
          </cell>
          <cell r="C22">
            <v>24026</v>
          </cell>
          <cell r="D22">
            <v>24026</v>
          </cell>
          <cell r="E22">
            <v>24026</v>
          </cell>
          <cell r="F22">
            <v>24026</v>
          </cell>
          <cell r="G22">
            <v>24026</v>
          </cell>
          <cell r="H22">
            <v>31026</v>
          </cell>
          <cell r="I22">
            <v>24026</v>
          </cell>
          <cell r="J22">
            <v>24026</v>
          </cell>
          <cell r="K22">
            <v>37027</v>
          </cell>
          <cell r="L22">
            <v>66027</v>
          </cell>
          <cell r="M22">
            <v>24027.000000000004</v>
          </cell>
          <cell r="N22">
            <v>164027</v>
          </cell>
          <cell r="O22">
            <v>490316</v>
          </cell>
        </row>
        <row r="23">
          <cell r="A23">
            <v>3662</v>
          </cell>
          <cell r="B23" t="str">
            <v>UNDERGROUND CONDUIT - BURIED</v>
          </cell>
          <cell r="C23">
            <v>21585</v>
          </cell>
          <cell r="D23">
            <v>21585</v>
          </cell>
          <cell r="E23">
            <v>21585</v>
          </cell>
          <cell r="F23">
            <v>21585</v>
          </cell>
          <cell r="G23">
            <v>21585</v>
          </cell>
          <cell r="H23">
            <v>21585</v>
          </cell>
          <cell r="I23">
            <v>21585</v>
          </cell>
          <cell r="J23">
            <v>21585</v>
          </cell>
          <cell r="K23">
            <v>21586</v>
          </cell>
          <cell r="L23">
            <v>21586</v>
          </cell>
          <cell r="M23">
            <v>21586</v>
          </cell>
          <cell r="N23">
            <v>396586</v>
          </cell>
          <cell r="O23">
            <v>634024</v>
          </cell>
        </row>
        <row r="24">
          <cell r="A24">
            <v>3672</v>
          </cell>
          <cell r="B24" t="str">
            <v>UNDERGROUND COND &amp; DEVICES - BURIED</v>
          </cell>
          <cell r="C24">
            <v>26480</v>
          </cell>
          <cell r="D24">
            <v>26480</v>
          </cell>
          <cell r="E24">
            <v>26480</v>
          </cell>
          <cell r="F24">
            <v>26480</v>
          </cell>
          <cell r="G24">
            <v>26480</v>
          </cell>
          <cell r="H24">
            <v>26480</v>
          </cell>
          <cell r="I24">
            <v>26479</v>
          </cell>
          <cell r="J24">
            <v>26479</v>
          </cell>
          <cell r="K24">
            <v>26479</v>
          </cell>
          <cell r="L24">
            <v>26479</v>
          </cell>
          <cell r="M24">
            <v>26479.000000000007</v>
          </cell>
          <cell r="N24">
            <v>401479</v>
          </cell>
          <cell r="O24">
            <v>692754</v>
          </cell>
        </row>
        <row r="25">
          <cell r="A25">
            <v>3681</v>
          </cell>
          <cell r="B25" t="str">
            <v>LINE TRANSFORMERS - OVERHEAD</v>
          </cell>
          <cell r="C25">
            <v>14072</v>
          </cell>
          <cell r="D25">
            <v>14072</v>
          </cell>
          <cell r="E25">
            <v>14072</v>
          </cell>
          <cell r="F25">
            <v>37072</v>
          </cell>
          <cell r="G25">
            <v>14072</v>
          </cell>
          <cell r="H25">
            <v>30572</v>
          </cell>
          <cell r="I25">
            <v>14072</v>
          </cell>
          <cell r="J25">
            <v>14072</v>
          </cell>
          <cell r="K25">
            <v>14072</v>
          </cell>
          <cell r="L25">
            <v>24072</v>
          </cell>
          <cell r="M25">
            <v>24072</v>
          </cell>
          <cell r="N25">
            <v>14071</v>
          </cell>
          <cell r="O25">
            <v>228363</v>
          </cell>
        </row>
        <row r="26">
          <cell r="A26" t="str">
            <v>3683</v>
          </cell>
          <cell r="B26" t="str">
            <v>LINE TRANSFORMERS - BURIED</v>
          </cell>
          <cell r="C26">
            <v>4475</v>
          </cell>
          <cell r="D26">
            <v>4475</v>
          </cell>
          <cell r="E26">
            <v>4475</v>
          </cell>
          <cell r="F26">
            <v>128875</v>
          </cell>
          <cell r="G26">
            <v>8875</v>
          </cell>
          <cell r="H26">
            <v>8875</v>
          </cell>
          <cell r="I26">
            <v>60875</v>
          </cell>
          <cell r="J26">
            <v>8875</v>
          </cell>
          <cell r="K26">
            <v>8875</v>
          </cell>
          <cell r="L26">
            <v>8875</v>
          </cell>
          <cell r="M26">
            <v>8875</v>
          </cell>
          <cell r="N26">
            <v>8876</v>
          </cell>
          <cell r="O26">
            <v>265301</v>
          </cell>
        </row>
        <row r="27">
          <cell r="A27">
            <v>3691</v>
          </cell>
          <cell r="B27" t="str">
            <v>OVERHEAD SERVICES</v>
          </cell>
          <cell r="C27">
            <v>12700</v>
          </cell>
          <cell r="D27">
            <v>12700</v>
          </cell>
          <cell r="E27">
            <v>12700</v>
          </cell>
          <cell r="F27">
            <v>12700</v>
          </cell>
          <cell r="G27">
            <v>12700</v>
          </cell>
          <cell r="H27">
            <v>12700</v>
          </cell>
          <cell r="I27">
            <v>12700</v>
          </cell>
          <cell r="J27">
            <v>12700</v>
          </cell>
          <cell r="K27">
            <v>12700</v>
          </cell>
          <cell r="L27">
            <v>12700</v>
          </cell>
          <cell r="M27">
            <v>12700</v>
          </cell>
          <cell r="N27">
            <v>12700</v>
          </cell>
          <cell r="O27">
            <v>152400</v>
          </cell>
        </row>
        <row r="28">
          <cell r="A28">
            <v>3693</v>
          </cell>
          <cell r="B28" t="str">
            <v>UNDERGROUND SERVICES - BURIED</v>
          </cell>
          <cell r="C28">
            <v>16200</v>
          </cell>
          <cell r="D28">
            <v>16200</v>
          </cell>
          <cell r="E28">
            <v>16200</v>
          </cell>
          <cell r="F28">
            <v>16200</v>
          </cell>
          <cell r="G28">
            <v>16200</v>
          </cell>
          <cell r="H28">
            <v>16200</v>
          </cell>
          <cell r="I28">
            <v>16200</v>
          </cell>
          <cell r="J28">
            <v>16200</v>
          </cell>
          <cell r="K28">
            <v>16200</v>
          </cell>
          <cell r="L28">
            <v>16200</v>
          </cell>
          <cell r="M28">
            <v>16200</v>
          </cell>
          <cell r="N28">
            <v>16200</v>
          </cell>
          <cell r="O28">
            <v>194400</v>
          </cell>
        </row>
        <row r="29">
          <cell r="A29">
            <v>370</v>
          </cell>
          <cell r="B29" t="str">
            <v>METERS</v>
          </cell>
          <cell r="C29">
            <v>14312</v>
          </cell>
          <cell r="D29">
            <v>14312</v>
          </cell>
          <cell r="E29">
            <v>12312</v>
          </cell>
          <cell r="F29">
            <v>19412</v>
          </cell>
          <cell r="G29">
            <v>19412</v>
          </cell>
          <cell r="H29">
            <v>20412</v>
          </cell>
          <cell r="I29">
            <v>20412</v>
          </cell>
          <cell r="J29">
            <v>20412</v>
          </cell>
          <cell r="K29">
            <v>20412</v>
          </cell>
          <cell r="L29">
            <v>20413</v>
          </cell>
          <cell r="M29">
            <v>20413</v>
          </cell>
          <cell r="N29">
            <v>20413</v>
          </cell>
          <cell r="O29">
            <v>222647</v>
          </cell>
        </row>
        <row r="30">
          <cell r="A30">
            <v>3711</v>
          </cell>
          <cell r="B30" t="str">
            <v>INSTALLATIONS ON CUSTOMER PREMISES-AG</v>
          </cell>
          <cell r="C30">
            <v>6900</v>
          </cell>
          <cell r="D30">
            <v>6900</v>
          </cell>
          <cell r="E30">
            <v>6900</v>
          </cell>
          <cell r="F30">
            <v>6900</v>
          </cell>
          <cell r="G30">
            <v>6900</v>
          </cell>
          <cell r="H30">
            <v>6900</v>
          </cell>
          <cell r="I30">
            <v>6900</v>
          </cell>
          <cell r="J30">
            <v>6900</v>
          </cell>
          <cell r="K30">
            <v>6900</v>
          </cell>
          <cell r="L30">
            <v>6900</v>
          </cell>
          <cell r="M30">
            <v>6900</v>
          </cell>
          <cell r="N30">
            <v>6900</v>
          </cell>
          <cell r="O30">
            <v>82800</v>
          </cell>
        </row>
        <row r="31">
          <cell r="A31" t="str">
            <v>3713</v>
          </cell>
          <cell r="B31" t="str">
            <v>INSTALLATIONS ON CUSTOMER PREMISES-UG</v>
          </cell>
          <cell r="C31">
            <v>1792</v>
          </cell>
          <cell r="D31">
            <v>1792</v>
          </cell>
          <cell r="E31">
            <v>1792</v>
          </cell>
          <cell r="F31">
            <v>1792</v>
          </cell>
          <cell r="G31">
            <v>1792</v>
          </cell>
          <cell r="H31">
            <v>1792</v>
          </cell>
          <cell r="I31">
            <v>1792</v>
          </cell>
          <cell r="J31">
            <v>1792</v>
          </cell>
          <cell r="K31">
            <v>1793</v>
          </cell>
          <cell r="L31">
            <v>1793</v>
          </cell>
          <cell r="M31">
            <v>1793</v>
          </cell>
          <cell r="N31">
            <v>1793</v>
          </cell>
          <cell r="O31">
            <v>21508</v>
          </cell>
        </row>
        <row r="32">
          <cell r="A32">
            <v>3731</v>
          </cell>
          <cell r="B32" t="str">
            <v>STREET LIGHTING &amp; SIGNAL SYSTEMS-AG</v>
          </cell>
          <cell r="C32">
            <v>2700</v>
          </cell>
          <cell r="D32">
            <v>2700</v>
          </cell>
          <cell r="E32">
            <v>2700</v>
          </cell>
          <cell r="F32">
            <v>2700</v>
          </cell>
          <cell r="G32">
            <v>2700</v>
          </cell>
          <cell r="H32">
            <v>2700</v>
          </cell>
          <cell r="I32">
            <v>2700</v>
          </cell>
          <cell r="J32">
            <v>2700</v>
          </cell>
          <cell r="K32">
            <v>2700</v>
          </cell>
          <cell r="L32">
            <v>2700</v>
          </cell>
          <cell r="M32">
            <v>2700</v>
          </cell>
          <cell r="N32">
            <v>2700</v>
          </cell>
          <cell r="O32">
            <v>32400</v>
          </cell>
        </row>
        <row r="33">
          <cell r="A33" t="str">
            <v>3733</v>
          </cell>
          <cell r="B33" t="str">
            <v>STREET LIGHTING &amp; SIGNAL SYSTEMS-UG</v>
          </cell>
          <cell r="C33">
            <v>1654</v>
          </cell>
          <cell r="D33">
            <v>1654</v>
          </cell>
          <cell r="E33">
            <v>1654</v>
          </cell>
          <cell r="F33">
            <v>1654</v>
          </cell>
          <cell r="G33">
            <v>1654</v>
          </cell>
          <cell r="H33">
            <v>1654</v>
          </cell>
          <cell r="I33">
            <v>1654</v>
          </cell>
          <cell r="J33">
            <v>1654</v>
          </cell>
          <cell r="K33">
            <v>1654</v>
          </cell>
          <cell r="L33">
            <v>1654</v>
          </cell>
          <cell r="M33">
            <v>1654</v>
          </cell>
          <cell r="N33">
            <v>1655</v>
          </cell>
          <cell r="O33">
            <v>19849</v>
          </cell>
        </row>
        <row r="34">
          <cell r="A34">
            <v>389</v>
          </cell>
          <cell r="B34" t="str">
            <v>GENERAL PLANT-LAND</v>
          </cell>
          <cell r="C34">
            <v>0</v>
          </cell>
          <cell r="D34">
            <v>0</v>
          </cell>
          <cell r="E34">
            <v>0</v>
          </cell>
          <cell r="F34">
            <v>0</v>
          </cell>
          <cell r="G34">
            <v>0</v>
          </cell>
          <cell r="H34">
            <v>0</v>
          </cell>
          <cell r="I34">
            <v>0</v>
          </cell>
          <cell r="J34">
            <v>0</v>
          </cell>
          <cell r="K34">
            <v>0</v>
          </cell>
          <cell r="L34">
            <v>0</v>
          </cell>
          <cell r="M34">
            <v>0</v>
          </cell>
          <cell r="N34">
            <v>0</v>
          </cell>
          <cell r="O34">
            <v>0</v>
          </cell>
        </row>
        <row r="35">
          <cell r="A35">
            <v>390</v>
          </cell>
          <cell r="B35" t="str">
            <v>STRUCTURES AND IMPROVEMENTS</v>
          </cell>
          <cell r="C35">
            <v>400</v>
          </cell>
          <cell r="D35">
            <v>400</v>
          </cell>
          <cell r="E35">
            <v>400</v>
          </cell>
          <cell r="F35">
            <v>400</v>
          </cell>
          <cell r="G35">
            <v>400</v>
          </cell>
          <cell r="H35">
            <v>5400</v>
          </cell>
          <cell r="I35">
            <v>400</v>
          </cell>
          <cell r="J35">
            <v>21900</v>
          </cell>
          <cell r="K35">
            <v>400</v>
          </cell>
          <cell r="L35">
            <v>400</v>
          </cell>
          <cell r="M35">
            <v>500</v>
          </cell>
          <cell r="N35">
            <v>500</v>
          </cell>
          <cell r="O35">
            <v>31500</v>
          </cell>
        </row>
        <row r="36">
          <cell r="A36">
            <v>3911</v>
          </cell>
          <cell r="B36" t="str">
            <v>OFFICE FURNITURE</v>
          </cell>
          <cell r="C36">
            <v>0</v>
          </cell>
          <cell r="D36">
            <v>0</v>
          </cell>
          <cell r="E36">
            <v>0</v>
          </cell>
          <cell r="F36">
            <v>0</v>
          </cell>
          <cell r="G36">
            <v>2000</v>
          </cell>
          <cell r="H36">
            <v>0</v>
          </cell>
          <cell r="I36">
            <v>0</v>
          </cell>
          <cell r="J36">
            <v>0</v>
          </cell>
          <cell r="K36">
            <v>0</v>
          </cell>
          <cell r="L36">
            <v>0</v>
          </cell>
          <cell r="M36">
            <v>0</v>
          </cell>
          <cell r="N36">
            <v>0</v>
          </cell>
          <cell r="O36">
            <v>2000</v>
          </cell>
        </row>
        <row r="37">
          <cell r="A37">
            <v>3912</v>
          </cell>
          <cell r="B37" t="str">
            <v>OFFICE MACHINES</v>
          </cell>
          <cell r="C37">
            <v>0</v>
          </cell>
          <cell r="D37">
            <v>0</v>
          </cell>
          <cell r="E37">
            <v>0</v>
          </cell>
          <cell r="F37">
            <v>0</v>
          </cell>
          <cell r="G37">
            <v>2000</v>
          </cell>
          <cell r="H37">
            <v>0</v>
          </cell>
          <cell r="I37">
            <v>0</v>
          </cell>
          <cell r="J37">
            <v>0</v>
          </cell>
          <cell r="K37">
            <v>0</v>
          </cell>
          <cell r="L37">
            <v>0</v>
          </cell>
          <cell r="M37">
            <v>0</v>
          </cell>
          <cell r="N37">
            <v>0</v>
          </cell>
          <cell r="O37">
            <v>2000</v>
          </cell>
        </row>
        <row r="38">
          <cell r="A38">
            <v>3913</v>
          </cell>
          <cell r="B38" t="str">
            <v>COMPUTER EQUIPMENT</v>
          </cell>
          <cell r="C38">
            <v>0</v>
          </cell>
          <cell r="D38">
            <v>0</v>
          </cell>
          <cell r="E38">
            <v>0</v>
          </cell>
          <cell r="F38">
            <v>0</v>
          </cell>
          <cell r="G38">
            <v>2500</v>
          </cell>
          <cell r="H38">
            <v>0</v>
          </cell>
          <cell r="I38">
            <v>13000</v>
          </cell>
          <cell r="J38">
            <v>25000</v>
          </cell>
          <cell r="K38">
            <v>0</v>
          </cell>
          <cell r="L38">
            <v>0</v>
          </cell>
          <cell r="M38">
            <v>0</v>
          </cell>
          <cell r="N38">
            <v>150000</v>
          </cell>
          <cell r="O38">
            <v>190500</v>
          </cell>
        </row>
        <row r="39">
          <cell r="A39">
            <v>3921</v>
          </cell>
          <cell r="B39" t="str">
            <v>PASSENGER CARS</v>
          </cell>
          <cell r="C39">
            <v>0</v>
          </cell>
          <cell r="D39">
            <v>0</v>
          </cell>
          <cell r="E39">
            <v>0</v>
          </cell>
          <cell r="F39">
            <v>0</v>
          </cell>
          <cell r="G39">
            <v>0</v>
          </cell>
          <cell r="H39">
            <v>0</v>
          </cell>
          <cell r="I39">
            <v>0</v>
          </cell>
          <cell r="J39">
            <v>0</v>
          </cell>
          <cell r="K39">
            <v>0</v>
          </cell>
          <cell r="L39">
            <v>0</v>
          </cell>
          <cell r="M39">
            <v>0</v>
          </cell>
          <cell r="N39">
            <v>0</v>
          </cell>
          <cell r="O39">
            <v>0</v>
          </cell>
        </row>
        <row r="40">
          <cell r="A40">
            <v>3922</v>
          </cell>
          <cell r="B40" t="str">
            <v>LIGHT TRUCKS &amp; VANS</v>
          </cell>
          <cell r="C40">
            <v>0</v>
          </cell>
          <cell r="D40">
            <v>0</v>
          </cell>
          <cell r="E40">
            <v>0</v>
          </cell>
          <cell r="F40">
            <v>0</v>
          </cell>
          <cell r="G40">
            <v>0</v>
          </cell>
          <cell r="H40">
            <v>40000</v>
          </cell>
          <cell r="I40">
            <v>0</v>
          </cell>
          <cell r="J40">
            <v>0</v>
          </cell>
          <cell r="K40">
            <v>0</v>
          </cell>
          <cell r="L40">
            <v>0</v>
          </cell>
          <cell r="M40">
            <v>0</v>
          </cell>
          <cell r="N40">
            <v>0</v>
          </cell>
          <cell r="O40">
            <v>40000</v>
          </cell>
        </row>
        <row r="41">
          <cell r="A41">
            <v>3923</v>
          </cell>
          <cell r="B41" t="str">
            <v>HEAVY TRUCKS</v>
          </cell>
          <cell r="C41">
            <v>11905</v>
          </cell>
          <cell r="D41">
            <v>11905</v>
          </cell>
          <cell r="E41">
            <v>11905</v>
          </cell>
          <cell r="F41">
            <v>11905</v>
          </cell>
          <cell r="G41">
            <v>11905</v>
          </cell>
          <cell r="H41">
            <v>133405</v>
          </cell>
          <cell r="I41">
            <v>11906</v>
          </cell>
          <cell r="J41">
            <v>11906</v>
          </cell>
          <cell r="K41">
            <v>11906</v>
          </cell>
          <cell r="L41">
            <v>11906</v>
          </cell>
          <cell r="M41">
            <v>11906</v>
          </cell>
          <cell r="N41">
            <v>131906</v>
          </cell>
          <cell r="O41">
            <v>384366</v>
          </cell>
        </row>
        <row r="42">
          <cell r="A42">
            <v>3924</v>
          </cell>
          <cell r="B42" t="str">
            <v>TRAILERS</v>
          </cell>
          <cell r="C42">
            <v>0</v>
          </cell>
          <cell r="D42">
            <v>0</v>
          </cell>
          <cell r="E42">
            <v>0</v>
          </cell>
          <cell r="F42">
            <v>0</v>
          </cell>
          <cell r="G42">
            <v>0</v>
          </cell>
          <cell r="H42">
            <v>0</v>
          </cell>
          <cell r="I42">
            <v>0</v>
          </cell>
          <cell r="J42">
            <v>0</v>
          </cell>
          <cell r="K42">
            <v>0</v>
          </cell>
          <cell r="L42">
            <v>0</v>
          </cell>
          <cell r="M42">
            <v>0</v>
          </cell>
          <cell r="N42">
            <v>0</v>
          </cell>
          <cell r="O42">
            <v>0</v>
          </cell>
        </row>
        <row r="43">
          <cell r="A43">
            <v>3931</v>
          </cell>
          <cell r="B43" t="str">
            <v>STORES EQUIPMENT-FIXED</v>
          </cell>
          <cell r="C43">
            <v>0</v>
          </cell>
          <cell r="D43">
            <v>0</v>
          </cell>
          <cell r="E43">
            <v>0</v>
          </cell>
          <cell r="F43">
            <v>0</v>
          </cell>
          <cell r="G43">
            <v>0</v>
          </cell>
          <cell r="H43">
            <v>0</v>
          </cell>
          <cell r="I43">
            <v>0</v>
          </cell>
          <cell r="J43">
            <v>0</v>
          </cell>
          <cell r="K43">
            <v>0</v>
          </cell>
          <cell r="L43">
            <v>0</v>
          </cell>
          <cell r="M43">
            <v>0</v>
          </cell>
          <cell r="N43">
            <v>0</v>
          </cell>
          <cell r="O43">
            <v>0</v>
          </cell>
        </row>
        <row r="44">
          <cell r="A44" t="str">
            <v>3932</v>
          </cell>
          <cell r="B44" t="str">
            <v>STORES EQUIPMENT-PORTABLE</v>
          </cell>
          <cell r="C44">
            <v>0</v>
          </cell>
          <cell r="D44">
            <v>0</v>
          </cell>
          <cell r="E44">
            <v>0</v>
          </cell>
          <cell r="F44">
            <v>0</v>
          </cell>
          <cell r="G44">
            <v>0</v>
          </cell>
          <cell r="H44">
            <v>0</v>
          </cell>
          <cell r="I44">
            <v>0</v>
          </cell>
          <cell r="J44">
            <v>0</v>
          </cell>
          <cell r="K44">
            <v>0</v>
          </cell>
          <cell r="L44">
            <v>0</v>
          </cell>
          <cell r="M44">
            <v>0</v>
          </cell>
          <cell r="N44">
            <v>0</v>
          </cell>
          <cell r="O44">
            <v>0</v>
          </cell>
        </row>
        <row r="45">
          <cell r="A45">
            <v>3941</v>
          </cell>
          <cell r="B45" t="str">
            <v>TOOLS, SHOP, &amp; GARAGE EQUIP-FIXED</v>
          </cell>
          <cell r="C45">
            <v>0</v>
          </cell>
          <cell r="D45">
            <v>0</v>
          </cell>
          <cell r="E45">
            <v>0</v>
          </cell>
          <cell r="F45">
            <v>0</v>
          </cell>
          <cell r="G45">
            <v>0</v>
          </cell>
          <cell r="H45">
            <v>0</v>
          </cell>
          <cell r="I45">
            <v>0</v>
          </cell>
          <cell r="J45">
            <v>0</v>
          </cell>
          <cell r="K45">
            <v>0</v>
          </cell>
          <cell r="L45">
            <v>0</v>
          </cell>
          <cell r="M45">
            <v>0</v>
          </cell>
          <cell r="N45">
            <v>0</v>
          </cell>
          <cell r="O45">
            <v>0</v>
          </cell>
        </row>
        <row r="46">
          <cell r="A46">
            <v>3942</v>
          </cell>
          <cell r="B46" t="str">
            <v>TOOLS, SHOP, &amp; GARAGE EQUIP-PORTABLE</v>
          </cell>
          <cell r="C46">
            <v>1500</v>
          </cell>
          <cell r="D46">
            <v>1500</v>
          </cell>
          <cell r="E46">
            <v>1500</v>
          </cell>
          <cell r="F46">
            <v>1500</v>
          </cell>
          <cell r="G46">
            <v>1500</v>
          </cell>
          <cell r="H46">
            <v>6500</v>
          </cell>
          <cell r="I46">
            <v>1500</v>
          </cell>
          <cell r="J46">
            <v>1500</v>
          </cell>
          <cell r="K46">
            <v>1500</v>
          </cell>
          <cell r="L46">
            <v>1500</v>
          </cell>
          <cell r="M46">
            <v>1500</v>
          </cell>
          <cell r="N46">
            <v>1500</v>
          </cell>
          <cell r="O46">
            <v>23000</v>
          </cell>
        </row>
        <row r="47">
          <cell r="A47">
            <v>3951</v>
          </cell>
          <cell r="B47" t="str">
            <v>LABORATORY EQUIPMENT-FIXED</v>
          </cell>
          <cell r="C47">
            <v>0</v>
          </cell>
          <cell r="D47">
            <v>0</v>
          </cell>
          <cell r="E47">
            <v>0</v>
          </cell>
          <cell r="F47">
            <v>0</v>
          </cell>
          <cell r="G47">
            <v>0</v>
          </cell>
          <cell r="H47">
            <v>0</v>
          </cell>
          <cell r="I47">
            <v>0</v>
          </cell>
          <cell r="J47">
            <v>0</v>
          </cell>
          <cell r="K47">
            <v>0</v>
          </cell>
          <cell r="L47">
            <v>0</v>
          </cell>
          <cell r="M47">
            <v>0</v>
          </cell>
          <cell r="N47">
            <v>0</v>
          </cell>
          <cell r="O47">
            <v>0</v>
          </cell>
        </row>
        <row r="48">
          <cell r="A48">
            <v>3952</v>
          </cell>
          <cell r="B48" t="str">
            <v>LABORATORY EQUIPMENT-PORTABLE</v>
          </cell>
          <cell r="C48">
            <v>0</v>
          </cell>
          <cell r="D48">
            <v>0</v>
          </cell>
          <cell r="E48">
            <v>0</v>
          </cell>
          <cell r="F48">
            <v>0</v>
          </cell>
          <cell r="G48">
            <v>0</v>
          </cell>
          <cell r="H48">
            <v>0</v>
          </cell>
          <cell r="I48">
            <v>0</v>
          </cell>
          <cell r="J48">
            <v>0</v>
          </cell>
          <cell r="K48">
            <v>0</v>
          </cell>
          <cell r="L48">
            <v>0</v>
          </cell>
          <cell r="M48">
            <v>0</v>
          </cell>
          <cell r="N48">
            <v>0</v>
          </cell>
          <cell r="O48">
            <v>0</v>
          </cell>
        </row>
        <row r="49">
          <cell r="A49">
            <v>396</v>
          </cell>
          <cell r="B49" t="str">
            <v>POWER OPERATED EQUIPMENT</v>
          </cell>
          <cell r="C49">
            <v>0</v>
          </cell>
          <cell r="D49">
            <v>0</v>
          </cell>
          <cell r="E49">
            <v>0</v>
          </cell>
          <cell r="F49">
            <v>0</v>
          </cell>
          <cell r="G49">
            <v>0</v>
          </cell>
          <cell r="H49">
            <v>0</v>
          </cell>
          <cell r="I49">
            <v>0</v>
          </cell>
          <cell r="J49">
            <v>0</v>
          </cell>
          <cell r="K49">
            <v>0</v>
          </cell>
          <cell r="L49">
            <v>0</v>
          </cell>
          <cell r="M49">
            <v>0</v>
          </cell>
          <cell r="N49">
            <v>0</v>
          </cell>
          <cell r="O49">
            <v>0</v>
          </cell>
        </row>
        <row r="50">
          <cell r="A50">
            <v>397</v>
          </cell>
          <cell r="B50" t="str">
            <v>COMMUNICATION EQUIPMENT</v>
          </cell>
          <cell r="C50">
            <v>0</v>
          </cell>
          <cell r="D50">
            <v>0</v>
          </cell>
          <cell r="E50">
            <v>0</v>
          </cell>
          <cell r="F50">
            <v>0</v>
          </cell>
          <cell r="G50">
            <v>0</v>
          </cell>
          <cell r="H50">
            <v>0</v>
          </cell>
          <cell r="I50">
            <v>0</v>
          </cell>
          <cell r="J50">
            <v>0</v>
          </cell>
          <cell r="K50">
            <v>0</v>
          </cell>
          <cell r="L50">
            <v>35000</v>
          </cell>
          <cell r="M50">
            <v>0</v>
          </cell>
          <cell r="N50">
            <v>0</v>
          </cell>
          <cell r="O50">
            <v>35000</v>
          </cell>
        </row>
        <row r="51">
          <cell r="A51">
            <v>398</v>
          </cell>
          <cell r="B51" t="str">
            <v>MISCELLANEOUS EQUIPMENT</v>
          </cell>
          <cell r="C51">
            <v>0</v>
          </cell>
          <cell r="D51">
            <v>0</v>
          </cell>
          <cell r="E51">
            <v>0</v>
          </cell>
          <cell r="F51">
            <v>0</v>
          </cell>
          <cell r="G51">
            <v>0</v>
          </cell>
          <cell r="H51">
            <v>0</v>
          </cell>
          <cell r="I51">
            <v>0</v>
          </cell>
          <cell r="J51">
            <v>0</v>
          </cell>
          <cell r="K51">
            <v>0</v>
          </cell>
          <cell r="L51">
            <v>0</v>
          </cell>
          <cell r="M51">
            <v>0</v>
          </cell>
          <cell r="N51">
            <v>0</v>
          </cell>
          <cell r="O51">
            <v>0</v>
          </cell>
        </row>
        <row r="52">
          <cell r="A52" t="str">
            <v>399</v>
          </cell>
          <cell r="B52" t="str">
            <v>MISCELLANEOUS TANGIBLE</v>
          </cell>
          <cell r="C52">
            <v>0</v>
          </cell>
          <cell r="D52">
            <v>0</v>
          </cell>
          <cell r="E52">
            <v>0</v>
          </cell>
          <cell r="F52">
            <v>0</v>
          </cell>
          <cell r="G52">
            <v>0</v>
          </cell>
          <cell r="H52">
            <v>0</v>
          </cell>
          <cell r="I52">
            <v>5000</v>
          </cell>
          <cell r="J52">
            <v>5000</v>
          </cell>
          <cell r="K52">
            <v>0</v>
          </cell>
          <cell r="L52">
            <v>0</v>
          </cell>
          <cell r="M52">
            <v>0</v>
          </cell>
          <cell r="N52">
            <v>0</v>
          </cell>
          <cell r="O52">
            <v>10000</v>
          </cell>
        </row>
        <row r="54">
          <cell r="B54" t="str">
            <v xml:space="preserve">TOTAL </v>
          </cell>
          <cell r="C54">
            <v>202074</v>
          </cell>
          <cell r="D54">
            <v>202074</v>
          </cell>
          <cell r="E54">
            <v>200074</v>
          </cell>
          <cell r="F54">
            <v>379374</v>
          </cell>
          <cell r="G54">
            <v>223574</v>
          </cell>
          <cell r="H54">
            <v>418374</v>
          </cell>
          <cell r="I54">
            <v>285374</v>
          </cell>
          <cell r="J54">
            <v>266874</v>
          </cell>
          <cell r="K54">
            <v>285377</v>
          </cell>
          <cell r="L54">
            <v>312379</v>
          </cell>
          <cell r="M54">
            <v>225478</v>
          </cell>
          <cell r="N54">
            <v>1915480</v>
          </cell>
          <cell r="O54">
            <v>4916506</v>
          </cell>
        </row>
      </sheetData>
      <sheetData sheetId="2" refreshError="1"/>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1a"/>
      <sheetName val="1b"/>
      <sheetName val="1c "/>
      <sheetName val="1d"/>
      <sheetName val="1e (H1b)"/>
      <sheetName val="1e-old"/>
      <sheetName val="2"/>
      <sheetName val="3a"/>
      <sheetName val="3b"/>
      <sheetName val="3c"/>
      <sheetName val="3d"/>
      <sheetName val="3e"/>
      <sheetName val="3f"/>
      <sheetName val="3g"/>
      <sheetName val="3h"/>
      <sheetName val="4"/>
      <sheetName val="5"/>
      <sheetName val="5a"/>
      <sheetName val="5b"/>
      <sheetName val="5b (2)"/>
      <sheetName val="5b1"/>
      <sheetName val="5b1 (2)"/>
      <sheetName val="5c"/>
      <sheetName val="5c1"/>
      <sheetName val="5d"/>
      <sheetName val="5e"/>
      <sheetName val="5f"/>
      <sheetName val="5f1"/>
      <sheetName val="5g"/>
      <sheetName val="5g1"/>
      <sheetName val="5h"/>
      <sheetName val="5i"/>
      <sheetName val="5j"/>
      <sheetName val="5k"/>
      <sheetName val="6a"/>
      <sheetName val="6b"/>
      <sheetName val="6c"/>
      <sheetName val="7 Print"/>
      <sheetName val="7"/>
      <sheetName val="8"/>
      <sheetName val="9"/>
      <sheetName val="9a"/>
      <sheetName val="9b"/>
      <sheetName val="9c"/>
      <sheetName val="Rev Original"/>
      <sheetName val="NSB"/>
      <sheetName val="Tarif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ow r="39">
          <cell r="O39">
            <v>101108</v>
          </cell>
          <cell r="P39">
            <v>-10771</v>
          </cell>
        </row>
        <row r="40">
          <cell r="O40">
            <v>12910</v>
          </cell>
          <cell r="P40">
            <v>0</v>
          </cell>
        </row>
        <row r="41">
          <cell r="O41">
            <v>457330</v>
          </cell>
          <cell r="P41">
            <v>-90957</v>
          </cell>
        </row>
        <row r="42">
          <cell r="O42">
            <v>29781134</v>
          </cell>
          <cell r="P42">
            <v>0</v>
          </cell>
        </row>
        <row r="43">
          <cell r="O43">
            <v>28106797</v>
          </cell>
          <cell r="P43">
            <v>2432803</v>
          </cell>
        </row>
        <row r="44">
          <cell r="O44">
            <v>307102</v>
          </cell>
          <cell r="P44">
            <v>0</v>
          </cell>
        </row>
        <row r="45">
          <cell r="O45">
            <v>2274266</v>
          </cell>
          <cell r="P45">
            <v>0</v>
          </cell>
        </row>
        <row r="46">
          <cell r="O46">
            <v>23310131</v>
          </cell>
          <cell r="P46">
            <v>0</v>
          </cell>
        </row>
        <row r="47">
          <cell r="O47">
            <v>2113030</v>
          </cell>
          <cell r="P47">
            <v>0</v>
          </cell>
        </row>
        <row r="48">
          <cell r="O48">
            <v>0</v>
          </cell>
          <cell r="P48">
            <v>0</v>
          </cell>
        </row>
        <row r="49">
          <cell r="O49">
            <v>5996955</v>
          </cell>
          <cell r="P49">
            <v>0</v>
          </cell>
        </row>
        <row r="50">
          <cell r="O50">
            <v>3331001</v>
          </cell>
          <cell r="P50">
            <v>0</v>
          </cell>
        </row>
        <row r="51">
          <cell r="O51">
            <v>2130059</v>
          </cell>
          <cell r="P51">
            <v>0</v>
          </cell>
        </row>
        <row r="52">
          <cell r="O52">
            <v>1000365</v>
          </cell>
          <cell r="P52">
            <v>0</v>
          </cell>
        </row>
        <row r="53">
          <cell r="O53">
            <v>29222</v>
          </cell>
          <cell r="P53">
            <v>0</v>
          </cell>
        </row>
        <row r="54">
          <cell r="O54">
            <v>0</v>
          </cell>
          <cell r="P54">
            <v>0</v>
          </cell>
        </row>
        <row r="55">
          <cell r="O55">
            <v>915226</v>
          </cell>
          <cell r="P55">
            <v>-93659</v>
          </cell>
        </row>
        <row r="60">
          <cell r="O60">
            <v>3764497</v>
          </cell>
          <cell r="P60">
            <v>-106028</v>
          </cell>
        </row>
        <row r="61">
          <cell r="O61">
            <v>0</v>
          </cell>
          <cell r="P61">
            <v>0</v>
          </cell>
        </row>
        <row r="62">
          <cell r="O62">
            <v>2000752</v>
          </cell>
          <cell r="P62">
            <v>-344766</v>
          </cell>
        </row>
        <row r="63">
          <cell r="O63">
            <v>127011</v>
          </cell>
          <cell r="P63">
            <v>-25019</v>
          </cell>
        </row>
        <row r="64">
          <cell r="O64">
            <v>78898</v>
          </cell>
          <cell r="P64">
            <v>-11075</v>
          </cell>
        </row>
        <row r="65">
          <cell r="O65">
            <v>429473</v>
          </cell>
          <cell r="P65">
            <v>-125293</v>
          </cell>
        </row>
        <row r="66">
          <cell r="O66">
            <v>581892</v>
          </cell>
          <cell r="P66">
            <v>-109496</v>
          </cell>
        </row>
        <row r="67">
          <cell r="O67">
            <v>53675</v>
          </cell>
          <cell r="P67">
            <v>-34040</v>
          </cell>
        </row>
        <row r="68">
          <cell r="O68">
            <v>3822105</v>
          </cell>
          <cell r="P68">
            <v>-698596</v>
          </cell>
        </row>
        <row r="69">
          <cell r="O69">
            <v>0</v>
          </cell>
          <cell r="P69">
            <v>0</v>
          </cell>
        </row>
        <row r="70">
          <cell r="O70">
            <v>60245</v>
          </cell>
          <cell r="P70">
            <v>-8979</v>
          </cell>
        </row>
        <row r="71">
          <cell r="O71">
            <v>32289</v>
          </cell>
          <cell r="P71">
            <v>-1817</v>
          </cell>
        </row>
        <row r="72">
          <cell r="O72">
            <v>352933</v>
          </cell>
          <cell r="P72">
            <v>-50848</v>
          </cell>
        </row>
        <row r="73">
          <cell r="O73">
            <v>382282</v>
          </cell>
          <cell r="P73">
            <v>-55975</v>
          </cell>
        </row>
        <row r="74">
          <cell r="O74">
            <v>254374</v>
          </cell>
          <cell r="P74">
            <v>-55347</v>
          </cell>
        </row>
        <row r="75">
          <cell r="O75">
            <v>205204</v>
          </cell>
          <cell r="P75">
            <v>-30987</v>
          </cell>
        </row>
        <row r="76">
          <cell r="O76">
            <v>0</v>
          </cell>
          <cell r="P76">
            <v>0</v>
          </cell>
        </row>
        <row r="99">
          <cell r="O99">
            <v>-114332</v>
          </cell>
          <cell r="P99">
            <v>-472.81883096979055</v>
          </cell>
        </row>
        <row r="119">
          <cell r="L119">
            <v>0</v>
          </cell>
        </row>
        <row r="120">
          <cell r="L120">
            <v>3903</v>
          </cell>
        </row>
        <row r="121">
          <cell r="L121">
            <v>-189218</v>
          </cell>
        </row>
        <row r="122">
          <cell r="L122">
            <v>-5562539</v>
          </cell>
        </row>
        <row r="123">
          <cell r="L123">
            <v>-15232231</v>
          </cell>
        </row>
        <row r="124">
          <cell r="L124">
            <v>-96897</v>
          </cell>
        </row>
        <row r="125">
          <cell r="L125">
            <v>-543487</v>
          </cell>
        </row>
        <row r="126">
          <cell r="L126">
            <v>-6207933</v>
          </cell>
        </row>
        <row r="127">
          <cell r="L127">
            <v>-1824615</v>
          </cell>
        </row>
        <row r="128">
          <cell r="L128">
            <v>0</v>
          </cell>
        </row>
        <row r="129">
          <cell r="L129">
            <v>-2372989</v>
          </cell>
        </row>
        <row r="130">
          <cell r="L130">
            <v>-869101</v>
          </cell>
        </row>
        <row r="131">
          <cell r="L131">
            <v>-827486</v>
          </cell>
        </row>
        <row r="132">
          <cell r="L132">
            <v>-312540</v>
          </cell>
        </row>
        <row r="133">
          <cell r="L133">
            <v>5371</v>
          </cell>
        </row>
        <row r="134">
          <cell r="L134">
            <v>0</v>
          </cell>
        </row>
        <row r="135">
          <cell r="L135">
            <v>-123569</v>
          </cell>
        </row>
        <row r="158">
          <cell r="L158">
            <v>-1568420</v>
          </cell>
        </row>
      </sheetData>
      <sheetData sheetId="36">
        <row r="32">
          <cell r="K32">
            <v>193934.660156</v>
          </cell>
        </row>
        <row r="44">
          <cell r="K44">
            <v>0</v>
          </cell>
        </row>
        <row r="50">
          <cell r="K50">
            <v>453602.73963519518</v>
          </cell>
        </row>
        <row r="51">
          <cell r="K51">
            <v>13513.434192038401</v>
          </cell>
        </row>
        <row r="52">
          <cell r="K52">
            <v>1616204.9639987603</v>
          </cell>
        </row>
        <row r="53">
          <cell r="K53">
            <v>0</v>
          </cell>
        </row>
        <row r="54">
          <cell r="K54">
            <v>0</v>
          </cell>
        </row>
        <row r="55">
          <cell r="K55">
            <v>14341.598628305601</v>
          </cell>
        </row>
        <row r="56">
          <cell r="K56">
            <v>20208.202816474401</v>
          </cell>
        </row>
        <row r="57">
          <cell r="K57">
            <v>1702586.514858363</v>
          </cell>
        </row>
        <row r="58">
          <cell r="K58">
            <v>264872.41101777495</v>
          </cell>
        </row>
        <row r="59">
          <cell r="K59">
            <v>56042.861168099989</v>
          </cell>
        </row>
        <row r="60">
          <cell r="K60">
            <v>-116306.60363572498</v>
          </cell>
        </row>
        <row r="61">
          <cell r="K61">
            <v>165379.75166571239</v>
          </cell>
        </row>
        <row r="62">
          <cell r="K62">
            <v>867274.57582200365</v>
          </cell>
        </row>
        <row r="63">
          <cell r="K63">
            <v>58446.776816559999</v>
          </cell>
        </row>
        <row r="66">
          <cell r="K66">
            <v>153891.98875302958</v>
          </cell>
        </row>
        <row r="67">
          <cell r="K67">
            <v>70810.703211600005</v>
          </cell>
        </row>
        <row r="68">
          <cell r="K68">
            <v>777062.69166849076</v>
          </cell>
        </row>
        <row r="69">
          <cell r="K69">
            <v>1097233.2077955501</v>
          </cell>
        </row>
        <row r="70">
          <cell r="K70">
            <v>515793.51249693159</v>
          </cell>
        </row>
        <row r="71">
          <cell r="K71">
            <v>639175</v>
          </cell>
        </row>
        <row r="72">
          <cell r="K72">
            <v>98937.807540875627</v>
          </cell>
        </row>
        <row r="73">
          <cell r="K73">
            <v>32759.592236624874</v>
          </cell>
        </row>
        <row r="83">
          <cell r="K83">
            <v>133262.34167204879</v>
          </cell>
        </row>
        <row r="84">
          <cell r="K84">
            <v>1042564.3712944273</v>
          </cell>
        </row>
        <row r="85">
          <cell r="K85">
            <v>42678.383422563194</v>
          </cell>
        </row>
        <row r="86">
          <cell r="K86">
            <v>58511.091056283345</v>
          </cell>
        </row>
        <row r="87">
          <cell r="K87">
            <v>70.297233349199985</v>
          </cell>
        </row>
        <row r="88">
          <cell r="K88">
            <v>44404.05856694543</v>
          </cell>
        </row>
        <row r="89">
          <cell r="K89">
            <v>3650.048654669999</v>
          </cell>
        </row>
        <row r="90">
          <cell r="K90">
            <v>0</v>
          </cell>
        </row>
        <row r="91">
          <cell r="K91">
            <v>35649.349275225832</v>
          </cell>
        </row>
        <row r="92">
          <cell r="K92">
            <v>50000</v>
          </cell>
        </row>
        <row r="93">
          <cell r="K93">
            <v>413030</v>
          </cell>
        </row>
        <row r="94">
          <cell r="K94">
            <v>116224.94084934701</v>
          </cell>
        </row>
        <row r="97">
          <cell r="K97">
            <v>1602490</v>
          </cell>
        </row>
        <row r="98">
          <cell r="K98">
            <v>22313.474707919999</v>
          </cell>
        </row>
        <row r="99">
          <cell r="K99">
            <v>11243.92025768</v>
          </cell>
        </row>
        <row r="100">
          <cell r="K100">
            <v>15743.991183562799</v>
          </cell>
        </row>
        <row r="101">
          <cell r="K101">
            <v>153896</v>
          </cell>
        </row>
        <row r="102">
          <cell r="K102">
            <v>210326.00000000003</v>
          </cell>
        </row>
        <row r="103">
          <cell r="K103">
            <v>44679.8507656</v>
          </cell>
        </row>
        <row r="104">
          <cell r="K104">
            <v>0</v>
          </cell>
        </row>
        <row r="105">
          <cell r="K105">
            <v>84012.303352739997</v>
          </cell>
        </row>
        <row r="106">
          <cell r="K106">
            <v>38927.433943199998</v>
          </cell>
        </row>
        <row r="107">
          <cell r="K107">
            <v>425117.10974025005</v>
          </cell>
        </row>
        <row r="108">
          <cell r="K108">
            <v>214531</v>
          </cell>
        </row>
        <row r="109">
          <cell r="K109">
            <v>239384.8786903992</v>
          </cell>
        </row>
        <row r="110">
          <cell r="K110">
            <v>804832.99999999988</v>
          </cell>
        </row>
        <row r="111">
          <cell r="K111">
            <v>1093300.9232089999</v>
          </cell>
        </row>
        <row r="112">
          <cell r="K112">
            <v>99094.000000000015</v>
          </cell>
        </row>
        <row r="113">
          <cell r="K113">
            <v>109661</v>
          </cell>
        </row>
        <row r="114">
          <cell r="K114">
            <v>38486.636496708794</v>
          </cell>
        </row>
        <row r="115">
          <cell r="K115">
            <v>1307886</v>
          </cell>
        </row>
        <row r="116">
          <cell r="K116">
            <v>301333</v>
          </cell>
        </row>
        <row r="117">
          <cell r="K117">
            <v>0</v>
          </cell>
        </row>
        <row r="118">
          <cell r="K118">
            <v>144262.509189476</v>
          </cell>
        </row>
        <row r="119">
          <cell r="K119">
            <v>40980.952473680001</v>
          </cell>
        </row>
        <row r="120">
          <cell r="K120">
            <v>0</v>
          </cell>
        </row>
        <row r="121">
          <cell r="K121">
            <v>22252.500161759999</v>
          </cell>
        </row>
        <row r="130">
          <cell r="K130">
            <v>119081.93594682439</v>
          </cell>
        </row>
        <row r="131">
          <cell r="K131">
            <v>123081.4670466408</v>
          </cell>
        </row>
        <row r="132">
          <cell r="K132">
            <v>458653.0062654753</v>
          </cell>
        </row>
        <row r="133">
          <cell r="K133">
            <v>17529.7262063772</v>
          </cell>
        </row>
        <row r="134">
          <cell r="K134">
            <v>0</v>
          </cell>
        </row>
        <row r="135">
          <cell r="K135">
            <v>54203.037321747601</v>
          </cell>
        </row>
        <row r="136">
          <cell r="K136">
            <v>215085.19418162422</v>
          </cell>
        </row>
        <row r="137">
          <cell r="K137">
            <v>123542.80289163112</v>
          </cell>
        </row>
        <row r="138">
          <cell r="K138">
            <v>11703.876554822764</v>
          </cell>
        </row>
        <row r="139">
          <cell r="K139">
            <v>12720.671488257132</v>
          </cell>
        </row>
        <row r="142">
          <cell r="K142">
            <v>207634.70263084001</v>
          </cell>
        </row>
      </sheetData>
      <sheetData sheetId="37" refreshError="1"/>
      <sheetData sheetId="38" refreshError="1"/>
      <sheetData sheetId="39">
        <row r="36">
          <cell r="C36">
            <v>1</v>
          </cell>
          <cell r="H36">
            <v>3.8319928963644903</v>
          </cell>
          <cell r="I36">
            <v>16.290412133336055</v>
          </cell>
          <cell r="J36">
            <v>16.290412133336055</v>
          </cell>
          <cell r="K36">
            <v>0.39039376186490848</v>
          </cell>
        </row>
      </sheetData>
      <sheetData sheetId="40" refreshError="1"/>
      <sheetData sheetId="41" refreshError="1"/>
      <sheetData sheetId="42" refreshError="1"/>
      <sheetData sheetId="43" refreshError="1"/>
      <sheetData sheetId="44" refreshError="1"/>
      <sheetData sheetId="45"/>
      <sheetData sheetId="46" refreshError="1"/>
      <sheetData sheetId="4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G-2(C-1)(2008)"/>
      <sheetName val="G-2(C-2)(2008)"/>
      <sheetName val="G-2(C-1)(2009)"/>
      <sheetName val="G-2(C-2)(2009)"/>
      <sheetName val="G-2(C-2)(2009a)"/>
      <sheetName val="1"/>
      <sheetName val="1b"/>
      <sheetName val="1c"/>
      <sheetName val="1d"/>
      <sheetName val="2 08"/>
      <sheetName val="2 09"/>
      <sheetName val="2a"/>
      <sheetName val="3 08"/>
      <sheetName val="3 09"/>
      <sheetName val="4 08"/>
      <sheetName val="4 09"/>
      <sheetName val="5 print"/>
      <sheetName val="5"/>
      <sheetName val="5a"/>
      <sheetName val="6 2007"/>
      <sheetName val="6- 2008 Print"/>
      <sheetName val="6 2008 - OLD "/>
      <sheetName val="7"/>
      <sheetName val="7a"/>
      <sheetName val="7b"/>
      <sheetName val="13"/>
      <sheetName val="G-2(C-16)(2008) GAINS~LOSSES"/>
      <sheetName val="G-2(C-16)(2009) GAINS~LOSSES"/>
      <sheetName val="G-2 (C-17) (2008) DEPR EXPENSE"/>
      <sheetName val="C-17 08"/>
      <sheetName val="G-2 (C-17) (2009) DEPR EXPENSE"/>
      <sheetName val="C-17 09"/>
      <sheetName val="G-2(C-18)(2008) AMORT~RECOVERY"/>
      <sheetName val="G-2(C-18)(2008) AMORT~REC Old"/>
      <sheetName val="18 08"/>
      <sheetName val="G-2(C-18)(2009) AMORT~RECOVERY"/>
      <sheetName val="G-2(C-18)(2009) AMORT~REC -Old"/>
      <sheetName val="18 09"/>
      <sheetName val="G-2 C-19 (2008) COMMON DEPR EXP"/>
      <sheetName val="19 08"/>
      <sheetName val="G-2 C-19 (2008) COMMON DEPR (2)"/>
      <sheetName val="19 09"/>
      <sheetName val="20"/>
      <sheetName val="21a"/>
      <sheetName val="21b"/>
      <sheetName val="21c"/>
      <sheetName val="22 08"/>
      <sheetName val="22 09"/>
      <sheetName val="24a"/>
      <sheetName val="24b"/>
      <sheetName val="25"/>
      <sheetName val="30"/>
      <sheetName val="30a"/>
      <sheetName val="D-1 08"/>
      <sheetName val="D-1 09"/>
      <sheetName val="G-4"/>
      <sheetName val="G-5"/>
      <sheetName val="G-6a"/>
      <sheetName val="G-6b"/>
      <sheetName val="6 2008 "/>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row r="32">
          <cell r="J32">
            <v>3388490</v>
          </cell>
        </row>
        <row r="34">
          <cell r="H34">
            <v>-372486.17481516453</v>
          </cell>
        </row>
        <row r="35">
          <cell r="J35">
            <v>277413.33399609895</v>
          </cell>
        </row>
        <row r="36">
          <cell r="J36">
            <v>-1772431</v>
          </cell>
        </row>
        <row r="37">
          <cell r="J37">
            <v>-34663</v>
          </cell>
        </row>
      </sheetData>
      <sheetData sheetId="10" refreshError="1"/>
      <sheetData sheetId="11" refreshError="1"/>
      <sheetData sheetId="12" refreshError="1"/>
      <sheetData sheetId="13"/>
      <sheetData sheetId="14">
        <row r="16">
          <cell r="L16">
            <v>596863.72816348146</v>
          </cell>
          <cell r="M16">
            <v>640376.53163282329</v>
          </cell>
          <cell r="P16">
            <v>9959851.5756446309</v>
          </cell>
        </row>
        <row r="17">
          <cell r="L17">
            <v>405553.97264227888</v>
          </cell>
          <cell r="M17">
            <v>394147.0895198803</v>
          </cell>
          <cell r="P17">
            <v>4124600.5837088842</v>
          </cell>
        </row>
        <row r="18">
          <cell r="L18">
            <v>468043.22219538031</v>
          </cell>
          <cell r="M18">
            <v>406478.29864348605</v>
          </cell>
          <cell r="P18">
            <v>4371848.8723660046</v>
          </cell>
        </row>
        <row r="19">
          <cell r="L19">
            <v>842.35429504239858</v>
          </cell>
          <cell r="M19">
            <v>0</v>
          </cell>
          <cell r="P19">
            <v>16112.695372099683</v>
          </cell>
        </row>
        <row r="20">
          <cell r="L20">
            <v>30955.240872803392</v>
          </cell>
          <cell r="M20">
            <v>0</v>
          </cell>
          <cell r="P20">
            <v>322960.45186913997</v>
          </cell>
        </row>
        <row r="21">
          <cell r="L21">
            <v>296288.9404480579</v>
          </cell>
          <cell r="M21">
            <v>0</v>
          </cell>
          <cell r="P21">
            <v>2828982.9121216126</v>
          </cell>
        </row>
        <row r="22">
          <cell r="L22">
            <v>124525.77615167931</v>
          </cell>
          <cell r="M22">
            <v>0</v>
          </cell>
          <cell r="P22">
            <v>515147.23770616483</v>
          </cell>
        </row>
        <row r="27">
          <cell r="L27">
            <v>12981.125555056988</v>
          </cell>
          <cell r="P27">
            <v>78070.752679273835</v>
          </cell>
        </row>
        <row r="37">
          <cell r="F37">
            <v>779563</v>
          </cell>
          <cell r="P37">
            <v>902300.03711400751</v>
          </cell>
        </row>
        <row r="38">
          <cell r="F38">
            <v>58394</v>
          </cell>
          <cell r="P38">
            <v>33230.333854401884</v>
          </cell>
        </row>
        <row r="39">
          <cell r="F39">
            <v>2044</v>
          </cell>
        </row>
        <row r="40">
          <cell r="F40">
            <v>31691</v>
          </cell>
          <cell r="P40">
            <v>28689.348605159488</v>
          </cell>
        </row>
        <row r="41">
          <cell r="F41">
            <v>37066</v>
          </cell>
          <cell r="P41">
            <v>29186.28360268594</v>
          </cell>
        </row>
        <row r="42">
          <cell r="F42">
            <v>270292</v>
          </cell>
          <cell r="P42">
            <v>249729.94210010392</v>
          </cell>
        </row>
        <row r="43">
          <cell r="F43">
            <v>287899</v>
          </cell>
          <cell r="P43">
            <v>289952.64928325557</v>
          </cell>
        </row>
        <row r="44">
          <cell r="F44">
            <v>76112</v>
          </cell>
          <cell r="P44">
            <v>93576.458408475271</v>
          </cell>
        </row>
        <row r="45">
          <cell r="F45">
            <v>-13255</v>
          </cell>
          <cell r="G45">
            <v>-13600</v>
          </cell>
          <cell r="P45">
            <v>-13600</v>
          </cell>
        </row>
        <row r="48">
          <cell r="F48">
            <v>43079</v>
          </cell>
          <cell r="G48">
            <v>44991.707600000002</v>
          </cell>
          <cell r="P48">
            <v>44991.707600000002</v>
          </cell>
        </row>
        <row r="49">
          <cell r="P49">
            <v>-38598.000000999979</v>
          </cell>
        </row>
        <row r="52">
          <cell r="F52">
            <v>163828</v>
          </cell>
          <cell r="G52">
            <v>0</v>
          </cell>
        </row>
        <row r="57">
          <cell r="F57">
            <v>30301</v>
          </cell>
          <cell r="G57">
            <v>0</v>
          </cell>
        </row>
      </sheetData>
      <sheetData sheetId="15" refreshError="1"/>
      <sheetData sheetId="16"/>
      <sheetData sheetId="17" refreshError="1"/>
      <sheetData sheetId="18"/>
      <sheetData sheetId="19" refreshError="1"/>
      <sheetData sheetId="20" refreshError="1"/>
      <sheetData sheetId="21" refreshError="1"/>
      <sheetData sheetId="22" refreshError="1">
        <row r="79">
          <cell r="C79">
            <v>0.17688999999999999</v>
          </cell>
        </row>
      </sheetData>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row r="20">
          <cell r="P20">
            <v>456348</v>
          </cell>
        </row>
        <row r="29">
          <cell r="P29">
            <v>31056</v>
          </cell>
        </row>
        <row r="33">
          <cell r="P33">
            <v>566316</v>
          </cell>
        </row>
        <row r="37">
          <cell r="P37">
            <v>556751</v>
          </cell>
        </row>
        <row r="56">
          <cell r="P56">
            <v>-556751</v>
          </cell>
        </row>
        <row r="63">
          <cell r="P63">
            <v>56797.999999999993</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row r="15">
          <cell r="Q15">
            <v>7930.3031249999995</v>
          </cell>
        </row>
        <row r="17">
          <cell r="Q17">
            <v>2762.5280499999994</v>
          </cell>
        </row>
        <row r="19">
          <cell r="Q19">
            <v>619958.26407499984</v>
          </cell>
        </row>
        <row r="21">
          <cell r="Q21">
            <v>1936054.3603237804</v>
          </cell>
        </row>
        <row r="23">
          <cell r="Q23">
            <v>1441001.9197961898</v>
          </cell>
        </row>
        <row r="25">
          <cell r="Q25">
            <v>-1083.0612864447883</v>
          </cell>
        </row>
        <row r="27">
          <cell r="Q27">
            <v>6748.8789414192479</v>
          </cell>
        </row>
        <row r="29">
          <cell r="Q29">
            <v>1456896</v>
          </cell>
        </row>
        <row r="31">
          <cell r="Q31">
            <v>512080.76042593893</v>
          </cell>
        </row>
      </sheetData>
      <sheetData sheetId="53" refreshError="1"/>
      <sheetData sheetId="54" refreshError="1"/>
      <sheetData sheetId="55" refreshError="1"/>
      <sheetData sheetId="56" refreshError="1"/>
      <sheetData sheetId="57" refreshError="1"/>
      <sheetData sheetId="58" refreshError="1"/>
      <sheetData sheetId="59" refreshError="1"/>
      <sheetData sheetId="6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ample"/>
      <sheetName val="D-1 08"/>
      <sheetName val="D-1 09"/>
      <sheetName val="D-2a"/>
      <sheetName val="D-2b"/>
      <sheetName val="D-3a"/>
      <sheetName val="D-3b"/>
      <sheetName val="D-4a"/>
      <sheetName val="D-4b"/>
      <sheetName val="D-5"/>
      <sheetName val="D-6a"/>
      <sheetName val="D-6b"/>
      <sheetName val="D-8"/>
      <sheetName val="D-11"/>
    </sheetNames>
    <sheetDataSet>
      <sheetData sheetId="0" refreshError="1"/>
      <sheetData sheetId="1"/>
      <sheetData sheetId="2">
        <row r="24">
          <cell r="O24">
            <v>8.7399999999999992E-2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S Combined"/>
      <sheetName val="GS Split"/>
      <sheetName val="GS Split 200 per month"/>
      <sheetName val="GS Split 300 per month"/>
      <sheetName val="GS Split 400 per month"/>
    </sheetNames>
    <sheetDataSet>
      <sheetData sheetId="0">
        <row r="17">
          <cell r="D17">
            <v>6106117.8010792462</v>
          </cell>
          <cell r="E17">
            <v>1425239.4276708995</v>
          </cell>
          <cell r="F17">
            <v>1441202.2159734871</v>
          </cell>
          <cell r="G17">
            <v>2766404.2763808877</v>
          </cell>
          <cell r="H17">
            <v>427841.63783153333</v>
          </cell>
          <cell r="I17">
            <v>45430.243222438912</v>
          </cell>
          <cell r="K17">
            <v>0</v>
          </cell>
        </row>
        <row r="26">
          <cell r="E26">
            <v>1219664.7884418271</v>
          </cell>
          <cell r="F26">
            <v>1244550.9443502014</v>
          </cell>
          <cell r="G26">
            <v>2523076.5975872464</v>
          </cell>
          <cell r="H26">
            <v>415031.75897180435</v>
          </cell>
          <cell r="I26">
            <v>41258.483467487007</v>
          </cell>
        </row>
        <row r="124">
          <cell r="E124">
            <v>1122324.9905287668</v>
          </cell>
          <cell r="F124">
            <v>1183042.685925259</v>
          </cell>
          <cell r="G124">
            <v>2718460.9826697027</v>
          </cell>
          <cell r="H124">
            <v>484299.16632957931</v>
          </cell>
          <cell r="I124">
            <v>44135.198529749468</v>
          </cell>
        </row>
        <row r="129">
          <cell r="E129">
            <v>47234.71428571429</v>
          </cell>
          <cell r="F129">
            <v>3564.8571428571431</v>
          </cell>
          <cell r="G129">
            <v>1282.2857142857142</v>
          </cell>
          <cell r="H129">
            <v>13</v>
          </cell>
          <cell r="I129">
            <v>42</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BINED 1010"/>
      <sheetName val="CLOSED FROM CWIP"/>
      <sheetName val="B-8a 04"/>
      <sheetName val="B-9a 04"/>
    </sheetNames>
    <sheetDataSet>
      <sheetData sheetId="0">
        <row r="7">
          <cell r="A7" t="str">
            <v>ACCT</v>
          </cell>
          <cell r="B7" t="str">
            <v>ACCOUNT TITLE</v>
          </cell>
          <cell r="C7">
            <v>37986</v>
          </cell>
          <cell r="D7">
            <v>38017</v>
          </cell>
          <cell r="E7">
            <v>38045</v>
          </cell>
          <cell r="F7">
            <v>38077</v>
          </cell>
          <cell r="G7">
            <v>38107</v>
          </cell>
          <cell r="H7">
            <v>38138</v>
          </cell>
          <cell r="I7">
            <v>38168</v>
          </cell>
          <cell r="J7">
            <v>38199</v>
          </cell>
          <cell r="K7">
            <v>38230</v>
          </cell>
          <cell r="L7">
            <v>38260</v>
          </cell>
          <cell r="M7">
            <v>38291</v>
          </cell>
          <cell r="N7">
            <v>38321</v>
          </cell>
          <cell r="O7">
            <v>38352</v>
          </cell>
          <cell r="P7" t="str">
            <v>13 MONTH AVERAGE</v>
          </cell>
          <cell r="Q7" t="str">
            <v>%</v>
          </cell>
          <cell r="R7" t="str">
            <v>AMOUNT</v>
          </cell>
          <cell r="S7" t="str">
            <v>NET ELECTRIC</v>
          </cell>
        </row>
        <row r="9">
          <cell r="A9">
            <v>350</v>
          </cell>
          <cell r="B9" t="str">
            <v>LAND</v>
          </cell>
          <cell r="C9">
            <v>17629</v>
          </cell>
          <cell r="D9">
            <v>17629</v>
          </cell>
          <cell r="E9">
            <v>17629</v>
          </cell>
          <cell r="F9">
            <v>17629</v>
          </cell>
          <cell r="G9">
            <v>17629</v>
          </cell>
          <cell r="H9">
            <v>17629</v>
          </cell>
          <cell r="I9">
            <v>17629</v>
          </cell>
          <cell r="J9">
            <v>17629</v>
          </cell>
          <cell r="K9">
            <v>17629</v>
          </cell>
          <cell r="L9">
            <v>17629</v>
          </cell>
          <cell r="M9">
            <v>17629</v>
          </cell>
          <cell r="N9">
            <v>17629</v>
          </cell>
          <cell r="O9">
            <v>17629</v>
          </cell>
          <cell r="P9">
            <v>17629</v>
          </cell>
          <cell r="R9">
            <v>0</v>
          </cell>
          <cell r="S9">
            <v>17629</v>
          </cell>
        </row>
        <row r="10">
          <cell r="A10" t="str">
            <v>3501</v>
          </cell>
          <cell r="B10" t="str">
            <v>LAND RIGHTS</v>
          </cell>
          <cell r="C10">
            <v>56519</v>
          </cell>
          <cell r="D10">
            <v>56519</v>
          </cell>
          <cell r="E10">
            <v>56519</v>
          </cell>
          <cell r="F10">
            <v>56519</v>
          </cell>
          <cell r="G10">
            <v>56519</v>
          </cell>
          <cell r="H10">
            <v>56519</v>
          </cell>
          <cell r="I10">
            <v>56519</v>
          </cell>
          <cell r="J10">
            <v>56519</v>
          </cell>
          <cell r="K10">
            <v>56519</v>
          </cell>
          <cell r="L10">
            <v>56519</v>
          </cell>
          <cell r="M10">
            <v>56519</v>
          </cell>
          <cell r="N10">
            <v>56519</v>
          </cell>
          <cell r="O10">
            <v>56519</v>
          </cell>
          <cell r="P10">
            <v>56519</v>
          </cell>
          <cell r="R10">
            <v>0</v>
          </cell>
          <cell r="S10">
            <v>56519</v>
          </cell>
        </row>
        <row r="11">
          <cell r="A11">
            <v>352</v>
          </cell>
          <cell r="B11" t="str">
            <v>STRUCTURES AND IMPROVEMENTS</v>
          </cell>
          <cell r="C11">
            <v>26401</v>
          </cell>
          <cell r="D11">
            <v>26401</v>
          </cell>
          <cell r="E11">
            <v>26401</v>
          </cell>
          <cell r="F11">
            <v>26401</v>
          </cell>
          <cell r="G11">
            <v>26401</v>
          </cell>
          <cell r="H11">
            <v>26401</v>
          </cell>
          <cell r="I11">
            <v>26401</v>
          </cell>
          <cell r="J11">
            <v>26401</v>
          </cell>
          <cell r="K11">
            <v>26401</v>
          </cell>
          <cell r="L11">
            <v>26401</v>
          </cell>
          <cell r="M11">
            <v>26401</v>
          </cell>
          <cell r="N11">
            <v>26401</v>
          </cell>
          <cell r="O11">
            <v>26401</v>
          </cell>
          <cell r="P11">
            <v>26401</v>
          </cell>
          <cell r="R11">
            <v>0</v>
          </cell>
          <cell r="S11">
            <v>26401</v>
          </cell>
        </row>
        <row r="12">
          <cell r="A12">
            <v>353</v>
          </cell>
          <cell r="B12" t="str">
            <v>STATION EQUIPMENT</v>
          </cell>
          <cell r="C12">
            <v>1964929</v>
          </cell>
          <cell r="D12">
            <v>1964929</v>
          </cell>
          <cell r="E12">
            <v>1964929</v>
          </cell>
          <cell r="F12">
            <v>1964929</v>
          </cell>
          <cell r="G12">
            <v>1964929</v>
          </cell>
          <cell r="H12">
            <v>1967929</v>
          </cell>
          <cell r="I12">
            <v>2356929</v>
          </cell>
          <cell r="J12">
            <v>2356929</v>
          </cell>
          <cell r="K12">
            <v>2356929</v>
          </cell>
          <cell r="L12">
            <v>2356929</v>
          </cell>
          <cell r="M12">
            <v>2356929</v>
          </cell>
          <cell r="N12">
            <v>2356929</v>
          </cell>
          <cell r="O12">
            <v>2356929</v>
          </cell>
          <cell r="P12">
            <v>2176237</v>
          </cell>
          <cell r="R12">
            <v>0</v>
          </cell>
          <cell r="S12">
            <v>2176237</v>
          </cell>
        </row>
        <row r="13">
          <cell r="A13">
            <v>354</v>
          </cell>
          <cell r="B13" t="str">
            <v>TOWERS AND FIXTURES</v>
          </cell>
          <cell r="C13">
            <v>244665</v>
          </cell>
          <cell r="D13">
            <v>244665</v>
          </cell>
          <cell r="E13">
            <v>244665</v>
          </cell>
          <cell r="F13">
            <v>244665</v>
          </cell>
          <cell r="G13">
            <v>244665</v>
          </cell>
          <cell r="H13">
            <v>244665</v>
          </cell>
          <cell r="I13">
            <v>244665</v>
          </cell>
          <cell r="J13">
            <v>244665</v>
          </cell>
          <cell r="K13">
            <v>244665</v>
          </cell>
          <cell r="L13">
            <v>244665</v>
          </cell>
          <cell r="M13">
            <v>244665</v>
          </cell>
          <cell r="N13">
            <v>244665</v>
          </cell>
          <cell r="O13">
            <v>244665</v>
          </cell>
          <cell r="P13">
            <v>244665</v>
          </cell>
          <cell r="R13">
            <v>0</v>
          </cell>
          <cell r="S13">
            <v>244665</v>
          </cell>
        </row>
        <row r="14">
          <cell r="A14">
            <v>355</v>
          </cell>
          <cell r="B14" t="str">
            <v>POLES AND FIXTURES</v>
          </cell>
          <cell r="C14">
            <v>2336101</v>
          </cell>
          <cell r="D14">
            <v>2336101</v>
          </cell>
          <cell r="E14">
            <v>2336101</v>
          </cell>
          <cell r="F14">
            <v>2336101</v>
          </cell>
          <cell r="G14">
            <v>2336101</v>
          </cell>
          <cell r="H14">
            <v>2336101</v>
          </cell>
          <cell r="I14">
            <v>2336101</v>
          </cell>
          <cell r="J14">
            <v>2336101</v>
          </cell>
          <cell r="K14">
            <v>2336101</v>
          </cell>
          <cell r="L14">
            <v>2336101</v>
          </cell>
          <cell r="M14">
            <v>2336101</v>
          </cell>
          <cell r="N14">
            <v>2336101</v>
          </cell>
          <cell r="O14">
            <v>2336101</v>
          </cell>
          <cell r="P14">
            <v>2336101</v>
          </cell>
          <cell r="R14">
            <v>0</v>
          </cell>
          <cell r="S14">
            <v>2336101</v>
          </cell>
        </row>
        <row r="15">
          <cell r="A15">
            <v>356</v>
          </cell>
          <cell r="B15" t="str">
            <v>OVERHEAD CONDUCTORS AND DEVICES</v>
          </cell>
          <cell r="C15">
            <v>1945139</v>
          </cell>
          <cell r="D15">
            <v>1945139</v>
          </cell>
          <cell r="E15">
            <v>1945139</v>
          </cell>
          <cell r="F15">
            <v>1945139</v>
          </cell>
          <cell r="G15">
            <v>1945139</v>
          </cell>
          <cell r="H15">
            <v>1945139</v>
          </cell>
          <cell r="I15">
            <v>1945139</v>
          </cell>
          <cell r="J15">
            <v>1945139</v>
          </cell>
          <cell r="K15">
            <v>1945139</v>
          </cell>
          <cell r="L15">
            <v>1945139</v>
          </cell>
          <cell r="M15">
            <v>1945139</v>
          </cell>
          <cell r="N15">
            <v>1945139</v>
          </cell>
          <cell r="O15">
            <v>1945139</v>
          </cell>
          <cell r="P15">
            <v>1945139</v>
          </cell>
          <cell r="R15">
            <v>0</v>
          </cell>
          <cell r="S15">
            <v>1945139</v>
          </cell>
        </row>
        <row r="16">
          <cell r="A16">
            <v>359</v>
          </cell>
          <cell r="B16" t="str">
            <v>ROADS AND TRAILS</v>
          </cell>
          <cell r="C16">
            <v>6788</v>
          </cell>
          <cell r="D16">
            <v>6788</v>
          </cell>
          <cell r="E16">
            <v>6788</v>
          </cell>
          <cell r="F16">
            <v>6788</v>
          </cell>
          <cell r="G16">
            <v>6788</v>
          </cell>
          <cell r="H16">
            <v>6788</v>
          </cell>
          <cell r="I16">
            <v>6788</v>
          </cell>
          <cell r="J16">
            <v>6788</v>
          </cell>
          <cell r="K16">
            <v>6788</v>
          </cell>
          <cell r="L16">
            <v>6788</v>
          </cell>
          <cell r="M16">
            <v>6788</v>
          </cell>
          <cell r="N16">
            <v>6788</v>
          </cell>
          <cell r="O16">
            <v>6788</v>
          </cell>
          <cell r="P16">
            <v>6788</v>
          </cell>
          <cell r="R16">
            <v>0</v>
          </cell>
          <cell r="S16">
            <v>6788</v>
          </cell>
        </row>
        <row r="17">
          <cell r="A17">
            <v>360</v>
          </cell>
          <cell r="B17" t="str">
            <v>DISTRIBUTION PLANT-LAND</v>
          </cell>
          <cell r="C17">
            <v>11072</v>
          </cell>
          <cell r="D17">
            <v>11072</v>
          </cell>
          <cell r="E17">
            <v>11072</v>
          </cell>
          <cell r="F17">
            <v>11072</v>
          </cell>
          <cell r="G17">
            <v>11072</v>
          </cell>
          <cell r="H17">
            <v>11072</v>
          </cell>
          <cell r="I17">
            <v>11072</v>
          </cell>
          <cell r="J17">
            <v>11072</v>
          </cell>
          <cell r="K17">
            <v>11072</v>
          </cell>
          <cell r="L17">
            <v>11072</v>
          </cell>
          <cell r="M17">
            <v>11072</v>
          </cell>
          <cell r="N17">
            <v>11072</v>
          </cell>
          <cell r="O17">
            <v>11072</v>
          </cell>
          <cell r="P17">
            <v>11072</v>
          </cell>
          <cell r="R17">
            <v>0</v>
          </cell>
          <cell r="S17">
            <v>11072</v>
          </cell>
        </row>
        <row r="18">
          <cell r="A18">
            <v>3601</v>
          </cell>
          <cell r="B18" t="str">
            <v>LAND RIGHTS</v>
          </cell>
          <cell r="C18">
            <v>16188</v>
          </cell>
          <cell r="D18">
            <v>16188</v>
          </cell>
          <cell r="E18">
            <v>16188</v>
          </cell>
          <cell r="F18">
            <v>16188</v>
          </cell>
          <cell r="G18">
            <v>16188</v>
          </cell>
          <cell r="H18">
            <v>16188</v>
          </cell>
          <cell r="I18">
            <v>16188</v>
          </cell>
          <cell r="J18">
            <v>16188</v>
          </cell>
          <cell r="K18">
            <v>16188</v>
          </cell>
          <cell r="L18">
            <v>16188</v>
          </cell>
          <cell r="M18">
            <v>16188</v>
          </cell>
          <cell r="N18">
            <v>16188</v>
          </cell>
          <cell r="O18">
            <v>16188</v>
          </cell>
          <cell r="P18">
            <v>16188</v>
          </cell>
          <cell r="R18">
            <v>0</v>
          </cell>
          <cell r="S18">
            <v>16188</v>
          </cell>
        </row>
        <row r="19">
          <cell r="A19">
            <v>361</v>
          </cell>
          <cell r="B19" t="str">
            <v>STRUCTURES &amp; IMPROVEMENTS</v>
          </cell>
          <cell r="C19">
            <v>96042</v>
          </cell>
          <cell r="D19">
            <v>96042</v>
          </cell>
          <cell r="E19">
            <v>96042</v>
          </cell>
          <cell r="F19">
            <v>96042</v>
          </cell>
          <cell r="G19">
            <v>96042</v>
          </cell>
          <cell r="H19">
            <v>96042</v>
          </cell>
          <cell r="I19">
            <v>96042</v>
          </cell>
          <cell r="J19">
            <v>96042</v>
          </cell>
          <cell r="K19">
            <v>96042</v>
          </cell>
          <cell r="L19">
            <v>96042</v>
          </cell>
          <cell r="M19">
            <v>96042</v>
          </cell>
          <cell r="N19">
            <v>96042</v>
          </cell>
          <cell r="O19">
            <v>96042</v>
          </cell>
          <cell r="P19">
            <v>96042</v>
          </cell>
          <cell r="R19">
            <v>0</v>
          </cell>
          <cell r="S19">
            <v>96042</v>
          </cell>
        </row>
        <row r="20">
          <cell r="A20">
            <v>362</v>
          </cell>
          <cell r="B20" t="str">
            <v>STATION EQUIPMENT</v>
          </cell>
          <cell r="C20">
            <v>3564623</v>
          </cell>
          <cell r="D20">
            <v>3563735</v>
          </cell>
          <cell r="E20">
            <v>3562847</v>
          </cell>
          <cell r="F20">
            <v>3561959</v>
          </cell>
          <cell r="G20">
            <v>3761071</v>
          </cell>
          <cell r="H20">
            <v>3760183</v>
          </cell>
          <cell r="I20">
            <v>4893795</v>
          </cell>
          <cell r="J20">
            <v>4892907</v>
          </cell>
          <cell r="K20">
            <v>4892019</v>
          </cell>
          <cell r="L20">
            <v>4891131</v>
          </cell>
          <cell r="M20">
            <v>4890243</v>
          </cell>
          <cell r="N20">
            <v>4889354</v>
          </cell>
          <cell r="O20">
            <v>4888465</v>
          </cell>
          <cell r="P20">
            <v>4308641</v>
          </cell>
          <cell r="R20">
            <v>0</v>
          </cell>
          <cell r="S20">
            <v>4308641</v>
          </cell>
        </row>
        <row r="21">
          <cell r="A21">
            <v>364</v>
          </cell>
          <cell r="B21" t="str">
            <v>POLES, TOWERS, &amp; FIXTURES</v>
          </cell>
          <cell r="C21">
            <v>7920203</v>
          </cell>
          <cell r="D21">
            <v>7954368</v>
          </cell>
          <cell r="E21">
            <v>7988533</v>
          </cell>
          <cell r="F21">
            <v>8072698</v>
          </cell>
          <cell r="G21">
            <v>8106863</v>
          </cell>
          <cell r="H21">
            <v>8141028</v>
          </cell>
          <cell r="I21">
            <v>8175193</v>
          </cell>
          <cell r="J21">
            <v>8209358</v>
          </cell>
          <cell r="K21">
            <v>8243523</v>
          </cell>
          <cell r="L21">
            <v>8277689</v>
          </cell>
          <cell r="M21">
            <v>8311855</v>
          </cell>
          <cell r="N21">
            <v>8346021</v>
          </cell>
          <cell r="O21">
            <v>8380287</v>
          </cell>
          <cell r="P21">
            <v>8163663</v>
          </cell>
          <cell r="R21">
            <v>0</v>
          </cell>
          <cell r="S21">
            <v>8163663</v>
          </cell>
        </row>
        <row r="22">
          <cell r="A22">
            <v>365</v>
          </cell>
          <cell r="B22" t="str">
            <v>OVERHEAD CONDUCTORS &amp; DEVICES</v>
          </cell>
          <cell r="C22">
            <v>8747356</v>
          </cell>
          <cell r="D22">
            <v>8767016</v>
          </cell>
          <cell r="E22">
            <v>8786676</v>
          </cell>
          <cell r="F22">
            <v>8806336</v>
          </cell>
          <cell r="G22">
            <v>8825996</v>
          </cell>
          <cell r="H22">
            <v>8845656</v>
          </cell>
          <cell r="I22">
            <v>8865316</v>
          </cell>
          <cell r="J22">
            <v>8884976</v>
          </cell>
          <cell r="K22">
            <v>8904636</v>
          </cell>
          <cell r="L22">
            <v>8924296</v>
          </cell>
          <cell r="M22">
            <v>8943956</v>
          </cell>
          <cell r="N22">
            <v>8963616</v>
          </cell>
          <cell r="O22">
            <v>8983275</v>
          </cell>
          <cell r="P22">
            <v>8865316</v>
          </cell>
          <cell r="R22">
            <v>0</v>
          </cell>
          <cell r="S22">
            <v>8865316</v>
          </cell>
        </row>
        <row r="23">
          <cell r="A23">
            <v>3662</v>
          </cell>
          <cell r="B23" t="str">
            <v>UNDERGROUND CONDUIT - BURIED</v>
          </cell>
          <cell r="C23">
            <v>2369041</v>
          </cell>
          <cell r="D23">
            <v>2369785</v>
          </cell>
          <cell r="E23">
            <v>2370529</v>
          </cell>
          <cell r="F23">
            <v>2571273</v>
          </cell>
          <cell r="G23">
            <v>2572017</v>
          </cell>
          <cell r="H23">
            <v>2572761</v>
          </cell>
          <cell r="I23">
            <v>2573505</v>
          </cell>
          <cell r="J23">
            <v>2574249</v>
          </cell>
          <cell r="K23">
            <v>2574993</v>
          </cell>
          <cell r="L23">
            <v>2575737</v>
          </cell>
          <cell r="M23">
            <v>2576481</v>
          </cell>
          <cell r="N23">
            <v>2577225</v>
          </cell>
          <cell r="O23">
            <v>2577968</v>
          </cell>
          <cell r="P23">
            <v>2527351</v>
          </cell>
          <cell r="R23">
            <v>0</v>
          </cell>
          <cell r="S23">
            <v>2527351</v>
          </cell>
        </row>
        <row r="24">
          <cell r="A24">
            <v>3672</v>
          </cell>
          <cell r="B24" t="str">
            <v>UNDERGROUND COND &amp; DEVICES - BURIED</v>
          </cell>
          <cell r="C24">
            <v>4201318</v>
          </cell>
          <cell r="D24">
            <v>4216291</v>
          </cell>
          <cell r="E24">
            <v>4231264</v>
          </cell>
          <cell r="F24">
            <v>4371237</v>
          </cell>
          <cell r="G24">
            <v>4386210</v>
          </cell>
          <cell r="H24">
            <v>4401183</v>
          </cell>
          <cell r="I24">
            <v>4416156</v>
          </cell>
          <cell r="J24">
            <v>4431129</v>
          </cell>
          <cell r="K24">
            <v>4446102</v>
          </cell>
          <cell r="L24">
            <v>4461074</v>
          </cell>
          <cell r="M24">
            <v>4476046</v>
          </cell>
          <cell r="N24">
            <v>4491018</v>
          </cell>
          <cell r="O24">
            <v>4506090</v>
          </cell>
          <cell r="P24">
            <v>4387317</v>
          </cell>
          <cell r="R24">
            <v>0</v>
          </cell>
          <cell r="S24">
            <v>4387317</v>
          </cell>
        </row>
        <row r="25">
          <cell r="A25">
            <v>3681</v>
          </cell>
          <cell r="B25" t="str">
            <v>LINE TRANSFORMERS - OVERHEAD</v>
          </cell>
          <cell r="C25">
            <v>6474789</v>
          </cell>
          <cell r="D25">
            <v>6478476</v>
          </cell>
          <cell r="E25">
            <v>6482163</v>
          </cell>
          <cell r="F25">
            <v>6485851</v>
          </cell>
          <cell r="G25">
            <v>6538539</v>
          </cell>
          <cell r="H25">
            <v>6542227</v>
          </cell>
          <cell r="I25">
            <v>6545915</v>
          </cell>
          <cell r="J25">
            <v>6549603</v>
          </cell>
          <cell r="K25">
            <v>6553291</v>
          </cell>
          <cell r="L25">
            <v>6556979</v>
          </cell>
          <cell r="M25">
            <v>6560667</v>
          </cell>
          <cell r="N25">
            <v>6564355</v>
          </cell>
          <cell r="O25">
            <v>6568043</v>
          </cell>
          <cell r="P25">
            <v>6530838</v>
          </cell>
          <cell r="R25">
            <v>0</v>
          </cell>
          <cell r="S25">
            <v>6530838</v>
          </cell>
        </row>
        <row r="26">
          <cell r="A26" t="str">
            <v>3683</v>
          </cell>
          <cell r="B26" t="str">
            <v>LINE TRANSFORMERS - BURIED</v>
          </cell>
          <cell r="C26">
            <v>5095497</v>
          </cell>
          <cell r="D26">
            <v>5102297</v>
          </cell>
          <cell r="E26">
            <v>5109097</v>
          </cell>
          <cell r="F26">
            <v>5115897</v>
          </cell>
          <cell r="G26">
            <v>5222697</v>
          </cell>
          <cell r="H26">
            <v>5229497</v>
          </cell>
          <cell r="I26">
            <v>5236297</v>
          </cell>
          <cell r="J26">
            <v>5243097</v>
          </cell>
          <cell r="K26">
            <v>5249897</v>
          </cell>
          <cell r="L26">
            <v>5356697</v>
          </cell>
          <cell r="M26">
            <v>5363497</v>
          </cell>
          <cell r="N26">
            <v>5370297</v>
          </cell>
          <cell r="O26">
            <v>5377097</v>
          </cell>
          <cell r="P26">
            <v>5236297</v>
          </cell>
          <cell r="R26">
            <v>0</v>
          </cell>
          <cell r="S26">
            <v>5236297</v>
          </cell>
        </row>
        <row r="27">
          <cell r="A27">
            <v>3691</v>
          </cell>
          <cell r="B27" t="str">
            <v>OVERHEAD SERVICES</v>
          </cell>
          <cell r="C27">
            <v>3710200</v>
          </cell>
          <cell r="D27">
            <v>3722298</v>
          </cell>
          <cell r="E27">
            <v>3734396</v>
          </cell>
          <cell r="F27">
            <v>3746494</v>
          </cell>
          <cell r="G27">
            <v>3758592</v>
          </cell>
          <cell r="H27">
            <v>3770690</v>
          </cell>
          <cell r="I27">
            <v>3782788</v>
          </cell>
          <cell r="J27">
            <v>3794886</v>
          </cell>
          <cell r="K27">
            <v>3806984</v>
          </cell>
          <cell r="L27">
            <v>3819082</v>
          </cell>
          <cell r="M27">
            <v>3831180</v>
          </cell>
          <cell r="N27">
            <v>3843277</v>
          </cell>
          <cell r="O27">
            <v>3855374</v>
          </cell>
          <cell r="P27">
            <v>3782788</v>
          </cell>
          <cell r="R27">
            <v>0</v>
          </cell>
          <cell r="S27">
            <v>3782788</v>
          </cell>
        </row>
        <row r="28">
          <cell r="A28">
            <v>3693</v>
          </cell>
          <cell r="B28" t="str">
            <v>UNDERGROUND SERVICES - BURIED</v>
          </cell>
          <cell r="C28">
            <v>3214868</v>
          </cell>
          <cell r="D28">
            <v>3231168</v>
          </cell>
          <cell r="E28">
            <v>3247468</v>
          </cell>
          <cell r="F28">
            <v>3263768</v>
          </cell>
          <cell r="G28">
            <v>3280068</v>
          </cell>
          <cell r="H28">
            <v>3296368</v>
          </cell>
          <cell r="I28">
            <v>3312668</v>
          </cell>
          <cell r="J28">
            <v>3328968</v>
          </cell>
          <cell r="K28">
            <v>3345268</v>
          </cell>
          <cell r="L28">
            <v>3361568</v>
          </cell>
          <cell r="M28">
            <v>3377868</v>
          </cell>
          <cell r="N28">
            <v>3394168</v>
          </cell>
          <cell r="O28">
            <v>3410468</v>
          </cell>
          <cell r="P28">
            <v>3312668</v>
          </cell>
          <cell r="R28">
            <v>0</v>
          </cell>
          <cell r="S28">
            <v>3312668</v>
          </cell>
        </row>
        <row r="29">
          <cell r="A29">
            <v>370</v>
          </cell>
          <cell r="B29" t="str">
            <v>METERS</v>
          </cell>
          <cell r="C29">
            <v>3068725</v>
          </cell>
          <cell r="D29">
            <v>3083359</v>
          </cell>
          <cell r="E29">
            <v>3097993</v>
          </cell>
          <cell r="F29">
            <v>3112627</v>
          </cell>
          <cell r="G29">
            <v>3127261</v>
          </cell>
          <cell r="H29">
            <v>3141895</v>
          </cell>
          <cell r="I29">
            <v>3156529</v>
          </cell>
          <cell r="J29">
            <v>3171163</v>
          </cell>
          <cell r="K29">
            <v>3185797</v>
          </cell>
          <cell r="L29">
            <v>3200430</v>
          </cell>
          <cell r="M29">
            <v>3215063</v>
          </cell>
          <cell r="N29">
            <v>3229696</v>
          </cell>
          <cell r="O29">
            <v>3243329</v>
          </cell>
          <cell r="P29">
            <v>3156451</v>
          </cell>
          <cell r="R29">
            <v>0</v>
          </cell>
          <cell r="S29">
            <v>3156451</v>
          </cell>
        </row>
        <row r="30">
          <cell r="A30">
            <v>3711</v>
          </cell>
          <cell r="B30" t="str">
            <v>INSTALLATIONS ON CUSTOMER PREMISES-AG</v>
          </cell>
          <cell r="C30">
            <v>1063784</v>
          </cell>
          <cell r="D30">
            <v>1067114</v>
          </cell>
          <cell r="E30">
            <v>1070444</v>
          </cell>
          <cell r="F30">
            <v>1073774</v>
          </cell>
          <cell r="G30">
            <v>1077104</v>
          </cell>
          <cell r="H30">
            <v>1080434</v>
          </cell>
          <cell r="I30">
            <v>1083764</v>
          </cell>
          <cell r="J30">
            <v>1087094</v>
          </cell>
          <cell r="K30">
            <v>1090424</v>
          </cell>
          <cell r="L30">
            <v>1093754</v>
          </cell>
          <cell r="M30">
            <v>1097084</v>
          </cell>
          <cell r="N30">
            <v>1100415</v>
          </cell>
          <cell r="O30">
            <v>1103746</v>
          </cell>
          <cell r="P30">
            <v>1083764</v>
          </cell>
          <cell r="R30">
            <v>0</v>
          </cell>
          <cell r="S30">
            <v>1083764</v>
          </cell>
        </row>
        <row r="31">
          <cell r="A31" t="str">
            <v>3713</v>
          </cell>
          <cell r="B31" t="str">
            <v>INSTALLATIONS ON CUSTOMER PREMISES-UG</v>
          </cell>
          <cell r="C31">
            <v>461295</v>
          </cell>
          <cell r="D31">
            <v>463095</v>
          </cell>
          <cell r="E31">
            <v>464895</v>
          </cell>
          <cell r="F31">
            <v>466695</v>
          </cell>
          <cell r="G31">
            <v>468495</v>
          </cell>
          <cell r="H31">
            <v>470295</v>
          </cell>
          <cell r="I31">
            <v>472095</v>
          </cell>
          <cell r="J31">
            <v>473895</v>
          </cell>
          <cell r="K31">
            <v>475695</v>
          </cell>
          <cell r="L31">
            <v>477495</v>
          </cell>
          <cell r="M31">
            <v>479295</v>
          </cell>
          <cell r="N31">
            <v>481095</v>
          </cell>
          <cell r="O31">
            <v>482895</v>
          </cell>
          <cell r="P31">
            <v>472095</v>
          </cell>
          <cell r="R31">
            <v>0</v>
          </cell>
          <cell r="S31">
            <v>472095</v>
          </cell>
        </row>
        <row r="32">
          <cell r="A32">
            <v>3731</v>
          </cell>
          <cell r="B32" t="str">
            <v>STREET LIGHTING &amp; SIGNAL SYSTEMS-AG</v>
          </cell>
          <cell r="C32">
            <v>588172</v>
          </cell>
          <cell r="D32">
            <v>588881</v>
          </cell>
          <cell r="E32">
            <v>589590</v>
          </cell>
          <cell r="F32">
            <v>590299</v>
          </cell>
          <cell r="G32">
            <v>591008</v>
          </cell>
          <cell r="H32">
            <v>591717</v>
          </cell>
          <cell r="I32">
            <v>592426</v>
          </cell>
          <cell r="J32">
            <v>593135</v>
          </cell>
          <cell r="K32">
            <v>593844</v>
          </cell>
          <cell r="L32">
            <v>594553</v>
          </cell>
          <cell r="M32">
            <v>595261</v>
          </cell>
          <cell r="N32">
            <v>595969</v>
          </cell>
          <cell r="O32">
            <v>596677</v>
          </cell>
          <cell r="P32">
            <v>592426</v>
          </cell>
          <cell r="R32">
            <v>0</v>
          </cell>
          <cell r="S32">
            <v>592426</v>
          </cell>
        </row>
        <row r="33">
          <cell r="A33" t="str">
            <v>3733</v>
          </cell>
          <cell r="B33" t="str">
            <v>STREET LIGHTING &amp; SIGNAL SYSTEMS-UG</v>
          </cell>
          <cell r="C33">
            <v>509728</v>
          </cell>
          <cell r="D33">
            <v>511228</v>
          </cell>
          <cell r="E33">
            <v>512728</v>
          </cell>
          <cell r="F33">
            <v>514228</v>
          </cell>
          <cell r="G33">
            <v>515728</v>
          </cell>
          <cell r="H33">
            <v>517228</v>
          </cell>
          <cell r="I33">
            <v>518728</v>
          </cell>
          <cell r="J33">
            <v>520228</v>
          </cell>
          <cell r="K33">
            <v>521728</v>
          </cell>
          <cell r="L33">
            <v>523228</v>
          </cell>
          <cell r="M33">
            <v>524728</v>
          </cell>
          <cell r="N33">
            <v>526228</v>
          </cell>
          <cell r="O33">
            <v>527728</v>
          </cell>
          <cell r="P33">
            <v>518728</v>
          </cell>
          <cell r="R33">
            <v>0</v>
          </cell>
          <cell r="S33">
            <v>518728</v>
          </cell>
        </row>
        <row r="34">
          <cell r="A34">
            <v>389</v>
          </cell>
          <cell r="B34" t="str">
            <v>GENERAL PLANT-LAND</v>
          </cell>
          <cell r="C34">
            <v>72462</v>
          </cell>
          <cell r="D34">
            <v>72462</v>
          </cell>
          <cell r="E34">
            <v>72462</v>
          </cell>
          <cell r="F34">
            <v>72462</v>
          </cell>
          <cell r="G34">
            <v>72462</v>
          </cell>
          <cell r="H34">
            <v>72462</v>
          </cell>
          <cell r="I34">
            <v>72462</v>
          </cell>
          <cell r="J34">
            <v>72462</v>
          </cell>
          <cell r="K34">
            <v>72462</v>
          </cell>
          <cell r="L34">
            <v>72462</v>
          </cell>
          <cell r="M34">
            <v>72462</v>
          </cell>
          <cell r="N34">
            <v>72462</v>
          </cell>
          <cell r="O34">
            <v>72462</v>
          </cell>
          <cell r="P34">
            <v>72462</v>
          </cell>
          <cell r="R34">
            <v>0</v>
          </cell>
          <cell r="S34">
            <v>72462</v>
          </cell>
        </row>
        <row r="35">
          <cell r="A35">
            <v>390</v>
          </cell>
          <cell r="B35" t="str">
            <v>STRUCTURES AND IMPROVEMENTS</v>
          </cell>
          <cell r="C35">
            <v>1390864</v>
          </cell>
          <cell r="D35">
            <v>1391364</v>
          </cell>
          <cell r="E35">
            <v>1391864</v>
          </cell>
          <cell r="F35">
            <v>1392364</v>
          </cell>
          <cell r="G35">
            <v>1392864</v>
          </cell>
          <cell r="H35">
            <v>1393364</v>
          </cell>
          <cell r="I35">
            <v>1393864</v>
          </cell>
          <cell r="J35">
            <v>1394364</v>
          </cell>
          <cell r="K35">
            <v>1394864</v>
          </cell>
          <cell r="L35">
            <v>1395364</v>
          </cell>
          <cell r="M35">
            <v>1395864</v>
          </cell>
          <cell r="N35">
            <v>1396364</v>
          </cell>
          <cell r="O35">
            <v>1396864</v>
          </cell>
          <cell r="P35">
            <v>1393864</v>
          </cell>
          <cell r="R35">
            <v>0</v>
          </cell>
          <cell r="S35">
            <v>1393864</v>
          </cell>
        </row>
        <row r="36">
          <cell r="A36">
            <v>3911</v>
          </cell>
          <cell r="B36" t="str">
            <v>OFFICE FURNITURE</v>
          </cell>
          <cell r="C36">
            <v>9370</v>
          </cell>
          <cell r="D36">
            <v>9370</v>
          </cell>
          <cell r="E36">
            <v>9370</v>
          </cell>
          <cell r="F36">
            <v>9370</v>
          </cell>
          <cell r="G36">
            <v>9370</v>
          </cell>
          <cell r="H36">
            <v>11370</v>
          </cell>
          <cell r="I36">
            <v>11370</v>
          </cell>
          <cell r="J36">
            <v>11370</v>
          </cell>
          <cell r="K36">
            <v>11370</v>
          </cell>
          <cell r="L36">
            <v>11370</v>
          </cell>
          <cell r="M36">
            <v>11370</v>
          </cell>
          <cell r="N36">
            <v>11370</v>
          </cell>
          <cell r="O36">
            <v>11370</v>
          </cell>
          <cell r="P36">
            <v>10601</v>
          </cell>
          <cell r="Q36">
            <v>0.04</v>
          </cell>
          <cell r="R36">
            <v>424</v>
          </cell>
          <cell r="S36">
            <v>10177</v>
          </cell>
        </row>
        <row r="37">
          <cell r="A37">
            <v>3912</v>
          </cell>
          <cell r="B37" t="str">
            <v>OFFICE MACHINES</v>
          </cell>
          <cell r="C37">
            <v>39716</v>
          </cell>
          <cell r="D37">
            <v>39716</v>
          </cell>
          <cell r="E37">
            <v>39716</v>
          </cell>
          <cell r="F37">
            <v>39716</v>
          </cell>
          <cell r="G37">
            <v>39716</v>
          </cell>
          <cell r="H37">
            <v>41716</v>
          </cell>
          <cell r="I37">
            <v>41716</v>
          </cell>
          <cell r="J37">
            <v>41716</v>
          </cell>
          <cell r="K37">
            <v>41716</v>
          </cell>
          <cell r="L37">
            <v>41716</v>
          </cell>
          <cell r="M37">
            <v>41716</v>
          </cell>
          <cell r="N37">
            <v>41716</v>
          </cell>
          <cell r="O37">
            <v>41716</v>
          </cell>
          <cell r="P37">
            <v>40947</v>
          </cell>
          <cell r="Q37">
            <v>0.04</v>
          </cell>
          <cell r="R37">
            <v>1638</v>
          </cell>
          <cell r="S37">
            <v>39309</v>
          </cell>
        </row>
        <row r="38">
          <cell r="A38">
            <v>3913</v>
          </cell>
          <cell r="B38" t="str">
            <v>COMPUTER EQUIPMENT</v>
          </cell>
          <cell r="C38">
            <v>662988</v>
          </cell>
          <cell r="D38">
            <v>659586</v>
          </cell>
          <cell r="E38">
            <v>656184</v>
          </cell>
          <cell r="F38">
            <v>882782</v>
          </cell>
          <cell r="G38">
            <v>879380</v>
          </cell>
          <cell r="H38">
            <v>878478</v>
          </cell>
          <cell r="I38">
            <v>875076</v>
          </cell>
          <cell r="J38">
            <v>871674</v>
          </cell>
          <cell r="K38">
            <v>880272</v>
          </cell>
          <cell r="L38">
            <v>876870</v>
          </cell>
          <cell r="M38">
            <v>873469</v>
          </cell>
          <cell r="N38">
            <v>870068</v>
          </cell>
          <cell r="O38">
            <v>866667</v>
          </cell>
          <cell r="P38">
            <v>825653</v>
          </cell>
          <cell r="Q38">
            <v>0.04</v>
          </cell>
          <cell r="R38">
            <v>33026</v>
          </cell>
          <cell r="S38">
            <v>792627</v>
          </cell>
        </row>
        <row r="39">
          <cell r="A39">
            <v>3921</v>
          </cell>
          <cell r="B39" t="str">
            <v>PASSENGER CARS</v>
          </cell>
          <cell r="C39">
            <v>96020</v>
          </cell>
          <cell r="D39">
            <v>96020</v>
          </cell>
          <cell r="E39">
            <v>96020</v>
          </cell>
          <cell r="F39">
            <v>96020</v>
          </cell>
          <cell r="G39">
            <v>96020</v>
          </cell>
          <cell r="H39">
            <v>96020</v>
          </cell>
          <cell r="I39">
            <v>96020</v>
          </cell>
          <cell r="J39">
            <v>96020</v>
          </cell>
          <cell r="K39">
            <v>96020</v>
          </cell>
          <cell r="L39">
            <v>96020</v>
          </cell>
          <cell r="M39">
            <v>96020</v>
          </cell>
          <cell r="N39">
            <v>96020</v>
          </cell>
          <cell r="O39">
            <v>96020</v>
          </cell>
          <cell r="P39">
            <v>96020</v>
          </cell>
          <cell r="R39">
            <v>0</v>
          </cell>
          <cell r="S39">
            <v>96020</v>
          </cell>
        </row>
        <row r="40">
          <cell r="A40">
            <v>3922</v>
          </cell>
          <cell r="B40" t="str">
            <v>LIGHT TRUCKS &amp; VANS</v>
          </cell>
          <cell r="C40">
            <v>541906</v>
          </cell>
          <cell r="D40">
            <v>541906</v>
          </cell>
          <cell r="E40">
            <v>541906</v>
          </cell>
          <cell r="F40">
            <v>541906</v>
          </cell>
          <cell r="G40">
            <v>529875.6</v>
          </cell>
          <cell r="H40">
            <v>579875.6</v>
          </cell>
          <cell r="I40">
            <v>579875.6</v>
          </cell>
          <cell r="J40">
            <v>579875.6</v>
          </cell>
          <cell r="K40">
            <v>567845.19999999995</v>
          </cell>
          <cell r="L40">
            <v>567845.19999999995</v>
          </cell>
          <cell r="M40">
            <v>567845.19999999995</v>
          </cell>
          <cell r="N40">
            <v>567845.19999999995</v>
          </cell>
          <cell r="O40">
            <v>555814.79999999993</v>
          </cell>
          <cell r="P40">
            <v>558794</v>
          </cell>
          <cell r="R40">
            <v>0</v>
          </cell>
          <cell r="S40">
            <v>558794</v>
          </cell>
        </row>
        <row r="41">
          <cell r="A41">
            <v>3923</v>
          </cell>
          <cell r="B41" t="str">
            <v>HEAVY TRUCKS</v>
          </cell>
          <cell r="C41">
            <v>1932421</v>
          </cell>
          <cell r="D41">
            <v>1932421</v>
          </cell>
          <cell r="E41">
            <v>2112421</v>
          </cell>
          <cell r="F41">
            <v>2112421</v>
          </cell>
          <cell r="G41">
            <v>2112421</v>
          </cell>
          <cell r="H41">
            <v>2112421</v>
          </cell>
          <cell r="I41">
            <v>2112421</v>
          </cell>
          <cell r="J41">
            <v>2112421</v>
          </cell>
          <cell r="K41">
            <v>2112421</v>
          </cell>
          <cell r="L41">
            <v>2112421</v>
          </cell>
          <cell r="M41">
            <v>2112421</v>
          </cell>
          <cell r="N41">
            <v>2112421</v>
          </cell>
          <cell r="O41">
            <v>2112421</v>
          </cell>
          <cell r="P41">
            <v>2084729</v>
          </cell>
          <cell r="R41">
            <v>0</v>
          </cell>
          <cell r="S41">
            <v>2084729</v>
          </cell>
        </row>
        <row r="42">
          <cell r="A42">
            <v>3924</v>
          </cell>
          <cell r="B42" t="str">
            <v>TRAILERS</v>
          </cell>
          <cell r="C42">
            <v>106426</v>
          </cell>
          <cell r="D42">
            <v>106426</v>
          </cell>
          <cell r="E42">
            <v>106426</v>
          </cell>
          <cell r="F42">
            <v>106426</v>
          </cell>
          <cell r="G42">
            <v>106426</v>
          </cell>
          <cell r="H42">
            <v>106426</v>
          </cell>
          <cell r="I42">
            <v>106426</v>
          </cell>
          <cell r="J42">
            <v>106426</v>
          </cell>
          <cell r="K42">
            <v>106426</v>
          </cell>
          <cell r="L42">
            <v>106426</v>
          </cell>
          <cell r="M42">
            <v>106426</v>
          </cell>
          <cell r="N42">
            <v>106426</v>
          </cell>
          <cell r="O42">
            <v>106426</v>
          </cell>
          <cell r="P42">
            <v>106426</v>
          </cell>
          <cell r="R42">
            <v>0</v>
          </cell>
          <cell r="S42">
            <v>106426</v>
          </cell>
        </row>
        <row r="43">
          <cell r="A43">
            <v>3931</v>
          </cell>
          <cell r="B43" t="str">
            <v>STORES EQUIPMENT-FIXED</v>
          </cell>
          <cell r="C43">
            <v>106918</v>
          </cell>
          <cell r="D43">
            <v>106918</v>
          </cell>
          <cell r="E43">
            <v>106918</v>
          </cell>
          <cell r="F43">
            <v>106918</v>
          </cell>
          <cell r="G43">
            <v>106918</v>
          </cell>
          <cell r="H43">
            <v>106918</v>
          </cell>
          <cell r="I43">
            <v>106918</v>
          </cell>
          <cell r="J43">
            <v>106918</v>
          </cell>
          <cell r="K43">
            <v>106918</v>
          </cell>
          <cell r="L43">
            <v>106918</v>
          </cell>
          <cell r="M43">
            <v>106918</v>
          </cell>
          <cell r="N43">
            <v>106918</v>
          </cell>
          <cell r="O43">
            <v>106918</v>
          </cell>
          <cell r="P43">
            <v>106918</v>
          </cell>
          <cell r="R43">
            <v>0</v>
          </cell>
          <cell r="S43">
            <v>106918</v>
          </cell>
        </row>
        <row r="44">
          <cell r="A44" t="str">
            <v>3932</v>
          </cell>
          <cell r="B44" t="str">
            <v>STORES EQUIPMENT-PORTABLE</v>
          </cell>
          <cell r="C44">
            <v>761</v>
          </cell>
          <cell r="D44">
            <v>761</v>
          </cell>
          <cell r="E44">
            <v>761</v>
          </cell>
          <cell r="F44">
            <v>761</v>
          </cell>
          <cell r="G44">
            <v>761</v>
          </cell>
          <cell r="H44">
            <v>761</v>
          </cell>
          <cell r="I44">
            <v>761</v>
          </cell>
          <cell r="J44">
            <v>761</v>
          </cell>
          <cell r="K44">
            <v>761</v>
          </cell>
          <cell r="L44">
            <v>761</v>
          </cell>
          <cell r="M44">
            <v>761</v>
          </cell>
          <cell r="N44">
            <v>761</v>
          </cell>
          <cell r="O44">
            <v>761</v>
          </cell>
          <cell r="P44">
            <v>761</v>
          </cell>
          <cell r="R44">
            <v>0</v>
          </cell>
          <cell r="S44">
            <v>761</v>
          </cell>
        </row>
        <row r="45">
          <cell r="A45">
            <v>3941</v>
          </cell>
          <cell r="B45" t="str">
            <v>TOOLS, SHOP, &amp; GARAGE EQUIP-FIXED</v>
          </cell>
          <cell r="C45">
            <v>37772</v>
          </cell>
          <cell r="D45">
            <v>37772</v>
          </cell>
          <cell r="E45">
            <v>37772</v>
          </cell>
          <cell r="F45">
            <v>37772</v>
          </cell>
          <cell r="G45">
            <v>37772</v>
          </cell>
          <cell r="H45">
            <v>37772</v>
          </cell>
          <cell r="I45">
            <v>37772</v>
          </cell>
          <cell r="J45">
            <v>37772</v>
          </cell>
          <cell r="K45">
            <v>37772</v>
          </cell>
          <cell r="L45">
            <v>37772</v>
          </cell>
          <cell r="M45">
            <v>37772</v>
          </cell>
          <cell r="N45">
            <v>37772</v>
          </cell>
          <cell r="O45">
            <v>37772</v>
          </cell>
          <cell r="P45">
            <v>37772</v>
          </cell>
          <cell r="R45">
            <v>0</v>
          </cell>
          <cell r="S45">
            <v>37772</v>
          </cell>
        </row>
        <row r="46">
          <cell r="A46">
            <v>3942</v>
          </cell>
          <cell r="B46" t="str">
            <v>TOOLS, SHOP, &amp; GARAGE EQUIP-PORTABLE</v>
          </cell>
          <cell r="C46">
            <v>108684</v>
          </cell>
          <cell r="D46">
            <v>110184</v>
          </cell>
          <cell r="E46">
            <v>111684</v>
          </cell>
          <cell r="F46">
            <v>113184</v>
          </cell>
          <cell r="G46">
            <v>114684</v>
          </cell>
          <cell r="H46">
            <v>116184</v>
          </cell>
          <cell r="I46">
            <v>117684</v>
          </cell>
          <cell r="J46">
            <v>119184</v>
          </cell>
          <cell r="K46">
            <v>120684</v>
          </cell>
          <cell r="L46">
            <v>122184</v>
          </cell>
          <cell r="M46">
            <v>123684</v>
          </cell>
          <cell r="N46">
            <v>125184</v>
          </cell>
          <cell r="O46">
            <v>126684</v>
          </cell>
          <cell r="P46">
            <v>117684</v>
          </cell>
          <cell r="R46">
            <v>0</v>
          </cell>
          <cell r="S46">
            <v>117684</v>
          </cell>
        </row>
        <row r="47">
          <cell r="A47">
            <v>3951</v>
          </cell>
          <cell r="B47" t="str">
            <v>LABORATORY EQUIPMENT-FIXED</v>
          </cell>
          <cell r="C47">
            <v>64248</v>
          </cell>
          <cell r="D47">
            <v>64248</v>
          </cell>
          <cell r="E47">
            <v>64248</v>
          </cell>
          <cell r="F47">
            <v>64248</v>
          </cell>
          <cell r="G47">
            <v>64248</v>
          </cell>
          <cell r="H47">
            <v>64248</v>
          </cell>
          <cell r="I47">
            <v>64248</v>
          </cell>
          <cell r="J47">
            <v>64248</v>
          </cell>
          <cell r="K47">
            <v>64248</v>
          </cell>
          <cell r="L47">
            <v>64248</v>
          </cell>
          <cell r="M47">
            <v>64248</v>
          </cell>
          <cell r="N47">
            <v>64248</v>
          </cell>
          <cell r="O47">
            <v>64248</v>
          </cell>
          <cell r="P47">
            <v>64248</v>
          </cell>
          <cell r="R47">
            <v>0</v>
          </cell>
          <cell r="S47">
            <v>64248</v>
          </cell>
        </row>
        <row r="48">
          <cell r="A48">
            <v>3952</v>
          </cell>
          <cell r="B48" t="str">
            <v>LABORATORY EQUIPMENT-PORTABLE</v>
          </cell>
          <cell r="C48">
            <v>38559</v>
          </cell>
          <cell r="D48">
            <v>38559</v>
          </cell>
          <cell r="E48">
            <v>38559</v>
          </cell>
          <cell r="F48">
            <v>38559</v>
          </cell>
          <cell r="G48">
            <v>38559</v>
          </cell>
          <cell r="H48">
            <v>38559</v>
          </cell>
          <cell r="I48">
            <v>38559</v>
          </cell>
          <cell r="J48">
            <v>38559</v>
          </cell>
          <cell r="K48">
            <v>38559</v>
          </cell>
          <cell r="L48">
            <v>38559</v>
          </cell>
          <cell r="M48">
            <v>38559</v>
          </cell>
          <cell r="N48">
            <v>38559</v>
          </cell>
          <cell r="O48">
            <v>38559</v>
          </cell>
          <cell r="P48">
            <v>38559</v>
          </cell>
          <cell r="R48">
            <v>0</v>
          </cell>
          <cell r="S48">
            <v>38559</v>
          </cell>
        </row>
        <row r="49">
          <cell r="A49">
            <v>396</v>
          </cell>
          <cell r="B49" t="str">
            <v>POWER OPERATED EQUIPMENT</v>
          </cell>
          <cell r="C49">
            <v>116642</v>
          </cell>
          <cell r="D49">
            <v>116642</v>
          </cell>
          <cell r="E49">
            <v>116642</v>
          </cell>
          <cell r="F49">
            <v>116642</v>
          </cell>
          <cell r="G49">
            <v>116642</v>
          </cell>
          <cell r="H49">
            <v>116642</v>
          </cell>
          <cell r="I49">
            <v>116642</v>
          </cell>
          <cell r="J49">
            <v>116642</v>
          </cell>
          <cell r="K49">
            <v>116642</v>
          </cell>
          <cell r="L49">
            <v>116642</v>
          </cell>
          <cell r="M49">
            <v>116642</v>
          </cell>
          <cell r="N49">
            <v>116642</v>
          </cell>
          <cell r="O49">
            <v>116642</v>
          </cell>
          <cell r="P49">
            <v>116642</v>
          </cell>
          <cell r="R49">
            <v>0</v>
          </cell>
          <cell r="S49">
            <v>116642</v>
          </cell>
        </row>
        <row r="50">
          <cell r="A50">
            <v>397</v>
          </cell>
          <cell r="B50" t="str">
            <v>COMMUNICATION EQUIPMENT</v>
          </cell>
          <cell r="C50">
            <v>149693</v>
          </cell>
          <cell r="D50">
            <v>149693</v>
          </cell>
          <cell r="E50">
            <v>149693</v>
          </cell>
          <cell r="F50">
            <v>149693</v>
          </cell>
          <cell r="G50">
            <v>149693</v>
          </cell>
          <cell r="H50">
            <v>149693</v>
          </cell>
          <cell r="I50">
            <v>149693</v>
          </cell>
          <cell r="J50">
            <v>149693</v>
          </cell>
          <cell r="K50">
            <v>149693</v>
          </cell>
          <cell r="L50">
            <v>149693</v>
          </cell>
          <cell r="M50">
            <v>149693</v>
          </cell>
          <cell r="N50">
            <v>149693</v>
          </cell>
          <cell r="O50">
            <v>149693</v>
          </cell>
          <cell r="P50">
            <v>149693</v>
          </cell>
          <cell r="R50">
            <v>0</v>
          </cell>
          <cell r="S50">
            <v>149693</v>
          </cell>
        </row>
        <row r="51">
          <cell r="A51">
            <v>398</v>
          </cell>
          <cell r="B51" t="str">
            <v>MISCELLANEOUS EQUIPMENT</v>
          </cell>
          <cell r="C51">
            <v>20036</v>
          </cell>
          <cell r="D51">
            <v>20036</v>
          </cell>
          <cell r="E51">
            <v>20036</v>
          </cell>
          <cell r="F51">
            <v>20036</v>
          </cell>
          <cell r="G51">
            <v>20036</v>
          </cell>
          <cell r="H51">
            <v>20036</v>
          </cell>
          <cell r="I51">
            <v>20036</v>
          </cell>
          <cell r="J51">
            <v>20036</v>
          </cell>
          <cell r="K51">
            <v>20036</v>
          </cell>
          <cell r="L51">
            <v>20036</v>
          </cell>
          <cell r="M51">
            <v>20036</v>
          </cell>
          <cell r="N51">
            <v>20036</v>
          </cell>
          <cell r="O51">
            <v>20036</v>
          </cell>
          <cell r="P51">
            <v>20036</v>
          </cell>
          <cell r="R51">
            <v>0</v>
          </cell>
          <cell r="S51">
            <v>20036</v>
          </cell>
        </row>
        <row r="52">
          <cell r="A52" t="str">
            <v>399</v>
          </cell>
          <cell r="B52" t="str">
            <v>MISCELLANEOUS TANGIBLE</v>
          </cell>
          <cell r="C52">
            <v>10000</v>
          </cell>
          <cell r="D52">
            <v>10000</v>
          </cell>
          <cell r="E52">
            <v>10000</v>
          </cell>
          <cell r="F52">
            <v>10000</v>
          </cell>
          <cell r="G52">
            <v>10000</v>
          </cell>
          <cell r="H52">
            <v>10000</v>
          </cell>
          <cell r="I52">
            <v>10000</v>
          </cell>
          <cell r="J52">
            <v>10000</v>
          </cell>
          <cell r="K52">
            <v>10000</v>
          </cell>
          <cell r="L52">
            <v>10000</v>
          </cell>
          <cell r="M52">
            <v>10000</v>
          </cell>
          <cell r="N52">
            <v>10000</v>
          </cell>
          <cell r="O52">
            <v>10000</v>
          </cell>
          <cell r="P52">
            <v>10000</v>
          </cell>
          <cell r="R52">
            <v>0</v>
          </cell>
          <cell r="S52">
            <v>10000</v>
          </cell>
        </row>
      </sheetData>
      <sheetData sheetId="1">
        <row r="7">
          <cell r="A7" t="str">
            <v>ACCT</v>
          </cell>
          <cell r="B7" t="str">
            <v>ACCOUNT TITLE</v>
          </cell>
          <cell r="C7">
            <v>38017</v>
          </cell>
          <cell r="D7">
            <v>38045</v>
          </cell>
          <cell r="E7">
            <v>38077</v>
          </cell>
          <cell r="F7">
            <v>38107</v>
          </cell>
          <cell r="G7">
            <v>38138</v>
          </cell>
          <cell r="H7">
            <v>38168</v>
          </cell>
          <cell r="I7">
            <v>38199</v>
          </cell>
          <cell r="J7">
            <v>38230</v>
          </cell>
          <cell r="K7">
            <v>38260</v>
          </cell>
          <cell r="L7">
            <v>38291</v>
          </cell>
          <cell r="M7">
            <v>38321</v>
          </cell>
          <cell r="N7">
            <v>38352</v>
          </cell>
          <cell r="O7" t="str">
            <v>TOTAL</v>
          </cell>
        </row>
        <row r="9">
          <cell r="A9">
            <v>350</v>
          </cell>
          <cell r="B9" t="str">
            <v>LAND</v>
          </cell>
          <cell r="C9">
            <v>0</v>
          </cell>
          <cell r="D9">
            <v>0</v>
          </cell>
          <cell r="E9">
            <v>0</v>
          </cell>
          <cell r="F9">
            <v>0</v>
          </cell>
          <cell r="G9">
            <v>0</v>
          </cell>
          <cell r="H9">
            <v>0</v>
          </cell>
          <cell r="I9">
            <v>0</v>
          </cell>
          <cell r="J9">
            <v>0</v>
          </cell>
          <cell r="K9">
            <v>0</v>
          </cell>
          <cell r="L9">
            <v>0</v>
          </cell>
          <cell r="M9">
            <v>0</v>
          </cell>
          <cell r="N9">
            <v>0</v>
          </cell>
          <cell r="O9">
            <v>0</v>
          </cell>
        </row>
        <row r="10">
          <cell r="A10" t="str">
            <v>3501</v>
          </cell>
          <cell r="B10" t="str">
            <v>LAND RIGHTS</v>
          </cell>
          <cell r="C10">
            <v>0</v>
          </cell>
          <cell r="D10">
            <v>0</v>
          </cell>
          <cell r="E10">
            <v>0</v>
          </cell>
          <cell r="F10">
            <v>0</v>
          </cell>
          <cell r="G10">
            <v>0</v>
          </cell>
          <cell r="H10">
            <v>0</v>
          </cell>
          <cell r="I10">
            <v>0</v>
          </cell>
          <cell r="J10">
            <v>0</v>
          </cell>
          <cell r="K10">
            <v>0</v>
          </cell>
          <cell r="L10">
            <v>0</v>
          </cell>
          <cell r="M10">
            <v>0</v>
          </cell>
          <cell r="N10">
            <v>0</v>
          </cell>
          <cell r="O10">
            <v>0</v>
          </cell>
        </row>
        <row r="11">
          <cell r="A11">
            <v>352</v>
          </cell>
          <cell r="B11" t="str">
            <v>STRUCTURES AND IMPROVEMENTS</v>
          </cell>
          <cell r="C11">
            <v>0</v>
          </cell>
          <cell r="D11">
            <v>0</v>
          </cell>
          <cell r="E11">
            <v>0</v>
          </cell>
          <cell r="F11">
            <v>0</v>
          </cell>
          <cell r="G11">
            <v>0</v>
          </cell>
          <cell r="H11">
            <v>0</v>
          </cell>
          <cell r="I11">
            <v>0</v>
          </cell>
          <cell r="J11">
            <v>0</v>
          </cell>
          <cell r="K11">
            <v>0</v>
          </cell>
          <cell r="L11">
            <v>0</v>
          </cell>
          <cell r="M11">
            <v>0</v>
          </cell>
          <cell r="N11">
            <v>0</v>
          </cell>
          <cell r="O11">
            <v>0</v>
          </cell>
        </row>
        <row r="12">
          <cell r="A12">
            <v>353</v>
          </cell>
          <cell r="B12" t="str">
            <v>STATION EQUIPMENT</v>
          </cell>
          <cell r="C12">
            <v>0</v>
          </cell>
          <cell r="D12">
            <v>0</v>
          </cell>
          <cell r="E12">
            <v>0</v>
          </cell>
          <cell r="F12">
            <v>0</v>
          </cell>
          <cell r="G12">
            <v>3000</v>
          </cell>
          <cell r="H12">
            <v>395000</v>
          </cell>
          <cell r="I12">
            <v>0</v>
          </cell>
          <cell r="J12">
            <v>0</v>
          </cell>
          <cell r="K12">
            <v>0</v>
          </cell>
          <cell r="L12">
            <v>0</v>
          </cell>
          <cell r="M12">
            <v>0</v>
          </cell>
          <cell r="N12">
            <v>0</v>
          </cell>
          <cell r="O12">
            <v>398000</v>
          </cell>
        </row>
        <row r="13">
          <cell r="A13">
            <v>354</v>
          </cell>
          <cell r="B13" t="str">
            <v>TOWERS AND FIXTURES</v>
          </cell>
          <cell r="C13">
            <v>0</v>
          </cell>
          <cell r="D13">
            <v>0</v>
          </cell>
          <cell r="E13">
            <v>0</v>
          </cell>
          <cell r="F13">
            <v>0</v>
          </cell>
          <cell r="G13">
            <v>0</v>
          </cell>
          <cell r="H13">
            <v>0</v>
          </cell>
          <cell r="I13">
            <v>0</v>
          </cell>
          <cell r="J13">
            <v>0</v>
          </cell>
          <cell r="K13">
            <v>0</v>
          </cell>
          <cell r="L13">
            <v>0</v>
          </cell>
          <cell r="M13">
            <v>0</v>
          </cell>
          <cell r="N13">
            <v>0</v>
          </cell>
          <cell r="O13">
            <v>0</v>
          </cell>
        </row>
        <row r="14">
          <cell r="A14">
            <v>355</v>
          </cell>
          <cell r="B14" t="str">
            <v>POLES AND FIXTURES</v>
          </cell>
          <cell r="C14">
            <v>0</v>
          </cell>
          <cell r="D14">
            <v>0</v>
          </cell>
          <cell r="E14">
            <v>0</v>
          </cell>
          <cell r="F14">
            <v>0</v>
          </cell>
          <cell r="G14">
            <v>0</v>
          </cell>
          <cell r="H14">
            <v>0</v>
          </cell>
          <cell r="I14">
            <v>0</v>
          </cell>
          <cell r="J14">
            <v>0</v>
          </cell>
          <cell r="K14">
            <v>0</v>
          </cell>
          <cell r="L14">
            <v>0</v>
          </cell>
          <cell r="M14">
            <v>0</v>
          </cell>
          <cell r="N14">
            <v>0</v>
          </cell>
          <cell r="O14">
            <v>0</v>
          </cell>
        </row>
        <row r="15">
          <cell r="A15">
            <v>356</v>
          </cell>
          <cell r="B15" t="str">
            <v>OVERHEAD CONDUCTORS AND DEVICES</v>
          </cell>
          <cell r="C15">
            <v>0</v>
          </cell>
          <cell r="D15">
            <v>0</v>
          </cell>
          <cell r="E15">
            <v>0</v>
          </cell>
          <cell r="F15">
            <v>0</v>
          </cell>
          <cell r="G15">
            <v>0</v>
          </cell>
          <cell r="H15">
            <v>0</v>
          </cell>
          <cell r="I15">
            <v>0</v>
          </cell>
          <cell r="J15">
            <v>0</v>
          </cell>
          <cell r="K15">
            <v>0</v>
          </cell>
          <cell r="L15">
            <v>0</v>
          </cell>
          <cell r="M15">
            <v>0</v>
          </cell>
          <cell r="N15">
            <v>0</v>
          </cell>
          <cell r="O15">
            <v>0</v>
          </cell>
        </row>
        <row r="16">
          <cell r="A16">
            <v>359</v>
          </cell>
          <cell r="B16" t="str">
            <v>ROADS AND TRAILS</v>
          </cell>
          <cell r="C16">
            <v>0</v>
          </cell>
          <cell r="D16">
            <v>0</v>
          </cell>
          <cell r="E16">
            <v>0</v>
          </cell>
          <cell r="F16">
            <v>0</v>
          </cell>
          <cell r="G16">
            <v>0</v>
          </cell>
          <cell r="H16">
            <v>0</v>
          </cell>
          <cell r="I16">
            <v>0</v>
          </cell>
          <cell r="J16">
            <v>0</v>
          </cell>
          <cell r="K16">
            <v>0</v>
          </cell>
          <cell r="L16">
            <v>0</v>
          </cell>
          <cell r="M16">
            <v>0</v>
          </cell>
          <cell r="N16">
            <v>0</v>
          </cell>
          <cell r="O16">
            <v>0</v>
          </cell>
        </row>
        <row r="17">
          <cell r="A17">
            <v>360</v>
          </cell>
          <cell r="B17" t="str">
            <v>DISTRIBUTION PLANT-LAND</v>
          </cell>
          <cell r="C17">
            <v>0</v>
          </cell>
          <cell r="D17">
            <v>0</v>
          </cell>
          <cell r="E17">
            <v>0</v>
          </cell>
          <cell r="F17">
            <v>0</v>
          </cell>
          <cell r="G17">
            <v>0</v>
          </cell>
          <cell r="H17">
            <v>0</v>
          </cell>
          <cell r="I17">
            <v>0</v>
          </cell>
          <cell r="J17">
            <v>0</v>
          </cell>
          <cell r="K17">
            <v>0</v>
          </cell>
          <cell r="L17">
            <v>0</v>
          </cell>
          <cell r="M17">
            <v>0</v>
          </cell>
          <cell r="N17">
            <v>0</v>
          </cell>
          <cell r="O17">
            <v>0</v>
          </cell>
        </row>
        <row r="18">
          <cell r="A18">
            <v>3601</v>
          </cell>
          <cell r="B18" t="str">
            <v>LAND RIGHTS</v>
          </cell>
          <cell r="C18">
            <v>0</v>
          </cell>
          <cell r="D18">
            <v>0</v>
          </cell>
          <cell r="E18">
            <v>0</v>
          </cell>
          <cell r="F18">
            <v>0</v>
          </cell>
          <cell r="G18">
            <v>0</v>
          </cell>
          <cell r="H18">
            <v>0</v>
          </cell>
          <cell r="I18">
            <v>0</v>
          </cell>
          <cell r="J18">
            <v>0</v>
          </cell>
          <cell r="K18">
            <v>0</v>
          </cell>
          <cell r="L18">
            <v>0</v>
          </cell>
          <cell r="M18">
            <v>0</v>
          </cell>
          <cell r="N18">
            <v>0</v>
          </cell>
          <cell r="O18">
            <v>0</v>
          </cell>
        </row>
        <row r="19">
          <cell r="A19">
            <v>361</v>
          </cell>
          <cell r="B19" t="str">
            <v>STRUCTURES &amp; IMPROVEMENTS</v>
          </cell>
          <cell r="C19">
            <v>0</v>
          </cell>
          <cell r="D19">
            <v>0</v>
          </cell>
          <cell r="E19">
            <v>0</v>
          </cell>
          <cell r="F19">
            <v>0</v>
          </cell>
          <cell r="G19">
            <v>0</v>
          </cell>
          <cell r="H19">
            <v>0</v>
          </cell>
          <cell r="I19">
            <v>0</v>
          </cell>
          <cell r="J19">
            <v>0</v>
          </cell>
          <cell r="K19">
            <v>0</v>
          </cell>
          <cell r="L19">
            <v>0</v>
          </cell>
          <cell r="M19">
            <v>0</v>
          </cell>
          <cell r="N19">
            <v>0</v>
          </cell>
          <cell r="O19">
            <v>0</v>
          </cell>
        </row>
        <row r="20">
          <cell r="A20">
            <v>362</v>
          </cell>
          <cell r="B20" t="str">
            <v>STATION EQUIPMENT</v>
          </cell>
          <cell r="C20">
            <v>0</v>
          </cell>
          <cell r="D20">
            <v>0</v>
          </cell>
          <cell r="E20">
            <v>0</v>
          </cell>
          <cell r="F20">
            <v>200000</v>
          </cell>
          <cell r="G20">
            <v>0</v>
          </cell>
          <cell r="H20">
            <v>1309500</v>
          </cell>
          <cell r="I20">
            <v>0</v>
          </cell>
          <cell r="J20">
            <v>0</v>
          </cell>
          <cell r="K20">
            <v>0</v>
          </cell>
          <cell r="L20">
            <v>0</v>
          </cell>
          <cell r="M20">
            <v>0</v>
          </cell>
          <cell r="N20">
            <v>0</v>
          </cell>
          <cell r="O20">
            <v>1509500</v>
          </cell>
        </row>
        <row r="21">
          <cell r="A21">
            <v>364</v>
          </cell>
          <cell r="B21" t="str">
            <v>POLES, TOWERS, &amp; FIXTURES</v>
          </cell>
          <cell r="C21">
            <v>37900</v>
          </cell>
          <cell r="D21">
            <v>37900</v>
          </cell>
          <cell r="E21">
            <v>87900</v>
          </cell>
          <cell r="F21">
            <v>37900</v>
          </cell>
          <cell r="G21">
            <v>37900</v>
          </cell>
          <cell r="H21">
            <v>37900</v>
          </cell>
          <cell r="I21">
            <v>37900</v>
          </cell>
          <cell r="J21">
            <v>37900</v>
          </cell>
          <cell r="K21">
            <v>37900</v>
          </cell>
          <cell r="L21">
            <v>37900</v>
          </cell>
          <cell r="M21">
            <v>37900</v>
          </cell>
          <cell r="N21">
            <v>38000</v>
          </cell>
          <cell r="O21">
            <v>504900</v>
          </cell>
        </row>
        <row r="22">
          <cell r="A22">
            <v>365</v>
          </cell>
          <cell r="B22" t="str">
            <v>OVERHEAD CONDUCTORS &amp; DEVICES</v>
          </cell>
          <cell r="C22">
            <v>22900</v>
          </cell>
          <cell r="D22">
            <v>22900</v>
          </cell>
          <cell r="E22">
            <v>22900</v>
          </cell>
          <cell r="F22">
            <v>22900</v>
          </cell>
          <cell r="G22">
            <v>22900</v>
          </cell>
          <cell r="H22">
            <v>22900</v>
          </cell>
          <cell r="I22">
            <v>22900</v>
          </cell>
          <cell r="J22">
            <v>22900</v>
          </cell>
          <cell r="K22">
            <v>22900</v>
          </cell>
          <cell r="L22">
            <v>22900</v>
          </cell>
          <cell r="M22">
            <v>22900</v>
          </cell>
          <cell r="N22">
            <v>22900</v>
          </cell>
          <cell r="O22">
            <v>274800</v>
          </cell>
        </row>
        <row r="23">
          <cell r="A23">
            <v>3662</v>
          </cell>
          <cell r="B23" t="str">
            <v>UNDERGROUND CONDUIT - BURIED</v>
          </cell>
          <cell r="C23">
            <v>800</v>
          </cell>
          <cell r="D23">
            <v>800</v>
          </cell>
          <cell r="E23">
            <v>200800</v>
          </cell>
          <cell r="F23">
            <v>800</v>
          </cell>
          <cell r="G23">
            <v>800</v>
          </cell>
          <cell r="H23">
            <v>800</v>
          </cell>
          <cell r="I23">
            <v>800</v>
          </cell>
          <cell r="J23">
            <v>800</v>
          </cell>
          <cell r="K23">
            <v>800</v>
          </cell>
          <cell r="L23">
            <v>800</v>
          </cell>
          <cell r="M23">
            <v>800</v>
          </cell>
          <cell r="N23">
            <v>800</v>
          </cell>
          <cell r="O23">
            <v>209600</v>
          </cell>
        </row>
        <row r="24">
          <cell r="A24">
            <v>3672</v>
          </cell>
          <cell r="B24" t="str">
            <v>UNDERGROUND COND &amp; DEVICES - BURIED</v>
          </cell>
          <cell r="C24">
            <v>15500</v>
          </cell>
          <cell r="D24">
            <v>15500</v>
          </cell>
          <cell r="E24">
            <v>165500</v>
          </cell>
          <cell r="F24">
            <v>15500</v>
          </cell>
          <cell r="G24">
            <v>15500</v>
          </cell>
          <cell r="H24">
            <v>15500</v>
          </cell>
          <cell r="I24">
            <v>15500</v>
          </cell>
          <cell r="J24">
            <v>15500</v>
          </cell>
          <cell r="K24">
            <v>15500</v>
          </cell>
          <cell r="L24">
            <v>15500</v>
          </cell>
          <cell r="M24">
            <v>15500</v>
          </cell>
          <cell r="N24">
            <v>15600</v>
          </cell>
          <cell r="O24">
            <v>336100</v>
          </cell>
        </row>
        <row r="25">
          <cell r="A25">
            <v>3681</v>
          </cell>
          <cell r="B25" t="str">
            <v>LINE TRANSFORMERS - OVERHEAD</v>
          </cell>
          <cell r="C25">
            <v>13800</v>
          </cell>
          <cell r="D25">
            <v>13800</v>
          </cell>
          <cell r="E25">
            <v>13800</v>
          </cell>
          <cell r="F25">
            <v>62800</v>
          </cell>
          <cell r="G25">
            <v>13800</v>
          </cell>
          <cell r="H25">
            <v>13800</v>
          </cell>
          <cell r="I25">
            <v>13800</v>
          </cell>
          <cell r="J25">
            <v>13800</v>
          </cell>
          <cell r="K25">
            <v>13800</v>
          </cell>
          <cell r="L25">
            <v>13800</v>
          </cell>
          <cell r="M25">
            <v>13800</v>
          </cell>
          <cell r="N25">
            <v>13800</v>
          </cell>
          <cell r="O25">
            <v>214600</v>
          </cell>
        </row>
        <row r="26">
          <cell r="A26" t="str">
            <v>3683</v>
          </cell>
          <cell r="B26" t="str">
            <v>LINE TRANSFORMERS - BURIED</v>
          </cell>
          <cell r="C26">
            <v>6800</v>
          </cell>
          <cell r="D26">
            <v>6800</v>
          </cell>
          <cell r="E26">
            <v>6800</v>
          </cell>
          <cell r="F26">
            <v>106800</v>
          </cell>
          <cell r="G26">
            <v>6800</v>
          </cell>
          <cell r="H26">
            <v>6800</v>
          </cell>
          <cell r="I26">
            <v>6800</v>
          </cell>
          <cell r="J26">
            <v>6800</v>
          </cell>
          <cell r="K26">
            <v>106800</v>
          </cell>
          <cell r="L26">
            <v>6800</v>
          </cell>
          <cell r="M26">
            <v>6800</v>
          </cell>
          <cell r="N26">
            <v>6800</v>
          </cell>
          <cell r="O26">
            <v>281600</v>
          </cell>
        </row>
        <row r="27">
          <cell r="A27">
            <v>3691</v>
          </cell>
          <cell r="B27" t="str">
            <v>OVERHEAD SERVICES</v>
          </cell>
          <cell r="C27">
            <v>12800</v>
          </cell>
          <cell r="D27">
            <v>12800</v>
          </cell>
          <cell r="E27">
            <v>12800</v>
          </cell>
          <cell r="F27">
            <v>12800</v>
          </cell>
          <cell r="G27">
            <v>12800</v>
          </cell>
          <cell r="H27">
            <v>12800</v>
          </cell>
          <cell r="I27">
            <v>12800</v>
          </cell>
          <cell r="J27">
            <v>12800</v>
          </cell>
          <cell r="K27">
            <v>12800</v>
          </cell>
          <cell r="L27">
            <v>12800</v>
          </cell>
          <cell r="M27">
            <v>12800</v>
          </cell>
          <cell r="N27">
            <v>12800</v>
          </cell>
          <cell r="O27">
            <v>153600</v>
          </cell>
        </row>
        <row r="28">
          <cell r="A28">
            <v>3693</v>
          </cell>
          <cell r="B28" t="str">
            <v>UNDERGROUND SERVICES - BURIED</v>
          </cell>
          <cell r="C28">
            <v>16300</v>
          </cell>
          <cell r="D28">
            <v>16300</v>
          </cell>
          <cell r="E28">
            <v>16300</v>
          </cell>
          <cell r="F28">
            <v>16300</v>
          </cell>
          <cell r="G28">
            <v>16300</v>
          </cell>
          <cell r="H28">
            <v>16300</v>
          </cell>
          <cell r="I28">
            <v>16300</v>
          </cell>
          <cell r="J28">
            <v>16300</v>
          </cell>
          <cell r="K28">
            <v>16300</v>
          </cell>
          <cell r="L28">
            <v>16300</v>
          </cell>
          <cell r="M28">
            <v>16300</v>
          </cell>
          <cell r="N28">
            <v>16300</v>
          </cell>
          <cell r="O28">
            <v>195600</v>
          </cell>
        </row>
        <row r="29">
          <cell r="A29">
            <v>370</v>
          </cell>
          <cell r="B29" t="str">
            <v>METERS</v>
          </cell>
          <cell r="C29">
            <v>18700</v>
          </cell>
          <cell r="D29">
            <v>18700</v>
          </cell>
          <cell r="E29">
            <v>18700</v>
          </cell>
          <cell r="F29">
            <v>18700</v>
          </cell>
          <cell r="G29">
            <v>18700</v>
          </cell>
          <cell r="H29">
            <v>18700</v>
          </cell>
          <cell r="I29">
            <v>18700</v>
          </cell>
          <cell r="J29">
            <v>18700</v>
          </cell>
          <cell r="K29">
            <v>18700</v>
          </cell>
          <cell r="L29">
            <v>18700</v>
          </cell>
          <cell r="M29">
            <v>18700</v>
          </cell>
          <cell r="N29">
            <v>17700</v>
          </cell>
          <cell r="O29">
            <v>223400</v>
          </cell>
        </row>
        <row r="30">
          <cell r="A30">
            <v>3711</v>
          </cell>
          <cell r="B30" t="str">
            <v>INSTALLATIONS ON CUSTOMER PREMISES-AG</v>
          </cell>
          <cell r="C30">
            <v>7000</v>
          </cell>
          <cell r="D30">
            <v>7000</v>
          </cell>
          <cell r="E30">
            <v>7000</v>
          </cell>
          <cell r="F30">
            <v>7000</v>
          </cell>
          <cell r="G30">
            <v>7000</v>
          </cell>
          <cell r="H30">
            <v>7000</v>
          </cell>
          <cell r="I30">
            <v>7000</v>
          </cell>
          <cell r="J30">
            <v>7000</v>
          </cell>
          <cell r="K30">
            <v>7000</v>
          </cell>
          <cell r="L30">
            <v>7000</v>
          </cell>
          <cell r="M30">
            <v>7000</v>
          </cell>
          <cell r="N30">
            <v>7000</v>
          </cell>
          <cell r="O30">
            <v>84000</v>
          </cell>
        </row>
        <row r="31">
          <cell r="A31" t="str">
            <v>3713</v>
          </cell>
          <cell r="B31" t="str">
            <v>INSTALLATIONS ON CUSTOMER PREMISES-UG</v>
          </cell>
          <cell r="C31">
            <v>1800</v>
          </cell>
          <cell r="D31">
            <v>1800</v>
          </cell>
          <cell r="E31">
            <v>1800</v>
          </cell>
          <cell r="F31">
            <v>1800</v>
          </cell>
          <cell r="G31">
            <v>1800</v>
          </cell>
          <cell r="H31">
            <v>1800</v>
          </cell>
          <cell r="I31">
            <v>1800</v>
          </cell>
          <cell r="J31">
            <v>1800</v>
          </cell>
          <cell r="K31">
            <v>1800</v>
          </cell>
          <cell r="L31">
            <v>1800</v>
          </cell>
          <cell r="M31">
            <v>1800</v>
          </cell>
          <cell r="N31">
            <v>1800</v>
          </cell>
          <cell r="O31">
            <v>21600</v>
          </cell>
        </row>
        <row r="32">
          <cell r="A32">
            <v>3731</v>
          </cell>
          <cell r="B32" t="str">
            <v>STREET LIGHTING &amp; SIGNAL SYSTEMS-AG</v>
          </cell>
          <cell r="C32">
            <v>2800</v>
          </cell>
          <cell r="D32">
            <v>2800</v>
          </cell>
          <cell r="E32">
            <v>2800</v>
          </cell>
          <cell r="F32">
            <v>2800</v>
          </cell>
          <cell r="G32">
            <v>2800</v>
          </cell>
          <cell r="H32">
            <v>2800</v>
          </cell>
          <cell r="I32">
            <v>2800</v>
          </cell>
          <cell r="J32">
            <v>2800</v>
          </cell>
          <cell r="K32">
            <v>2800</v>
          </cell>
          <cell r="L32">
            <v>2800</v>
          </cell>
          <cell r="M32">
            <v>2800</v>
          </cell>
          <cell r="N32">
            <v>2800</v>
          </cell>
          <cell r="O32">
            <v>33600</v>
          </cell>
        </row>
        <row r="33">
          <cell r="A33" t="str">
            <v>3733</v>
          </cell>
          <cell r="B33" t="str">
            <v>STREET LIGHTING &amp; SIGNAL SYSTEMS-UG</v>
          </cell>
          <cell r="C33">
            <v>1500</v>
          </cell>
          <cell r="D33">
            <v>1500</v>
          </cell>
          <cell r="E33">
            <v>1500</v>
          </cell>
          <cell r="F33">
            <v>1500</v>
          </cell>
          <cell r="G33">
            <v>1500</v>
          </cell>
          <cell r="H33">
            <v>1500</v>
          </cell>
          <cell r="I33">
            <v>1500</v>
          </cell>
          <cell r="J33">
            <v>1500</v>
          </cell>
          <cell r="K33">
            <v>1500</v>
          </cell>
          <cell r="L33">
            <v>1500</v>
          </cell>
          <cell r="M33">
            <v>1500</v>
          </cell>
          <cell r="N33">
            <v>1500</v>
          </cell>
          <cell r="O33">
            <v>18000</v>
          </cell>
        </row>
        <row r="34">
          <cell r="A34">
            <v>389</v>
          </cell>
          <cell r="B34" t="str">
            <v>GENERAL PLANT-LAND</v>
          </cell>
          <cell r="C34">
            <v>0</v>
          </cell>
          <cell r="D34">
            <v>0</v>
          </cell>
          <cell r="E34">
            <v>0</v>
          </cell>
          <cell r="F34">
            <v>0</v>
          </cell>
          <cell r="G34">
            <v>0</v>
          </cell>
          <cell r="H34">
            <v>0</v>
          </cell>
          <cell r="I34">
            <v>0</v>
          </cell>
          <cell r="J34">
            <v>0</v>
          </cell>
          <cell r="K34">
            <v>0</v>
          </cell>
          <cell r="L34">
            <v>0</v>
          </cell>
          <cell r="M34">
            <v>0</v>
          </cell>
          <cell r="N34">
            <v>0</v>
          </cell>
          <cell r="O34">
            <v>0</v>
          </cell>
        </row>
        <row r="35">
          <cell r="A35">
            <v>390</v>
          </cell>
          <cell r="B35" t="str">
            <v>STRUCTURES AND IMPROVEMENTS</v>
          </cell>
          <cell r="C35">
            <v>500</v>
          </cell>
          <cell r="D35">
            <v>500</v>
          </cell>
          <cell r="E35">
            <v>500</v>
          </cell>
          <cell r="F35">
            <v>500</v>
          </cell>
          <cell r="G35">
            <v>500</v>
          </cell>
          <cell r="H35">
            <v>500</v>
          </cell>
          <cell r="I35">
            <v>500</v>
          </cell>
          <cell r="J35">
            <v>500</v>
          </cell>
          <cell r="K35">
            <v>500</v>
          </cell>
          <cell r="L35">
            <v>500</v>
          </cell>
          <cell r="M35">
            <v>500</v>
          </cell>
          <cell r="N35">
            <v>500</v>
          </cell>
          <cell r="O35">
            <v>6000</v>
          </cell>
        </row>
        <row r="36">
          <cell r="A36">
            <v>3911</v>
          </cell>
          <cell r="B36" t="str">
            <v>OFFICE FURNITURE</v>
          </cell>
          <cell r="C36">
            <v>0</v>
          </cell>
          <cell r="D36">
            <v>0</v>
          </cell>
          <cell r="E36">
            <v>0</v>
          </cell>
          <cell r="F36">
            <v>0</v>
          </cell>
          <cell r="G36">
            <v>2000</v>
          </cell>
          <cell r="H36">
            <v>0</v>
          </cell>
          <cell r="I36">
            <v>0</v>
          </cell>
          <cell r="J36">
            <v>0</v>
          </cell>
          <cell r="K36">
            <v>0</v>
          </cell>
          <cell r="L36">
            <v>0</v>
          </cell>
          <cell r="M36">
            <v>0</v>
          </cell>
          <cell r="N36">
            <v>0</v>
          </cell>
          <cell r="O36">
            <v>2000</v>
          </cell>
        </row>
        <row r="37">
          <cell r="A37">
            <v>3912</v>
          </cell>
          <cell r="B37" t="str">
            <v>OFFICE MACHINES</v>
          </cell>
          <cell r="C37">
            <v>0</v>
          </cell>
          <cell r="D37">
            <v>0</v>
          </cell>
          <cell r="E37">
            <v>0</v>
          </cell>
          <cell r="F37">
            <v>0</v>
          </cell>
          <cell r="G37">
            <v>2000</v>
          </cell>
          <cell r="H37">
            <v>0</v>
          </cell>
          <cell r="I37">
            <v>0</v>
          </cell>
          <cell r="J37">
            <v>0</v>
          </cell>
          <cell r="K37">
            <v>0</v>
          </cell>
          <cell r="L37">
            <v>0</v>
          </cell>
          <cell r="M37">
            <v>0</v>
          </cell>
          <cell r="N37">
            <v>0</v>
          </cell>
          <cell r="O37">
            <v>2000</v>
          </cell>
        </row>
        <row r="38">
          <cell r="A38">
            <v>3913</v>
          </cell>
          <cell r="B38" t="str">
            <v>COMPUTER EQUIPMENT</v>
          </cell>
          <cell r="C38">
            <v>0</v>
          </cell>
          <cell r="D38">
            <v>0</v>
          </cell>
          <cell r="E38">
            <v>230000</v>
          </cell>
          <cell r="F38">
            <v>0</v>
          </cell>
          <cell r="G38">
            <v>2500</v>
          </cell>
          <cell r="H38">
            <v>0</v>
          </cell>
          <cell r="I38">
            <v>0</v>
          </cell>
          <cell r="J38">
            <v>12000</v>
          </cell>
          <cell r="K38">
            <v>0</v>
          </cell>
          <cell r="L38">
            <v>0</v>
          </cell>
          <cell r="M38">
            <v>0</v>
          </cell>
          <cell r="N38">
            <v>0</v>
          </cell>
          <cell r="O38">
            <v>244500</v>
          </cell>
        </row>
        <row r="39">
          <cell r="A39">
            <v>3921</v>
          </cell>
          <cell r="B39" t="str">
            <v>PASSENGER CARS</v>
          </cell>
          <cell r="C39">
            <v>0</v>
          </cell>
          <cell r="D39">
            <v>0</v>
          </cell>
          <cell r="E39">
            <v>0</v>
          </cell>
          <cell r="F39">
            <v>0</v>
          </cell>
          <cell r="G39">
            <v>0</v>
          </cell>
          <cell r="H39">
            <v>0</v>
          </cell>
          <cell r="I39">
            <v>0</v>
          </cell>
          <cell r="J39">
            <v>0</v>
          </cell>
          <cell r="K39">
            <v>0</v>
          </cell>
          <cell r="L39">
            <v>0</v>
          </cell>
          <cell r="M39">
            <v>0</v>
          </cell>
          <cell r="N39">
            <v>0</v>
          </cell>
          <cell r="O39">
            <v>0</v>
          </cell>
        </row>
        <row r="40">
          <cell r="A40">
            <v>3922</v>
          </cell>
          <cell r="B40" t="str">
            <v>LIGHT TRUCKS &amp; VANS</v>
          </cell>
          <cell r="C40">
            <v>0</v>
          </cell>
          <cell r="D40">
            <v>0</v>
          </cell>
          <cell r="E40">
            <v>0</v>
          </cell>
          <cell r="F40">
            <v>0</v>
          </cell>
          <cell r="G40">
            <v>50000</v>
          </cell>
          <cell r="H40">
            <v>0</v>
          </cell>
          <cell r="I40">
            <v>0</v>
          </cell>
          <cell r="J40">
            <v>0</v>
          </cell>
          <cell r="K40">
            <v>0</v>
          </cell>
          <cell r="L40">
            <v>0</v>
          </cell>
          <cell r="M40">
            <v>0</v>
          </cell>
          <cell r="N40">
            <v>0</v>
          </cell>
          <cell r="O40">
            <v>50000</v>
          </cell>
        </row>
        <row r="41">
          <cell r="A41">
            <v>3923</v>
          </cell>
          <cell r="B41" t="str">
            <v>HEAVY TRUCKS</v>
          </cell>
          <cell r="C41">
            <v>0</v>
          </cell>
          <cell r="D41">
            <v>180000</v>
          </cell>
          <cell r="E41">
            <v>0</v>
          </cell>
          <cell r="F41">
            <v>0</v>
          </cell>
          <cell r="G41">
            <v>0</v>
          </cell>
          <cell r="H41">
            <v>0</v>
          </cell>
          <cell r="I41">
            <v>0</v>
          </cell>
          <cell r="J41">
            <v>0</v>
          </cell>
          <cell r="K41">
            <v>0</v>
          </cell>
          <cell r="L41">
            <v>0</v>
          </cell>
          <cell r="M41">
            <v>0</v>
          </cell>
          <cell r="N41">
            <v>0</v>
          </cell>
          <cell r="O41">
            <v>180000</v>
          </cell>
        </row>
        <row r="42">
          <cell r="A42">
            <v>3924</v>
          </cell>
          <cell r="B42" t="str">
            <v>TRAILERS</v>
          </cell>
          <cell r="C42">
            <v>0</v>
          </cell>
          <cell r="D42">
            <v>0</v>
          </cell>
          <cell r="E42">
            <v>0</v>
          </cell>
          <cell r="F42">
            <v>0</v>
          </cell>
          <cell r="G42">
            <v>0</v>
          </cell>
          <cell r="H42">
            <v>0</v>
          </cell>
          <cell r="I42">
            <v>0</v>
          </cell>
          <cell r="J42">
            <v>0</v>
          </cell>
          <cell r="K42">
            <v>0</v>
          </cell>
          <cell r="L42">
            <v>0</v>
          </cell>
          <cell r="M42">
            <v>0</v>
          </cell>
          <cell r="N42">
            <v>0</v>
          </cell>
          <cell r="O42">
            <v>0</v>
          </cell>
        </row>
        <row r="43">
          <cell r="A43">
            <v>3931</v>
          </cell>
          <cell r="B43" t="str">
            <v>STORES EQUIPMENT-FIXED</v>
          </cell>
          <cell r="C43">
            <v>0</v>
          </cell>
          <cell r="D43">
            <v>0</v>
          </cell>
          <cell r="E43">
            <v>0</v>
          </cell>
          <cell r="F43">
            <v>0</v>
          </cell>
          <cell r="G43">
            <v>0</v>
          </cell>
          <cell r="H43">
            <v>0</v>
          </cell>
          <cell r="I43">
            <v>0</v>
          </cell>
          <cell r="J43">
            <v>0</v>
          </cell>
          <cell r="K43">
            <v>0</v>
          </cell>
          <cell r="L43">
            <v>0</v>
          </cell>
          <cell r="M43">
            <v>0</v>
          </cell>
          <cell r="N43">
            <v>0</v>
          </cell>
          <cell r="O43">
            <v>0</v>
          </cell>
        </row>
        <row r="44">
          <cell r="A44" t="str">
            <v>3932</v>
          </cell>
          <cell r="B44" t="str">
            <v>STORES EQUIPMENT-PORTABLE</v>
          </cell>
          <cell r="C44">
            <v>0</v>
          </cell>
          <cell r="D44">
            <v>0</v>
          </cell>
          <cell r="E44">
            <v>0</v>
          </cell>
          <cell r="F44">
            <v>0</v>
          </cell>
          <cell r="G44">
            <v>0</v>
          </cell>
          <cell r="H44">
            <v>0</v>
          </cell>
          <cell r="I44">
            <v>0</v>
          </cell>
          <cell r="J44">
            <v>0</v>
          </cell>
          <cell r="K44">
            <v>0</v>
          </cell>
          <cell r="L44">
            <v>0</v>
          </cell>
          <cell r="M44">
            <v>0</v>
          </cell>
          <cell r="N44">
            <v>0</v>
          </cell>
          <cell r="O44">
            <v>0</v>
          </cell>
        </row>
        <row r="45">
          <cell r="A45">
            <v>3941</v>
          </cell>
          <cell r="B45" t="str">
            <v>TOOLS, SHOP, &amp; GARAGE EQUIP-FIXED</v>
          </cell>
          <cell r="C45">
            <v>0</v>
          </cell>
          <cell r="D45">
            <v>0</v>
          </cell>
          <cell r="E45">
            <v>0</v>
          </cell>
          <cell r="F45">
            <v>0</v>
          </cell>
          <cell r="G45">
            <v>0</v>
          </cell>
          <cell r="H45">
            <v>0</v>
          </cell>
          <cell r="I45">
            <v>0</v>
          </cell>
          <cell r="J45">
            <v>0</v>
          </cell>
          <cell r="K45">
            <v>0</v>
          </cell>
          <cell r="L45">
            <v>0</v>
          </cell>
          <cell r="M45">
            <v>0</v>
          </cell>
          <cell r="N45">
            <v>0</v>
          </cell>
          <cell r="O45">
            <v>0</v>
          </cell>
        </row>
        <row r="46">
          <cell r="A46">
            <v>3942</v>
          </cell>
          <cell r="B46" t="str">
            <v>TOOLS, SHOP, &amp; GARAGE EQUIP-PORTABLE</v>
          </cell>
          <cell r="C46">
            <v>1500</v>
          </cell>
          <cell r="D46">
            <v>1500</v>
          </cell>
          <cell r="E46">
            <v>1500</v>
          </cell>
          <cell r="F46">
            <v>1500</v>
          </cell>
          <cell r="G46">
            <v>1500</v>
          </cell>
          <cell r="H46">
            <v>1500</v>
          </cell>
          <cell r="I46">
            <v>1500</v>
          </cell>
          <cell r="J46">
            <v>1500</v>
          </cell>
          <cell r="K46">
            <v>1500</v>
          </cell>
          <cell r="L46">
            <v>1500</v>
          </cell>
          <cell r="M46">
            <v>1500</v>
          </cell>
          <cell r="N46">
            <v>1500</v>
          </cell>
          <cell r="O46">
            <v>18000</v>
          </cell>
        </row>
        <row r="47">
          <cell r="A47">
            <v>3951</v>
          </cell>
          <cell r="B47" t="str">
            <v>LABORATORY EQUIPMENT-FIXED</v>
          </cell>
          <cell r="C47">
            <v>0</v>
          </cell>
          <cell r="D47">
            <v>0</v>
          </cell>
          <cell r="E47">
            <v>0</v>
          </cell>
          <cell r="F47">
            <v>0</v>
          </cell>
          <cell r="G47">
            <v>0</v>
          </cell>
          <cell r="H47">
            <v>0</v>
          </cell>
          <cell r="I47">
            <v>0</v>
          </cell>
          <cell r="J47">
            <v>0</v>
          </cell>
          <cell r="K47">
            <v>0</v>
          </cell>
          <cell r="L47">
            <v>0</v>
          </cell>
          <cell r="M47">
            <v>0</v>
          </cell>
          <cell r="N47">
            <v>0</v>
          </cell>
          <cell r="O47">
            <v>0</v>
          </cell>
        </row>
        <row r="48">
          <cell r="A48">
            <v>3952</v>
          </cell>
          <cell r="B48" t="str">
            <v>LABORATORY EQUIPMENT-PORTABLE</v>
          </cell>
          <cell r="C48">
            <v>0</v>
          </cell>
          <cell r="D48">
            <v>0</v>
          </cell>
          <cell r="E48">
            <v>0</v>
          </cell>
          <cell r="F48">
            <v>0</v>
          </cell>
          <cell r="G48">
            <v>0</v>
          </cell>
          <cell r="H48">
            <v>0</v>
          </cell>
          <cell r="I48">
            <v>0</v>
          </cell>
          <cell r="J48">
            <v>0</v>
          </cell>
          <cell r="K48">
            <v>0</v>
          </cell>
          <cell r="L48">
            <v>0</v>
          </cell>
          <cell r="M48">
            <v>0</v>
          </cell>
          <cell r="N48">
            <v>0</v>
          </cell>
          <cell r="O48">
            <v>0</v>
          </cell>
        </row>
        <row r="49">
          <cell r="A49">
            <v>396</v>
          </cell>
          <cell r="B49" t="str">
            <v>POWER OPERATED EQUIPMENT</v>
          </cell>
          <cell r="C49">
            <v>0</v>
          </cell>
          <cell r="D49">
            <v>0</v>
          </cell>
          <cell r="E49">
            <v>0</v>
          </cell>
          <cell r="F49">
            <v>0</v>
          </cell>
          <cell r="G49">
            <v>0</v>
          </cell>
          <cell r="H49">
            <v>0</v>
          </cell>
          <cell r="I49">
            <v>0</v>
          </cell>
          <cell r="J49">
            <v>0</v>
          </cell>
          <cell r="K49">
            <v>0</v>
          </cell>
          <cell r="L49">
            <v>0</v>
          </cell>
          <cell r="M49">
            <v>0</v>
          </cell>
          <cell r="N49">
            <v>0</v>
          </cell>
          <cell r="O49">
            <v>0</v>
          </cell>
        </row>
        <row r="50">
          <cell r="A50">
            <v>397</v>
          </cell>
          <cell r="B50" t="str">
            <v>COMMUNICATION EQUIPMENT</v>
          </cell>
          <cell r="C50">
            <v>0</v>
          </cell>
          <cell r="D50">
            <v>0</v>
          </cell>
          <cell r="E50">
            <v>0</v>
          </cell>
          <cell r="F50">
            <v>0</v>
          </cell>
          <cell r="G50">
            <v>0</v>
          </cell>
          <cell r="H50">
            <v>0</v>
          </cell>
          <cell r="I50">
            <v>0</v>
          </cell>
          <cell r="J50">
            <v>0</v>
          </cell>
          <cell r="K50">
            <v>0</v>
          </cell>
          <cell r="L50">
            <v>0</v>
          </cell>
          <cell r="M50">
            <v>0</v>
          </cell>
          <cell r="N50">
            <v>0</v>
          </cell>
          <cell r="O50">
            <v>0</v>
          </cell>
        </row>
        <row r="51">
          <cell r="A51">
            <v>398</v>
          </cell>
          <cell r="B51" t="str">
            <v>MISCELLANEOUS EQUIPMENT</v>
          </cell>
          <cell r="C51">
            <v>0</v>
          </cell>
          <cell r="D51">
            <v>0</v>
          </cell>
          <cell r="E51">
            <v>0</v>
          </cell>
          <cell r="F51">
            <v>0</v>
          </cell>
          <cell r="G51">
            <v>0</v>
          </cell>
          <cell r="H51">
            <v>0</v>
          </cell>
          <cell r="I51">
            <v>0</v>
          </cell>
          <cell r="J51">
            <v>0</v>
          </cell>
          <cell r="K51">
            <v>0</v>
          </cell>
          <cell r="L51">
            <v>0</v>
          </cell>
          <cell r="M51">
            <v>0</v>
          </cell>
          <cell r="N51">
            <v>0</v>
          </cell>
          <cell r="O51">
            <v>0</v>
          </cell>
        </row>
        <row r="52">
          <cell r="A52" t="str">
            <v>399</v>
          </cell>
          <cell r="B52" t="str">
            <v>MISCELLANEOUS TANGIBLE</v>
          </cell>
          <cell r="C52">
            <v>0</v>
          </cell>
          <cell r="D52">
            <v>0</v>
          </cell>
          <cell r="E52">
            <v>0</v>
          </cell>
          <cell r="F52">
            <v>0</v>
          </cell>
          <cell r="G52">
            <v>0</v>
          </cell>
          <cell r="H52">
            <v>0</v>
          </cell>
          <cell r="I52">
            <v>0</v>
          </cell>
          <cell r="J52">
            <v>0</v>
          </cell>
          <cell r="K52">
            <v>0</v>
          </cell>
          <cell r="L52">
            <v>0</v>
          </cell>
          <cell r="M52">
            <v>0</v>
          </cell>
          <cell r="N52">
            <v>0</v>
          </cell>
          <cell r="O52">
            <v>0</v>
          </cell>
        </row>
        <row r="54">
          <cell r="B54" t="str">
            <v xml:space="preserve">TOTAL </v>
          </cell>
          <cell r="C54">
            <v>160600</v>
          </cell>
          <cell r="D54">
            <v>340600</v>
          </cell>
          <cell r="E54">
            <v>790600</v>
          </cell>
          <cell r="F54">
            <v>509600</v>
          </cell>
          <cell r="G54">
            <v>220100</v>
          </cell>
          <cell r="H54">
            <v>1865100</v>
          </cell>
          <cell r="I54">
            <v>160600</v>
          </cell>
          <cell r="J54">
            <v>172600</v>
          </cell>
          <cell r="K54">
            <v>260600</v>
          </cell>
          <cell r="L54">
            <v>160600</v>
          </cell>
          <cell r="M54">
            <v>160600</v>
          </cell>
          <cell r="N54">
            <v>159800</v>
          </cell>
          <cell r="O54">
            <v>4961400</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BINED 1080"/>
      <sheetName val="RETIREMENTS"/>
      <sheetName val="COR"/>
      <sheetName val="SALVAGE"/>
      <sheetName val="DEPRECIATION ACCRUAL"/>
    </sheetNames>
    <sheetDataSet>
      <sheetData sheetId="0">
        <row r="6">
          <cell r="A6" t="str">
            <v>1</v>
          </cell>
          <cell r="B6">
            <v>2</v>
          </cell>
          <cell r="C6">
            <v>3</v>
          </cell>
          <cell r="D6">
            <v>4</v>
          </cell>
          <cell r="E6">
            <v>5</v>
          </cell>
          <cell r="F6">
            <v>6</v>
          </cell>
          <cell r="G6">
            <v>7</v>
          </cell>
          <cell r="H6">
            <v>8</v>
          </cell>
          <cell r="I6">
            <v>9</v>
          </cell>
          <cell r="J6">
            <v>10</v>
          </cell>
          <cell r="K6">
            <v>11</v>
          </cell>
          <cell r="L6">
            <v>12</v>
          </cell>
          <cell r="M6">
            <v>13</v>
          </cell>
          <cell r="N6">
            <v>14</v>
          </cell>
          <cell r="O6">
            <v>15</v>
          </cell>
          <cell r="P6">
            <v>16</v>
          </cell>
          <cell r="Q6" t="str">
            <v>ALLOCATE TO PROPANE</v>
          </cell>
        </row>
        <row r="7">
          <cell r="A7" t="str">
            <v>ACCT</v>
          </cell>
          <cell r="B7" t="str">
            <v>ACCOUNT TITLE</v>
          </cell>
          <cell r="C7">
            <v>37986</v>
          </cell>
          <cell r="D7">
            <v>38017</v>
          </cell>
          <cell r="E7">
            <v>38045</v>
          </cell>
          <cell r="F7">
            <v>38077</v>
          </cell>
          <cell r="G7">
            <v>38107</v>
          </cell>
          <cell r="H7">
            <v>38138</v>
          </cell>
          <cell r="I7">
            <v>38168</v>
          </cell>
          <cell r="J7">
            <v>38199</v>
          </cell>
          <cell r="K7">
            <v>38230</v>
          </cell>
          <cell r="L7">
            <v>38260</v>
          </cell>
          <cell r="M7">
            <v>38291</v>
          </cell>
          <cell r="N7">
            <v>38321</v>
          </cell>
          <cell r="O7">
            <v>38352</v>
          </cell>
          <cell r="P7" t="str">
            <v>13 MONTH AVERAGE</v>
          </cell>
          <cell r="Q7" t="str">
            <v>%</v>
          </cell>
          <cell r="R7" t="str">
            <v>AMOUNT</v>
          </cell>
          <cell r="S7" t="str">
            <v>NET ELECTRIC</v>
          </cell>
        </row>
        <row r="9">
          <cell r="A9">
            <v>350</v>
          </cell>
          <cell r="B9" t="str">
            <v>LAND</v>
          </cell>
          <cell r="C9">
            <v>0</v>
          </cell>
          <cell r="D9">
            <v>0</v>
          </cell>
          <cell r="E9">
            <v>0</v>
          </cell>
          <cell r="F9">
            <v>0</v>
          </cell>
          <cell r="G9">
            <v>0</v>
          </cell>
          <cell r="H9">
            <v>0</v>
          </cell>
          <cell r="I9">
            <v>0</v>
          </cell>
          <cell r="J9">
            <v>0</v>
          </cell>
          <cell r="K9">
            <v>0</v>
          </cell>
          <cell r="L9">
            <v>0</v>
          </cell>
          <cell r="M9">
            <v>0</v>
          </cell>
          <cell r="N9">
            <v>0</v>
          </cell>
          <cell r="O9">
            <v>0</v>
          </cell>
          <cell r="P9">
            <v>0</v>
          </cell>
          <cell r="R9">
            <v>0</v>
          </cell>
          <cell r="S9">
            <v>0</v>
          </cell>
        </row>
        <row r="10">
          <cell r="A10" t="str">
            <v>3501</v>
          </cell>
          <cell r="B10" t="str">
            <v>LAND RIGHTS</v>
          </cell>
          <cell r="C10">
            <v>-30043.96</v>
          </cell>
          <cell r="D10">
            <v>-30142.959999999999</v>
          </cell>
          <cell r="E10">
            <v>-30241.96</v>
          </cell>
          <cell r="F10">
            <v>-30340.959999999999</v>
          </cell>
          <cell r="G10">
            <v>-30439.96</v>
          </cell>
          <cell r="H10">
            <v>-30538.959999999999</v>
          </cell>
          <cell r="I10">
            <v>-30637.96</v>
          </cell>
          <cell r="J10">
            <v>-30736.959999999999</v>
          </cell>
          <cell r="K10">
            <v>-30835.96</v>
          </cell>
          <cell r="L10">
            <v>-30934.959999999999</v>
          </cell>
          <cell r="M10">
            <v>-31033.96</v>
          </cell>
          <cell r="N10">
            <v>-31132.959999999999</v>
          </cell>
          <cell r="O10">
            <v>-31231.96</v>
          </cell>
          <cell r="P10">
            <v>-30638</v>
          </cell>
          <cell r="R10">
            <v>0</v>
          </cell>
          <cell r="S10">
            <v>-30638</v>
          </cell>
        </row>
        <row r="11">
          <cell r="A11">
            <v>352</v>
          </cell>
          <cell r="B11" t="str">
            <v>STRUCTURES AND IMPROVEMENTS</v>
          </cell>
          <cell r="C11">
            <v>-12946.95</v>
          </cell>
          <cell r="D11">
            <v>-12992.95</v>
          </cell>
          <cell r="E11">
            <v>-13038.95</v>
          </cell>
          <cell r="F11">
            <v>-13084.95</v>
          </cell>
          <cell r="G11">
            <v>-13130.95</v>
          </cell>
          <cell r="H11">
            <v>-13176.95</v>
          </cell>
          <cell r="I11">
            <v>-13222.95</v>
          </cell>
          <cell r="J11">
            <v>-13268.95</v>
          </cell>
          <cell r="K11">
            <v>-13314.95</v>
          </cell>
          <cell r="L11">
            <v>-13360.95</v>
          </cell>
          <cell r="M11">
            <v>-13406.95</v>
          </cell>
          <cell r="N11">
            <v>-13452.95</v>
          </cell>
          <cell r="O11">
            <v>-13498.95</v>
          </cell>
          <cell r="P11">
            <v>-13223</v>
          </cell>
          <cell r="R11">
            <v>0</v>
          </cell>
          <cell r="S11">
            <v>-13223</v>
          </cell>
        </row>
        <row r="12">
          <cell r="A12">
            <v>353</v>
          </cell>
          <cell r="B12" t="str">
            <v>STATION EQUIPMENT</v>
          </cell>
          <cell r="C12">
            <v>-860858.8</v>
          </cell>
          <cell r="D12">
            <v>-864952.8</v>
          </cell>
          <cell r="E12">
            <v>-869046.8</v>
          </cell>
          <cell r="F12">
            <v>-873140.8</v>
          </cell>
          <cell r="G12">
            <v>-877234.8</v>
          </cell>
          <cell r="H12">
            <v>-881328.8</v>
          </cell>
          <cell r="I12">
            <v>-879428.8</v>
          </cell>
          <cell r="J12">
            <v>-884338.8</v>
          </cell>
          <cell r="K12">
            <v>-889248.8</v>
          </cell>
          <cell r="L12">
            <v>-894158.8</v>
          </cell>
          <cell r="M12">
            <v>-899068.8</v>
          </cell>
          <cell r="N12">
            <v>-903978.8</v>
          </cell>
          <cell r="O12">
            <v>-908888.8</v>
          </cell>
          <cell r="P12">
            <v>-883513</v>
          </cell>
          <cell r="R12">
            <v>0</v>
          </cell>
          <cell r="S12">
            <v>-883513</v>
          </cell>
        </row>
        <row r="13">
          <cell r="A13">
            <v>354</v>
          </cell>
          <cell r="B13" t="str">
            <v>TOWERS AND FIXTURES</v>
          </cell>
          <cell r="C13">
            <v>-166167.10999999999</v>
          </cell>
          <cell r="D13">
            <v>-166534.10999999999</v>
          </cell>
          <cell r="E13">
            <v>-166901.10999999999</v>
          </cell>
          <cell r="F13">
            <v>-167268.10999999999</v>
          </cell>
          <cell r="G13">
            <v>-167635.10999999999</v>
          </cell>
          <cell r="H13">
            <v>-168002.11</v>
          </cell>
          <cell r="I13">
            <v>-168369.11</v>
          </cell>
          <cell r="J13">
            <v>-168736.11</v>
          </cell>
          <cell r="K13">
            <v>-169103.11</v>
          </cell>
          <cell r="L13">
            <v>-169470.11</v>
          </cell>
          <cell r="M13">
            <v>-169837.11</v>
          </cell>
          <cell r="N13">
            <v>-170204.11</v>
          </cell>
          <cell r="O13">
            <v>-170571.11</v>
          </cell>
          <cell r="P13">
            <v>-168369</v>
          </cell>
          <cell r="R13">
            <v>0</v>
          </cell>
          <cell r="S13">
            <v>-168369</v>
          </cell>
        </row>
        <row r="14">
          <cell r="A14">
            <v>355</v>
          </cell>
          <cell r="B14" t="str">
            <v>POLES AND FIXTURES</v>
          </cell>
          <cell r="C14">
            <v>-633693.74</v>
          </cell>
          <cell r="D14">
            <v>-641091.74</v>
          </cell>
          <cell r="E14">
            <v>-648489.74</v>
          </cell>
          <cell r="F14">
            <v>-655887.74</v>
          </cell>
          <cell r="G14">
            <v>-663285.74</v>
          </cell>
          <cell r="H14">
            <v>-670683.74</v>
          </cell>
          <cell r="I14">
            <v>-678081.74</v>
          </cell>
          <cell r="J14">
            <v>-685479.74</v>
          </cell>
          <cell r="K14">
            <v>-692877.74</v>
          </cell>
          <cell r="L14">
            <v>-700275.74</v>
          </cell>
          <cell r="M14">
            <v>-707673.74</v>
          </cell>
          <cell r="N14">
            <v>-715071.74</v>
          </cell>
          <cell r="O14">
            <v>-722469.74</v>
          </cell>
          <cell r="P14">
            <v>-678082</v>
          </cell>
          <cell r="R14">
            <v>0</v>
          </cell>
          <cell r="S14">
            <v>-678082</v>
          </cell>
        </row>
        <row r="15">
          <cell r="A15">
            <v>356</v>
          </cell>
          <cell r="B15" t="str">
            <v>OVERHEAD CONDUCTORS AND DEVICES</v>
          </cell>
          <cell r="C15">
            <v>-246851.7</v>
          </cell>
          <cell r="D15">
            <v>-251876.7</v>
          </cell>
          <cell r="E15">
            <v>-256901.7</v>
          </cell>
          <cell r="F15">
            <v>-261926.7</v>
          </cell>
          <cell r="G15">
            <v>-266951.7</v>
          </cell>
          <cell r="H15">
            <v>-271976.7</v>
          </cell>
          <cell r="I15">
            <v>-277001.7</v>
          </cell>
          <cell r="J15">
            <v>-282026.7</v>
          </cell>
          <cell r="K15">
            <v>-287051.7</v>
          </cell>
          <cell r="L15">
            <v>-292076.7</v>
          </cell>
          <cell r="M15">
            <v>-297101.7</v>
          </cell>
          <cell r="N15">
            <v>-302126.7</v>
          </cell>
          <cell r="O15">
            <v>-307151.7</v>
          </cell>
          <cell r="P15">
            <v>-277002</v>
          </cell>
          <cell r="R15">
            <v>0</v>
          </cell>
          <cell r="S15">
            <v>-277002</v>
          </cell>
        </row>
        <row r="16">
          <cell r="A16">
            <v>359</v>
          </cell>
          <cell r="B16" t="str">
            <v>ROADS AND TRAILS</v>
          </cell>
          <cell r="C16">
            <v>-3124.93</v>
          </cell>
          <cell r="D16">
            <v>-3146.93</v>
          </cell>
          <cell r="E16">
            <v>-3168.93</v>
          </cell>
          <cell r="F16">
            <v>-3190.93</v>
          </cell>
          <cell r="G16">
            <v>-3212.93</v>
          </cell>
          <cell r="H16">
            <v>-3234.93</v>
          </cell>
          <cell r="I16">
            <v>-3256.93</v>
          </cell>
          <cell r="J16">
            <v>-3278.93</v>
          </cell>
          <cell r="K16">
            <v>-3300.93</v>
          </cell>
          <cell r="L16">
            <v>-3322.93</v>
          </cell>
          <cell r="M16">
            <v>-3344.93</v>
          </cell>
          <cell r="N16">
            <v>-3366.93</v>
          </cell>
          <cell r="O16">
            <v>-3388.93</v>
          </cell>
          <cell r="P16">
            <v>-3257</v>
          </cell>
          <cell r="R16">
            <v>0</v>
          </cell>
          <cell r="S16">
            <v>-3257</v>
          </cell>
        </row>
        <row r="17">
          <cell r="A17">
            <v>360</v>
          </cell>
          <cell r="B17" t="str">
            <v>DISTRIBUTION PLANT-LAND</v>
          </cell>
          <cell r="C17">
            <v>0</v>
          </cell>
          <cell r="D17">
            <v>0</v>
          </cell>
          <cell r="E17">
            <v>0</v>
          </cell>
          <cell r="F17">
            <v>0</v>
          </cell>
          <cell r="G17">
            <v>0</v>
          </cell>
          <cell r="H17">
            <v>0</v>
          </cell>
          <cell r="I17">
            <v>0</v>
          </cell>
          <cell r="J17">
            <v>0</v>
          </cell>
          <cell r="K17">
            <v>0</v>
          </cell>
          <cell r="L17">
            <v>0</v>
          </cell>
          <cell r="M17">
            <v>0</v>
          </cell>
          <cell r="N17">
            <v>0</v>
          </cell>
          <cell r="O17">
            <v>0</v>
          </cell>
          <cell r="P17">
            <v>0</v>
          </cell>
          <cell r="R17">
            <v>0</v>
          </cell>
          <cell r="S17">
            <v>0</v>
          </cell>
        </row>
        <row r="18">
          <cell r="A18">
            <v>3601</v>
          </cell>
          <cell r="B18" t="str">
            <v>LAND RIGHTS</v>
          </cell>
          <cell r="C18">
            <v>2774.77</v>
          </cell>
          <cell r="D18">
            <v>2727.77</v>
          </cell>
          <cell r="E18">
            <v>2680.77</v>
          </cell>
          <cell r="F18">
            <v>2633.77</v>
          </cell>
          <cell r="G18">
            <v>2586.77</v>
          </cell>
          <cell r="H18">
            <v>2539.77</v>
          </cell>
          <cell r="I18">
            <v>2492.77</v>
          </cell>
          <cell r="J18">
            <v>2445.77</v>
          </cell>
          <cell r="K18">
            <v>2398.77</v>
          </cell>
          <cell r="L18">
            <v>2351.77</v>
          </cell>
          <cell r="M18">
            <v>2304.77</v>
          </cell>
          <cell r="N18">
            <v>2257.77</v>
          </cell>
          <cell r="O18">
            <v>2210.77</v>
          </cell>
          <cell r="P18">
            <v>2493</v>
          </cell>
          <cell r="R18">
            <v>0</v>
          </cell>
          <cell r="S18">
            <v>2493</v>
          </cell>
        </row>
        <row r="19">
          <cell r="A19">
            <v>361</v>
          </cell>
          <cell r="B19" t="str">
            <v>STRUCTURES &amp; IMPROVEMENTS</v>
          </cell>
          <cell r="C19">
            <v>-24283.03</v>
          </cell>
          <cell r="D19">
            <v>-24459.03</v>
          </cell>
          <cell r="E19">
            <v>-24635.03</v>
          </cell>
          <cell r="F19">
            <v>-24811.03</v>
          </cell>
          <cell r="G19">
            <v>-24987.03</v>
          </cell>
          <cell r="H19">
            <v>-25163.03</v>
          </cell>
          <cell r="I19">
            <v>-25339.03</v>
          </cell>
          <cell r="J19">
            <v>-25515.03</v>
          </cell>
          <cell r="K19">
            <v>-25691.03</v>
          </cell>
          <cell r="L19">
            <v>-25867.03</v>
          </cell>
          <cell r="M19">
            <v>-26043.03</v>
          </cell>
          <cell r="N19">
            <v>-26219.03</v>
          </cell>
          <cell r="O19">
            <v>-26395.03</v>
          </cell>
          <cell r="P19">
            <v>-25339</v>
          </cell>
          <cell r="R19">
            <v>0</v>
          </cell>
          <cell r="S19">
            <v>-25339</v>
          </cell>
        </row>
        <row r="20">
          <cell r="A20">
            <v>362</v>
          </cell>
          <cell r="B20" t="str">
            <v>STATION EQUIPMENT</v>
          </cell>
          <cell r="C20">
            <v>-1515082.46</v>
          </cell>
          <cell r="D20">
            <v>-1524140.46</v>
          </cell>
          <cell r="E20">
            <v>-1533195.46</v>
          </cell>
          <cell r="F20">
            <v>-1542248.46</v>
          </cell>
          <cell r="G20">
            <v>-1551298.46</v>
          </cell>
          <cell r="H20">
            <v>-1560912.46</v>
          </cell>
          <cell r="I20">
            <v>-1395524.46</v>
          </cell>
          <cell r="J20">
            <v>-1408348.46</v>
          </cell>
          <cell r="K20">
            <v>-1421169.46</v>
          </cell>
          <cell r="L20">
            <v>-1433988.46</v>
          </cell>
          <cell r="M20">
            <v>-1446804.46</v>
          </cell>
          <cell r="N20">
            <v>-1459617.46</v>
          </cell>
          <cell r="O20">
            <v>-1472427.46</v>
          </cell>
          <cell r="P20">
            <v>-1481904</v>
          </cell>
          <cell r="R20">
            <v>0</v>
          </cell>
          <cell r="S20">
            <v>-1481904</v>
          </cell>
        </row>
        <row r="21">
          <cell r="A21">
            <v>364</v>
          </cell>
          <cell r="B21" t="str">
            <v>POLES, TOWERS, &amp; FIXTURES</v>
          </cell>
          <cell r="C21">
            <v>-3335048.71</v>
          </cell>
          <cell r="D21">
            <v>-3355615.71</v>
          </cell>
          <cell r="E21">
            <v>-3376307.71</v>
          </cell>
          <cell r="F21">
            <v>-3397124.71</v>
          </cell>
          <cell r="G21">
            <v>-3418250.71</v>
          </cell>
          <cell r="H21">
            <v>-3439501.71</v>
          </cell>
          <cell r="I21">
            <v>-3460877.71</v>
          </cell>
          <cell r="J21">
            <v>-3482379.71</v>
          </cell>
          <cell r="K21">
            <v>-3504006.71</v>
          </cell>
          <cell r="L21">
            <v>-3525759.71</v>
          </cell>
          <cell r="M21">
            <v>-3547638.71</v>
          </cell>
          <cell r="N21">
            <v>-3569643.71</v>
          </cell>
          <cell r="O21">
            <v>-3591774.71</v>
          </cell>
          <cell r="P21">
            <v>-3461841</v>
          </cell>
          <cell r="R21">
            <v>0</v>
          </cell>
          <cell r="S21">
            <v>-3461841</v>
          </cell>
        </row>
        <row r="22">
          <cell r="A22">
            <v>365</v>
          </cell>
          <cell r="B22" t="str">
            <v>OVERHEAD CONDUCTORS &amp; DEVICES</v>
          </cell>
          <cell r="C22">
            <v>-4411959.63</v>
          </cell>
          <cell r="D22">
            <v>-4439276.63</v>
          </cell>
          <cell r="E22">
            <v>-4466665.63</v>
          </cell>
          <cell r="F22">
            <v>-4494126.63</v>
          </cell>
          <cell r="G22">
            <v>-4521660.63</v>
          </cell>
          <cell r="H22">
            <v>-4549266.63</v>
          </cell>
          <cell r="I22">
            <v>-4576944.63</v>
          </cell>
          <cell r="J22">
            <v>-4604694.63</v>
          </cell>
          <cell r="K22">
            <v>-4632516.63</v>
          </cell>
          <cell r="L22">
            <v>-4660410.63</v>
          </cell>
          <cell r="M22">
            <v>-4688376.63</v>
          </cell>
          <cell r="N22">
            <v>-4716415.63</v>
          </cell>
          <cell r="O22">
            <v>-4744525.63</v>
          </cell>
          <cell r="P22">
            <v>-4577449</v>
          </cell>
          <cell r="R22">
            <v>0</v>
          </cell>
          <cell r="S22">
            <v>-4577449</v>
          </cell>
        </row>
        <row r="23">
          <cell r="A23">
            <v>3662</v>
          </cell>
          <cell r="B23" t="str">
            <v>UNDERGROUND CONDUIT - BURIED</v>
          </cell>
          <cell r="C23">
            <v>-415584.01</v>
          </cell>
          <cell r="D23">
            <v>-419498.01</v>
          </cell>
          <cell r="E23">
            <v>-423415.01</v>
          </cell>
          <cell r="F23">
            <v>-427333.01</v>
          </cell>
          <cell r="G23">
            <v>-431585.01</v>
          </cell>
          <cell r="H23">
            <v>-435839.01</v>
          </cell>
          <cell r="I23">
            <v>-440094.01</v>
          </cell>
          <cell r="J23">
            <v>-444349.01</v>
          </cell>
          <cell r="K23">
            <v>-448605.01</v>
          </cell>
          <cell r="L23">
            <v>-452863.01</v>
          </cell>
          <cell r="M23">
            <v>-457122.01</v>
          </cell>
          <cell r="N23">
            <v>-461382.01</v>
          </cell>
          <cell r="O23">
            <v>-465642.01</v>
          </cell>
          <cell r="P23">
            <v>-440255</v>
          </cell>
          <cell r="R23">
            <v>0</v>
          </cell>
          <cell r="S23">
            <v>-440255</v>
          </cell>
        </row>
        <row r="24">
          <cell r="A24">
            <v>3672</v>
          </cell>
          <cell r="B24" t="str">
            <v>UNDERGROUND COND &amp; DEVICES - BURIED</v>
          </cell>
          <cell r="C24">
            <v>-1261384.0900000001</v>
          </cell>
          <cell r="D24">
            <v>-1271115.0900000001</v>
          </cell>
          <cell r="E24">
            <v>-1280882.0900000001</v>
          </cell>
          <cell r="F24">
            <v>-1265686.0900000001</v>
          </cell>
          <cell r="G24">
            <v>-1275828.0900000001</v>
          </cell>
          <cell r="H24">
            <v>-1286006.0900000001</v>
          </cell>
          <cell r="I24">
            <v>-1296220.0900000001</v>
          </cell>
          <cell r="J24">
            <v>-1306470.0900000001</v>
          </cell>
          <cell r="K24">
            <v>-1316756.0900000001</v>
          </cell>
          <cell r="L24">
            <v>-1327077.0900000001</v>
          </cell>
          <cell r="M24">
            <v>-1337435.0900000001</v>
          </cell>
          <cell r="N24">
            <v>-1347829.09</v>
          </cell>
          <cell r="O24">
            <v>-1358259.09</v>
          </cell>
          <cell r="P24">
            <v>-1302381</v>
          </cell>
          <cell r="R24">
            <v>0</v>
          </cell>
          <cell r="S24">
            <v>-1302381</v>
          </cell>
        </row>
        <row r="25">
          <cell r="A25">
            <v>3681</v>
          </cell>
          <cell r="B25" t="str">
            <v>LINE TRANSFORMERS - OVERHEAD</v>
          </cell>
          <cell r="C25">
            <v>-3522994.77</v>
          </cell>
          <cell r="D25">
            <v>-3534221.77</v>
          </cell>
          <cell r="E25">
            <v>-3545461.77</v>
          </cell>
          <cell r="F25">
            <v>-3556715.77</v>
          </cell>
          <cell r="G25">
            <v>-3567981.77</v>
          </cell>
          <cell r="H25">
            <v>-3579432.77</v>
          </cell>
          <cell r="I25">
            <v>-3590896.77</v>
          </cell>
          <cell r="J25">
            <v>-3602374.77</v>
          </cell>
          <cell r="K25">
            <v>-3613864.77</v>
          </cell>
          <cell r="L25">
            <v>-3625367.77</v>
          </cell>
          <cell r="M25">
            <v>-3636882.77</v>
          </cell>
          <cell r="N25">
            <v>-3648410.77</v>
          </cell>
          <cell r="O25">
            <v>-3659952.77</v>
          </cell>
          <cell r="P25">
            <v>-3591120</v>
          </cell>
          <cell r="R25">
            <v>0</v>
          </cell>
          <cell r="S25">
            <v>-3591120</v>
          </cell>
        </row>
        <row r="26">
          <cell r="A26" t="str">
            <v>3683</v>
          </cell>
          <cell r="B26" t="str">
            <v>LINE TRANSFORMERS - BURIED</v>
          </cell>
          <cell r="C26">
            <v>-2199563.0700000003</v>
          </cell>
          <cell r="D26">
            <v>-2217397.0700000003</v>
          </cell>
          <cell r="E26">
            <v>-2235255.0700000003</v>
          </cell>
          <cell r="F26">
            <v>-2253137.0700000003</v>
          </cell>
          <cell r="G26">
            <v>-2271043.0700000003</v>
          </cell>
          <cell r="H26">
            <v>-2289322.0700000003</v>
          </cell>
          <cell r="I26">
            <v>-2307625.0700000003</v>
          </cell>
          <cell r="J26">
            <v>-2325952.0700000003</v>
          </cell>
          <cell r="K26">
            <v>-2344303.0700000003</v>
          </cell>
          <cell r="L26">
            <v>-2362678.0700000003</v>
          </cell>
          <cell r="M26">
            <v>-2381426.0700000003</v>
          </cell>
          <cell r="N26">
            <v>-2400198.0700000003</v>
          </cell>
          <cell r="O26">
            <v>-2418994.0700000003</v>
          </cell>
          <cell r="P26">
            <v>-2308223</v>
          </cell>
          <cell r="R26">
            <v>0</v>
          </cell>
          <cell r="S26">
            <v>-2308223</v>
          </cell>
        </row>
        <row r="27">
          <cell r="A27">
            <v>3691</v>
          </cell>
          <cell r="B27" t="str">
            <v>OVERHEAD SERVICES</v>
          </cell>
          <cell r="C27">
            <v>-1740813.5</v>
          </cell>
          <cell r="D27">
            <v>-1751666.5</v>
          </cell>
          <cell r="E27">
            <v>-1762558.5</v>
          </cell>
          <cell r="F27">
            <v>-1773490.5</v>
          </cell>
          <cell r="G27">
            <v>-1784461.5</v>
          </cell>
          <cell r="H27">
            <v>-1795471.5</v>
          </cell>
          <cell r="I27">
            <v>-1806521.5</v>
          </cell>
          <cell r="J27">
            <v>-1817611.5</v>
          </cell>
          <cell r="K27">
            <v>-1828740.5</v>
          </cell>
          <cell r="L27">
            <v>-1839909.5</v>
          </cell>
          <cell r="M27">
            <v>-1851118.5</v>
          </cell>
          <cell r="N27">
            <v>-1862365.5</v>
          </cell>
          <cell r="O27">
            <v>-1873652.5</v>
          </cell>
          <cell r="P27">
            <v>-1806799</v>
          </cell>
          <cell r="R27">
            <v>0</v>
          </cell>
          <cell r="S27">
            <v>-1806799</v>
          </cell>
        </row>
        <row r="28">
          <cell r="A28">
            <v>3693</v>
          </cell>
          <cell r="B28" t="str">
            <v>UNDERGROUND SERVICES - BURIED</v>
          </cell>
          <cell r="C28">
            <v>-1238553.1000000001</v>
          </cell>
          <cell r="D28">
            <v>-1249001.1000000001</v>
          </cell>
          <cell r="E28">
            <v>-1259502.1000000001</v>
          </cell>
          <cell r="F28">
            <v>-1270056.1000000001</v>
          </cell>
          <cell r="G28">
            <v>-1280663.1000000001</v>
          </cell>
          <cell r="H28">
            <v>-1291323.1000000001</v>
          </cell>
          <cell r="I28">
            <v>-1302036.1000000001</v>
          </cell>
          <cell r="J28">
            <v>-1312802.1000000001</v>
          </cell>
          <cell r="K28">
            <v>-1323621.1000000001</v>
          </cell>
          <cell r="L28">
            <v>-1334493.1000000001</v>
          </cell>
          <cell r="M28">
            <v>-1345418.1</v>
          </cell>
          <cell r="N28">
            <v>-1356396.1</v>
          </cell>
          <cell r="O28">
            <v>-1367427.1</v>
          </cell>
          <cell r="P28">
            <v>-1302407</v>
          </cell>
          <cell r="R28">
            <v>0</v>
          </cell>
          <cell r="S28">
            <v>-1302407</v>
          </cell>
        </row>
        <row r="29">
          <cell r="A29">
            <v>370</v>
          </cell>
          <cell r="B29" t="str">
            <v>METERS</v>
          </cell>
          <cell r="C29">
            <v>-1666100.33</v>
          </cell>
          <cell r="D29">
            <v>-1671351.33</v>
          </cell>
          <cell r="E29">
            <v>-1676646.33</v>
          </cell>
          <cell r="F29">
            <v>-1681985.33</v>
          </cell>
          <cell r="G29">
            <v>-1687368.33</v>
          </cell>
          <cell r="H29">
            <v>-1692795.33</v>
          </cell>
          <cell r="I29">
            <v>-1698267.33</v>
          </cell>
          <cell r="J29">
            <v>-1703782.33</v>
          </cell>
          <cell r="K29">
            <v>-1709340.33</v>
          </cell>
          <cell r="L29">
            <v>-1714941.33</v>
          </cell>
          <cell r="M29">
            <v>-1720586.33</v>
          </cell>
          <cell r="N29">
            <v>-1726275.33</v>
          </cell>
          <cell r="O29">
            <v>-1732007.33</v>
          </cell>
          <cell r="P29">
            <v>-1698573</v>
          </cell>
          <cell r="R29">
            <v>0</v>
          </cell>
          <cell r="S29">
            <v>-1698573</v>
          </cell>
        </row>
        <row r="30">
          <cell r="A30">
            <v>3711</v>
          </cell>
          <cell r="B30" t="str">
            <v>INSTALLATIONS ON CUSTOMER PREMISES-AG</v>
          </cell>
          <cell r="C30">
            <v>-342497.12</v>
          </cell>
          <cell r="D30">
            <v>-344497.12</v>
          </cell>
          <cell r="E30">
            <v>-346514.12</v>
          </cell>
          <cell r="F30">
            <v>-348548.12</v>
          </cell>
          <cell r="G30">
            <v>-350599.12</v>
          </cell>
          <cell r="H30">
            <v>-352668.12</v>
          </cell>
          <cell r="I30">
            <v>-354754.12</v>
          </cell>
          <cell r="J30">
            <v>-356858.12</v>
          </cell>
          <cell r="K30">
            <v>-358979.12</v>
          </cell>
          <cell r="L30">
            <v>-361118.12</v>
          </cell>
          <cell r="M30">
            <v>-363273.12</v>
          </cell>
          <cell r="N30">
            <v>-365447.12</v>
          </cell>
          <cell r="O30">
            <v>-367638.12</v>
          </cell>
          <cell r="P30">
            <v>-354876</v>
          </cell>
          <cell r="R30">
            <v>0</v>
          </cell>
          <cell r="S30">
            <v>-354876</v>
          </cell>
        </row>
        <row r="31">
          <cell r="A31" t="str">
            <v>3713</v>
          </cell>
          <cell r="B31" t="str">
            <v>INSTALLATIONS ON CUSTOMER PREMISES-UG</v>
          </cell>
          <cell r="C31">
            <v>-128904.58</v>
          </cell>
          <cell r="D31">
            <v>-131326.58000000002</v>
          </cell>
          <cell r="E31">
            <v>-133757.58000000002</v>
          </cell>
          <cell r="F31">
            <v>-136198.58000000002</v>
          </cell>
          <cell r="G31">
            <v>-138648.58000000002</v>
          </cell>
          <cell r="H31">
            <v>-141108.58000000002</v>
          </cell>
          <cell r="I31">
            <v>-143577.58000000002</v>
          </cell>
          <cell r="J31">
            <v>-146055.58000000002</v>
          </cell>
          <cell r="K31">
            <v>-148543.58000000002</v>
          </cell>
          <cell r="L31">
            <v>-151040.58000000002</v>
          </cell>
          <cell r="M31">
            <v>-153547.58000000002</v>
          </cell>
          <cell r="N31">
            <v>-156063.58000000002</v>
          </cell>
          <cell r="O31">
            <v>-158589.58000000002</v>
          </cell>
          <cell r="P31">
            <v>-143643</v>
          </cell>
          <cell r="R31">
            <v>0</v>
          </cell>
          <cell r="S31">
            <v>-143643</v>
          </cell>
        </row>
        <row r="32">
          <cell r="A32">
            <v>3731</v>
          </cell>
          <cell r="B32" t="str">
            <v>STREET LIGHTING &amp; SIGNAL SYSTEMS-AG</v>
          </cell>
          <cell r="C32">
            <v>-214711.01</v>
          </cell>
          <cell r="D32">
            <v>-214830.01</v>
          </cell>
          <cell r="E32">
            <v>-214952.01</v>
          </cell>
          <cell r="F32">
            <v>-215075.01</v>
          </cell>
          <cell r="G32">
            <v>-215201.01</v>
          </cell>
          <cell r="H32">
            <v>-215330.01</v>
          </cell>
          <cell r="I32">
            <v>-215462.01</v>
          </cell>
          <cell r="J32">
            <v>-215597.01</v>
          </cell>
          <cell r="K32">
            <v>-215735.01</v>
          </cell>
          <cell r="L32">
            <v>-215876.01</v>
          </cell>
          <cell r="M32">
            <v>-216019.01</v>
          </cell>
          <cell r="N32">
            <v>-216165.01</v>
          </cell>
          <cell r="O32">
            <v>-216315.01</v>
          </cell>
          <cell r="P32">
            <v>-215482</v>
          </cell>
          <cell r="R32">
            <v>0</v>
          </cell>
          <cell r="S32">
            <v>-215482</v>
          </cell>
        </row>
        <row r="33">
          <cell r="A33" t="str">
            <v>3733</v>
          </cell>
          <cell r="B33" t="str">
            <v>STREET LIGHTING &amp; SIGNAL SYSTEMS-UG</v>
          </cell>
          <cell r="C33">
            <v>-96095.34</v>
          </cell>
          <cell r="D33">
            <v>-98176.34</v>
          </cell>
          <cell r="E33">
            <v>-100264.34</v>
          </cell>
          <cell r="F33">
            <v>-102358.34</v>
          </cell>
          <cell r="G33">
            <v>-104458.34</v>
          </cell>
          <cell r="H33">
            <v>-106564.34</v>
          </cell>
          <cell r="I33">
            <v>-108676.34</v>
          </cell>
          <cell r="J33">
            <v>-110794.34</v>
          </cell>
          <cell r="K33">
            <v>-112918.34</v>
          </cell>
          <cell r="L33">
            <v>-115048.34</v>
          </cell>
          <cell r="M33">
            <v>-117185.34</v>
          </cell>
          <cell r="N33">
            <v>-119328.34</v>
          </cell>
          <cell r="O33">
            <v>-121477.34</v>
          </cell>
          <cell r="P33">
            <v>-108719</v>
          </cell>
          <cell r="R33">
            <v>0</v>
          </cell>
          <cell r="S33">
            <v>-108719</v>
          </cell>
        </row>
        <row r="34">
          <cell r="A34">
            <v>389</v>
          </cell>
          <cell r="B34" t="str">
            <v>GENERAL PLANT-LAND</v>
          </cell>
          <cell r="C34">
            <v>-6703.6</v>
          </cell>
          <cell r="D34">
            <v>-6703.6</v>
          </cell>
          <cell r="E34">
            <v>-6703.6</v>
          </cell>
          <cell r="F34">
            <v>-6703.6</v>
          </cell>
          <cell r="G34">
            <v>-6703.6</v>
          </cell>
          <cell r="H34">
            <v>-6703.6</v>
          </cell>
          <cell r="I34">
            <v>-6703.6</v>
          </cell>
          <cell r="J34">
            <v>-6703.6</v>
          </cell>
          <cell r="K34">
            <v>-6703.6</v>
          </cell>
          <cell r="L34">
            <v>-6703.6</v>
          </cell>
          <cell r="M34">
            <v>-6703.6</v>
          </cell>
          <cell r="N34">
            <v>-6703.6</v>
          </cell>
          <cell r="O34">
            <v>-6703.6</v>
          </cell>
          <cell r="P34">
            <v>-6704</v>
          </cell>
          <cell r="R34">
            <v>0</v>
          </cell>
          <cell r="S34">
            <v>-6704</v>
          </cell>
        </row>
        <row r="35">
          <cell r="A35">
            <v>390</v>
          </cell>
          <cell r="B35" t="str">
            <v>STRUCTURES AND IMPROVEMENTS</v>
          </cell>
          <cell r="C35">
            <v>-381376.43</v>
          </cell>
          <cell r="D35">
            <v>-383810.43</v>
          </cell>
          <cell r="E35">
            <v>-386245.43</v>
          </cell>
          <cell r="F35">
            <v>-388681.43</v>
          </cell>
          <cell r="G35">
            <v>-391118.43</v>
          </cell>
          <cell r="H35">
            <v>-393556.43</v>
          </cell>
          <cell r="I35">
            <v>-395994.43</v>
          </cell>
          <cell r="J35">
            <v>-398433.43</v>
          </cell>
          <cell r="K35">
            <v>-400873.43</v>
          </cell>
          <cell r="L35">
            <v>-403314.43</v>
          </cell>
          <cell r="M35">
            <v>-405756.43</v>
          </cell>
          <cell r="N35">
            <v>-408199.43</v>
          </cell>
          <cell r="O35">
            <v>-410643.43</v>
          </cell>
          <cell r="P35">
            <v>-396000</v>
          </cell>
          <cell r="R35">
            <v>0</v>
          </cell>
          <cell r="S35">
            <v>-396000</v>
          </cell>
        </row>
        <row r="36">
          <cell r="A36">
            <v>3911</v>
          </cell>
          <cell r="B36" t="str">
            <v>OFFICE FURNITURE</v>
          </cell>
          <cell r="C36">
            <v>-6811.68</v>
          </cell>
          <cell r="D36">
            <v>-6923.68</v>
          </cell>
          <cell r="E36">
            <v>-7035.68</v>
          </cell>
          <cell r="F36">
            <v>-7147.68</v>
          </cell>
          <cell r="G36">
            <v>-7259.68</v>
          </cell>
          <cell r="H36">
            <v>-7371.68</v>
          </cell>
          <cell r="I36">
            <v>-7506.68</v>
          </cell>
          <cell r="J36">
            <v>-7641.68</v>
          </cell>
          <cell r="K36">
            <v>-7776.68</v>
          </cell>
          <cell r="L36">
            <v>-7911.68</v>
          </cell>
          <cell r="M36">
            <v>-8046.68</v>
          </cell>
          <cell r="N36">
            <v>-8181.68</v>
          </cell>
          <cell r="O36">
            <v>-8316.68</v>
          </cell>
          <cell r="P36">
            <v>-7533</v>
          </cell>
          <cell r="Q36">
            <v>0.04</v>
          </cell>
          <cell r="R36">
            <v>-301</v>
          </cell>
          <cell r="S36">
            <v>-7232</v>
          </cell>
        </row>
        <row r="37">
          <cell r="A37">
            <v>3912</v>
          </cell>
          <cell r="B37" t="str">
            <v>OFFICE MACHINES</v>
          </cell>
          <cell r="C37">
            <v>-31688.27</v>
          </cell>
          <cell r="D37">
            <v>-32350.27</v>
          </cell>
          <cell r="E37">
            <v>-33012.270000000004</v>
          </cell>
          <cell r="F37">
            <v>-33674.270000000004</v>
          </cell>
          <cell r="G37">
            <v>-34336.270000000004</v>
          </cell>
          <cell r="H37">
            <v>-34998.270000000004</v>
          </cell>
          <cell r="I37">
            <v>-35693.270000000004</v>
          </cell>
          <cell r="J37">
            <v>-36388.270000000004</v>
          </cell>
          <cell r="K37">
            <v>-37083.270000000004</v>
          </cell>
          <cell r="L37">
            <v>-37778.270000000004</v>
          </cell>
          <cell r="M37">
            <v>-38473.270000000004</v>
          </cell>
          <cell r="N37">
            <v>-39168.270000000004</v>
          </cell>
          <cell r="O37">
            <v>-39863.270000000004</v>
          </cell>
          <cell r="P37">
            <v>-35731</v>
          </cell>
          <cell r="Q37">
            <v>0.04</v>
          </cell>
          <cell r="R37">
            <v>-1429</v>
          </cell>
          <cell r="S37">
            <v>-34302</v>
          </cell>
        </row>
        <row r="38">
          <cell r="A38">
            <v>3913</v>
          </cell>
          <cell r="B38" t="str">
            <v>COMPUTER EQUIPMENT</v>
          </cell>
          <cell r="C38">
            <v>-337033.13</v>
          </cell>
          <cell r="D38">
            <v>-344705.13</v>
          </cell>
          <cell r="E38">
            <v>-352320.13</v>
          </cell>
          <cell r="F38">
            <v>-359878.13</v>
          </cell>
          <cell r="G38">
            <v>-371213.13</v>
          </cell>
          <cell r="H38">
            <v>-382491.13</v>
          </cell>
          <cell r="I38">
            <v>-393754.13</v>
          </cell>
          <cell r="J38">
            <v>-404960.13</v>
          </cell>
          <cell r="K38">
            <v>-416109.13</v>
          </cell>
          <cell r="L38">
            <v>-427401.13</v>
          </cell>
          <cell r="M38">
            <v>-438638.13</v>
          </cell>
          <cell r="N38">
            <v>-449818.13</v>
          </cell>
          <cell r="O38">
            <v>-460941.13</v>
          </cell>
          <cell r="P38">
            <v>-395328</v>
          </cell>
          <cell r="Q38">
            <v>0.04</v>
          </cell>
          <cell r="R38">
            <v>-15813</v>
          </cell>
          <cell r="S38">
            <v>-379515</v>
          </cell>
        </row>
        <row r="39">
          <cell r="A39">
            <v>3921</v>
          </cell>
          <cell r="B39" t="str">
            <v>PASSENGER CARS</v>
          </cell>
          <cell r="C39">
            <v>-55545.37</v>
          </cell>
          <cell r="D39">
            <v>-56553.37</v>
          </cell>
          <cell r="E39">
            <v>-57561.37</v>
          </cell>
          <cell r="F39">
            <v>-58569.37</v>
          </cell>
          <cell r="G39">
            <v>-59577.37</v>
          </cell>
          <cell r="H39">
            <v>-60585.37</v>
          </cell>
          <cell r="I39">
            <v>-61593.37</v>
          </cell>
          <cell r="J39">
            <v>-62601.37</v>
          </cell>
          <cell r="K39">
            <v>-63609.37</v>
          </cell>
          <cell r="L39">
            <v>-64617.37</v>
          </cell>
          <cell r="M39">
            <v>-65625.37</v>
          </cell>
          <cell r="N39">
            <v>-66633.37</v>
          </cell>
          <cell r="O39">
            <v>-67641.37</v>
          </cell>
          <cell r="P39">
            <v>-61593</v>
          </cell>
          <cell r="R39">
            <v>0</v>
          </cell>
          <cell r="S39">
            <v>-61593</v>
          </cell>
        </row>
        <row r="40">
          <cell r="A40">
            <v>3922</v>
          </cell>
          <cell r="B40" t="str">
            <v>LIGHT TRUCKS &amp; VANS</v>
          </cell>
          <cell r="C40">
            <v>-346476.64</v>
          </cell>
          <cell r="D40">
            <v>-352790.64</v>
          </cell>
          <cell r="E40">
            <v>-359104.64</v>
          </cell>
          <cell r="F40">
            <v>-365418.64</v>
          </cell>
          <cell r="G40">
            <v>-359702.24</v>
          </cell>
          <cell r="H40">
            <v>-365885.24</v>
          </cell>
          <cell r="I40">
            <v>-372610.24</v>
          </cell>
          <cell r="J40">
            <v>-379335.24</v>
          </cell>
          <cell r="K40">
            <v>-374029.83999999997</v>
          </cell>
          <cell r="L40">
            <v>-380624.83999999997</v>
          </cell>
          <cell r="M40">
            <v>-387219.83999999997</v>
          </cell>
          <cell r="N40">
            <v>-393814.83999999997</v>
          </cell>
          <cell r="O40">
            <v>-388378.43999999994</v>
          </cell>
          <cell r="P40">
            <v>-371184</v>
          </cell>
          <cell r="R40">
            <v>0</v>
          </cell>
          <cell r="S40">
            <v>-371184</v>
          </cell>
        </row>
        <row r="41">
          <cell r="A41">
            <v>3923</v>
          </cell>
          <cell r="B41" t="str">
            <v>HEAVY TRUCKS</v>
          </cell>
          <cell r="C41">
            <v>-952581.73</v>
          </cell>
          <cell r="D41">
            <v>-966752.73</v>
          </cell>
          <cell r="E41">
            <v>-980923.73</v>
          </cell>
          <cell r="F41">
            <v>-996414.73</v>
          </cell>
          <cell r="G41">
            <v>-1011905.73</v>
          </cell>
          <cell r="H41">
            <v>-1027396.73</v>
          </cell>
          <cell r="I41">
            <v>-1042887.73</v>
          </cell>
          <cell r="J41">
            <v>-1058378.73</v>
          </cell>
          <cell r="K41">
            <v>-1073869.73</v>
          </cell>
          <cell r="L41">
            <v>-1089360.73</v>
          </cell>
          <cell r="M41">
            <v>-1104851.73</v>
          </cell>
          <cell r="N41">
            <v>-1120342.73</v>
          </cell>
          <cell r="O41">
            <v>-1135833.73</v>
          </cell>
          <cell r="P41">
            <v>-1043192</v>
          </cell>
          <cell r="R41">
            <v>0</v>
          </cell>
          <cell r="S41">
            <v>-1043192</v>
          </cell>
        </row>
        <row r="42">
          <cell r="A42">
            <v>3924</v>
          </cell>
          <cell r="B42" t="str">
            <v>TRAILERS</v>
          </cell>
          <cell r="C42">
            <v>-23448.38</v>
          </cell>
          <cell r="D42">
            <v>-23732.38</v>
          </cell>
          <cell r="E42">
            <v>-24016.38</v>
          </cell>
          <cell r="F42">
            <v>-24300.38</v>
          </cell>
          <cell r="G42">
            <v>-24584.38</v>
          </cell>
          <cell r="H42">
            <v>-24868.38</v>
          </cell>
          <cell r="I42">
            <v>-25152.38</v>
          </cell>
          <cell r="J42">
            <v>-25436.38</v>
          </cell>
          <cell r="K42">
            <v>-25720.38</v>
          </cell>
          <cell r="L42">
            <v>-26004.38</v>
          </cell>
          <cell r="M42">
            <v>-26288.38</v>
          </cell>
          <cell r="N42">
            <v>-26572.38</v>
          </cell>
          <cell r="O42">
            <v>-26856.38</v>
          </cell>
          <cell r="P42">
            <v>-25152</v>
          </cell>
          <cell r="R42">
            <v>0</v>
          </cell>
          <cell r="S42">
            <v>-25152</v>
          </cell>
        </row>
        <row r="43">
          <cell r="A43">
            <v>3931</v>
          </cell>
          <cell r="B43" t="str">
            <v>STORES EQUIPMENT-FIXED</v>
          </cell>
          <cell r="C43">
            <v>-77271.17</v>
          </cell>
          <cell r="D43">
            <v>-78545.17</v>
          </cell>
          <cell r="E43">
            <v>-79819.17</v>
          </cell>
          <cell r="F43">
            <v>-81093.17</v>
          </cell>
          <cell r="G43">
            <v>-82367.17</v>
          </cell>
          <cell r="H43">
            <v>-83641.17</v>
          </cell>
          <cell r="I43">
            <v>-84915.17</v>
          </cell>
          <cell r="J43">
            <v>-86189.17</v>
          </cell>
          <cell r="K43">
            <v>-87463.17</v>
          </cell>
          <cell r="L43">
            <v>-88737.17</v>
          </cell>
          <cell r="M43">
            <v>-90011.17</v>
          </cell>
          <cell r="N43">
            <v>-91285.17</v>
          </cell>
          <cell r="O43">
            <v>-92559.17</v>
          </cell>
          <cell r="P43">
            <v>-84915</v>
          </cell>
          <cell r="R43">
            <v>0</v>
          </cell>
          <cell r="S43">
            <v>-84915</v>
          </cell>
        </row>
        <row r="44">
          <cell r="A44" t="str">
            <v>3932</v>
          </cell>
          <cell r="B44" t="str">
            <v>STORES EQUIPMENT-PORTABLE</v>
          </cell>
          <cell r="C44">
            <v>-567</v>
          </cell>
          <cell r="D44">
            <v>-576</v>
          </cell>
          <cell r="E44">
            <v>-585</v>
          </cell>
          <cell r="F44">
            <v>-594</v>
          </cell>
          <cell r="G44">
            <v>-603</v>
          </cell>
          <cell r="H44">
            <v>-612</v>
          </cell>
          <cell r="I44">
            <v>-621</v>
          </cell>
          <cell r="J44">
            <v>-630</v>
          </cell>
          <cell r="K44">
            <v>-639</v>
          </cell>
          <cell r="L44">
            <v>-648</v>
          </cell>
          <cell r="M44">
            <v>-657</v>
          </cell>
          <cell r="N44">
            <v>-666</v>
          </cell>
          <cell r="O44">
            <v>-675</v>
          </cell>
          <cell r="P44">
            <v>-621</v>
          </cell>
          <cell r="R44">
            <v>0</v>
          </cell>
          <cell r="S44">
            <v>-621</v>
          </cell>
        </row>
        <row r="45">
          <cell r="A45">
            <v>3941</v>
          </cell>
          <cell r="B45" t="str">
            <v>TOOLS, SHOP, &amp; GARAGE EQUIP-FIXED</v>
          </cell>
          <cell r="C45">
            <v>-22296.78</v>
          </cell>
          <cell r="D45">
            <v>-22746.78</v>
          </cell>
          <cell r="E45">
            <v>-23196.78</v>
          </cell>
          <cell r="F45">
            <v>-23646.78</v>
          </cell>
          <cell r="G45">
            <v>-24096.78</v>
          </cell>
          <cell r="H45">
            <v>-24546.78</v>
          </cell>
          <cell r="I45">
            <v>-24996.78</v>
          </cell>
          <cell r="J45">
            <v>-25446.78</v>
          </cell>
          <cell r="K45">
            <v>-25896.78</v>
          </cell>
          <cell r="L45">
            <v>-26346.78</v>
          </cell>
          <cell r="M45">
            <v>-26796.78</v>
          </cell>
          <cell r="N45">
            <v>-27246.78</v>
          </cell>
          <cell r="O45">
            <v>-27696.78</v>
          </cell>
          <cell r="P45">
            <v>-24997</v>
          </cell>
          <cell r="R45">
            <v>0</v>
          </cell>
          <cell r="S45">
            <v>-24997</v>
          </cell>
        </row>
        <row r="46">
          <cell r="A46">
            <v>3942</v>
          </cell>
          <cell r="B46" t="str">
            <v>TOOLS, SHOP, &amp; GARAGE EQUIP-PORTABLE</v>
          </cell>
          <cell r="C46">
            <v>-70344.39</v>
          </cell>
          <cell r="D46">
            <v>-71639.39</v>
          </cell>
          <cell r="E46">
            <v>-72952.39</v>
          </cell>
          <cell r="F46">
            <v>-74283.39</v>
          </cell>
          <cell r="G46">
            <v>-75632.39</v>
          </cell>
          <cell r="H46">
            <v>-76999.39</v>
          </cell>
          <cell r="I46">
            <v>-78384.39</v>
          </cell>
          <cell r="J46">
            <v>-79786.39</v>
          </cell>
          <cell r="K46">
            <v>-81206.39</v>
          </cell>
          <cell r="L46">
            <v>-82644.39</v>
          </cell>
          <cell r="M46">
            <v>-84100.39</v>
          </cell>
          <cell r="N46">
            <v>-85574.39</v>
          </cell>
          <cell r="O46">
            <v>-87066.39</v>
          </cell>
          <cell r="P46">
            <v>-78509</v>
          </cell>
          <cell r="R46">
            <v>0</v>
          </cell>
          <cell r="S46">
            <v>-78509</v>
          </cell>
        </row>
        <row r="47">
          <cell r="A47">
            <v>3951</v>
          </cell>
          <cell r="B47" t="str">
            <v>LABORATORY EQUIPMENT-FIXED</v>
          </cell>
          <cell r="C47">
            <v>-30069.33</v>
          </cell>
          <cell r="D47">
            <v>-30835.33</v>
          </cell>
          <cell r="E47">
            <v>-31601.33</v>
          </cell>
          <cell r="F47">
            <v>-32367.33</v>
          </cell>
          <cell r="G47">
            <v>-33133.33</v>
          </cell>
          <cell r="H47">
            <v>-33899.33</v>
          </cell>
          <cell r="I47">
            <v>-34665.33</v>
          </cell>
          <cell r="J47">
            <v>-35431.33</v>
          </cell>
          <cell r="K47">
            <v>-36197.33</v>
          </cell>
          <cell r="L47">
            <v>-36963.33</v>
          </cell>
          <cell r="M47">
            <v>-37729.33</v>
          </cell>
          <cell r="N47">
            <v>-38495.33</v>
          </cell>
          <cell r="O47">
            <v>-39261.33</v>
          </cell>
          <cell r="P47">
            <v>-34665</v>
          </cell>
          <cell r="R47">
            <v>0</v>
          </cell>
          <cell r="S47">
            <v>-34665</v>
          </cell>
        </row>
        <row r="48">
          <cell r="A48">
            <v>3952</v>
          </cell>
          <cell r="B48" t="str">
            <v>LABORATORY EQUIPMENT-PORTABLE</v>
          </cell>
          <cell r="C48">
            <v>-31613.759999999998</v>
          </cell>
          <cell r="D48">
            <v>-32072.76</v>
          </cell>
          <cell r="E48">
            <v>-32531.759999999998</v>
          </cell>
          <cell r="F48">
            <v>-32990.759999999995</v>
          </cell>
          <cell r="G48">
            <v>-33449.759999999995</v>
          </cell>
          <cell r="H48">
            <v>-33908.759999999995</v>
          </cell>
          <cell r="I48">
            <v>-34367.759999999995</v>
          </cell>
          <cell r="J48">
            <v>-34826.759999999995</v>
          </cell>
          <cell r="K48">
            <v>-35285.759999999995</v>
          </cell>
          <cell r="L48">
            <v>-35744.759999999995</v>
          </cell>
          <cell r="M48">
            <v>-36203.759999999995</v>
          </cell>
          <cell r="N48">
            <v>-36662.759999999995</v>
          </cell>
          <cell r="O48">
            <v>-37121.759999999995</v>
          </cell>
          <cell r="P48">
            <v>-34368</v>
          </cell>
          <cell r="R48">
            <v>0</v>
          </cell>
          <cell r="S48">
            <v>-34368</v>
          </cell>
        </row>
        <row r="49">
          <cell r="A49">
            <v>396</v>
          </cell>
          <cell r="B49" t="str">
            <v>POWER OPERATED EQUIPMENT</v>
          </cell>
          <cell r="C49">
            <v>-80364.070000000007</v>
          </cell>
          <cell r="D49">
            <v>-80899.070000000007</v>
          </cell>
          <cell r="E49">
            <v>-81434.070000000007</v>
          </cell>
          <cell r="F49">
            <v>-81969.070000000007</v>
          </cell>
          <cell r="G49">
            <v>-82504.070000000007</v>
          </cell>
          <cell r="H49">
            <v>-83039.070000000007</v>
          </cell>
          <cell r="I49">
            <v>-83574.070000000007</v>
          </cell>
          <cell r="J49">
            <v>-84109.07</v>
          </cell>
          <cell r="K49">
            <v>-84644.07</v>
          </cell>
          <cell r="L49">
            <v>-85179.07</v>
          </cell>
          <cell r="M49">
            <v>-85714.07</v>
          </cell>
          <cell r="N49">
            <v>-86249.07</v>
          </cell>
          <cell r="O49">
            <v>-86784.07</v>
          </cell>
          <cell r="P49">
            <v>-83574</v>
          </cell>
          <cell r="R49">
            <v>0</v>
          </cell>
          <cell r="S49">
            <v>-83574</v>
          </cell>
        </row>
        <row r="50">
          <cell r="A50">
            <v>397</v>
          </cell>
          <cell r="B50" t="str">
            <v>COMMUNICATION EQUIPMENT</v>
          </cell>
          <cell r="C50">
            <v>-102701.72</v>
          </cell>
          <cell r="D50">
            <v>-105196.72</v>
          </cell>
          <cell r="E50">
            <v>-107691.72</v>
          </cell>
          <cell r="F50">
            <v>-110186.72</v>
          </cell>
          <cell r="G50">
            <v>-112681.72</v>
          </cell>
          <cell r="H50">
            <v>-115176.72</v>
          </cell>
          <cell r="I50">
            <v>-117671.72</v>
          </cell>
          <cell r="J50">
            <v>-120166.72</v>
          </cell>
          <cell r="K50">
            <v>-122661.72</v>
          </cell>
          <cell r="L50">
            <v>-125156.72</v>
          </cell>
          <cell r="M50">
            <v>-127651.72</v>
          </cell>
          <cell r="N50">
            <v>-130146.72</v>
          </cell>
          <cell r="O50">
            <v>-132641.72</v>
          </cell>
          <cell r="P50">
            <v>-117672</v>
          </cell>
          <cell r="R50">
            <v>0</v>
          </cell>
          <cell r="S50">
            <v>-117672</v>
          </cell>
        </row>
        <row r="51">
          <cell r="A51">
            <v>398</v>
          </cell>
          <cell r="B51" t="str">
            <v>MISCELLANEOUS EQUIPMENT</v>
          </cell>
          <cell r="C51">
            <v>-14131.89</v>
          </cell>
          <cell r="D51">
            <v>-14370.89</v>
          </cell>
          <cell r="E51">
            <v>-14609.89</v>
          </cell>
          <cell r="F51">
            <v>-14848.89</v>
          </cell>
          <cell r="G51">
            <v>-15087.89</v>
          </cell>
          <cell r="H51">
            <v>-15326.89</v>
          </cell>
          <cell r="I51">
            <v>-15565.89</v>
          </cell>
          <cell r="J51">
            <v>-15804.89</v>
          </cell>
          <cell r="K51">
            <v>-16043.89</v>
          </cell>
          <cell r="L51">
            <v>-16282.89</v>
          </cell>
          <cell r="M51">
            <v>-16521.89</v>
          </cell>
          <cell r="N51">
            <v>-16760.89</v>
          </cell>
          <cell r="O51">
            <v>-16999.89</v>
          </cell>
          <cell r="P51">
            <v>-15566</v>
          </cell>
          <cell r="R51">
            <v>0</v>
          </cell>
          <cell r="S51">
            <v>-15566</v>
          </cell>
        </row>
        <row r="52">
          <cell r="A52" t="str">
            <v>399</v>
          </cell>
          <cell r="B52" t="str">
            <v>MISCELLANEOUS TANGIBLE</v>
          </cell>
          <cell r="C52">
            <v>-751</v>
          </cell>
          <cell r="D52">
            <v>-918</v>
          </cell>
          <cell r="E52">
            <v>-1085</v>
          </cell>
          <cell r="F52">
            <v>-1252</v>
          </cell>
          <cell r="G52">
            <v>-1419</v>
          </cell>
          <cell r="H52">
            <v>-1586</v>
          </cell>
          <cell r="I52">
            <v>-1753</v>
          </cell>
          <cell r="J52">
            <v>-1920</v>
          </cell>
          <cell r="K52">
            <v>-2087</v>
          </cell>
          <cell r="L52">
            <v>-2254</v>
          </cell>
          <cell r="M52">
            <v>-2421</v>
          </cell>
          <cell r="N52">
            <v>-2588</v>
          </cell>
          <cell r="O52">
            <v>-2755</v>
          </cell>
          <cell r="P52">
            <v>-1753</v>
          </cell>
          <cell r="R52">
            <v>0</v>
          </cell>
          <cell r="S52">
            <v>-1753</v>
          </cell>
        </row>
        <row r="54">
          <cell r="B54" t="str">
            <v xml:space="preserve">TOTAL </v>
          </cell>
          <cell r="C54">
            <v>-26636263.510000002</v>
          </cell>
          <cell r="D54">
            <v>-26826705.510000002</v>
          </cell>
          <cell r="E54">
            <v>-27017551.510000002</v>
          </cell>
          <cell r="F54">
            <v>-27185121.510000002</v>
          </cell>
          <cell r="G54">
            <v>-27370715.110000007</v>
          </cell>
          <cell r="H54">
            <v>-27569700.110000007</v>
          </cell>
          <cell r="I54">
            <v>-27588734.110000007</v>
          </cell>
          <cell r="J54">
            <v>-27793195.110000007</v>
          </cell>
          <cell r="K54">
            <v>-27986025.710000008</v>
          </cell>
          <cell r="L54">
            <v>-28191360.710000008</v>
          </cell>
          <cell r="M54">
            <v>-28397449.710000008</v>
          </cell>
          <cell r="N54">
            <v>-28603942.710000008</v>
          </cell>
          <cell r="O54">
            <v>-28798807.31000001</v>
          </cell>
          <cell r="P54">
            <v>-27689659</v>
          </cell>
          <cell r="R54">
            <v>-17543</v>
          </cell>
          <cell r="S54">
            <v>-27672116</v>
          </cell>
        </row>
      </sheetData>
      <sheetData sheetId="1">
        <row r="6">
          <cell r="A6" t="str">
            <v>1</v>
          </cell>
          <cell r="B6">
            <v>2</v>
          </cell>
          <cell r="C6">
            <v>3</v>
          </cell>
          <cell r="D6">
            <v>4</v>
          </cell>
          <cell r="E6">
            <v>5</v>
          </cell>
          <cell r="F6">
            <v>6</v>
          </cell>
          <cell r="G6">
            <v>7</v>
          </cell>
          <cell r="H6">
            <v>8</v>
          </cell>
          <cell r="I6">
            <v>9</v>
          </cell>
          <cell r="J6">
            <v>10</v>
          </cell>
          <cell r="K6">
            <v>11</v>
          </cell>
          <cell r="L6">
            <v>12</v>
          </cell>
          <cell r="M6">
            <v>13</v>
          </cell>
          <cell r="N6">
            <v>14</v>
          </cell>
          <cell r="O6">
            <v>15</v>
          </cell>
        </row>
        <row r="7">
          <cell r="A7" t="str">
            <v>ACCT</v>
          </cell>
          <cell r="B7" t="str">
            <v>ACCOUNT TITLE</v>
          </cell>
          <cell r="C7">
            <v>38017</v>
          </cell>
          <cell r="D7">
            <v>38045</v>
          </cell>
          <cell r="E7">
            <v>38077</v>
          </cell>
          <cell r="F7">
            <v>38107</v>
          </cell>
          <cell r="G7">
            <v>38138</v>
          </cell>
          <cell r="H7">
            <v>38168</v>
          </cell>
          <cell r="I7">
            <v>38199</v>
          </cell>
          <cell r="J7">
            <v>38230</v>
          </cell>
          <cell r="K7">
            <v>38260</v>
          </cell>
          <cell r="L7">
            <v>38291</v>
          </cell>
          <cell r="M7">
            <v>38321</v>
          </cell>
          <cell r="N7">
            <v>38352</v>
          </cell>
          <cell r="O7" t="str">
            <v>TOTAL</v>
          </cell>
        </row>
        <row r="9">
          <cell r="A9">
            <v>350</v>
          </cell>
          <cell r="B9" t="str">
            <v>LAND</v>
          </cell>
          <cell r="C9">
            <v>0</v>
          </cell>
          <cell r="D9">
            <v>0</v>
          </cell>
          <cell r="E9">
            <v>0</v>
          </cell>
          <cell r="F9">
            <v>0</v>
          </cell>
          <cell r="G9">
            <v>0</v>
          </cell>
          <cell r="H9">
            <v>0</v>
          </cell>
          <cell r="I9">
            <v>0</v>
          </cell>
          <cell r="J9">
            <v>0</v>
          </cell>
          <cell r="K9">
            <v>0</v>
          </cell>
          <cell r="L9">
            <v>0</v>
          </cell>
          <cell r="M9">
            <v>0</v>
          </cell>
          <cell r="N9">
            <v>0</v>
          </cell>
          <cell r="O9">
            <v>0</v>
          </cell>
        </row>
        <row r="10">
          <cell r="A10" t="str">
            <v>3501</v>
          </cell>
          <cell r="B10" t="str">
            <v>LAND RIGHTS</v>
          </cell>
          <cell r="C10">
            <v>0</v>
          </cell>
          <cell r="D10">
            <v>0</v>
          </cell>
          <cell r="E10">
            <v>0</v>
          </cell>
          <cell r="F10">
            <v>0</v>
          </cell>
          <cell r="G10">
            <v>0</v>
          </cell>
          <cell r="H10">
            <v>0</v>
          </cell>
          <cell r="I10">
            <v>0</v>
          </cell>
          <cell r="J10">
            <v>0</v>
          </cell>
          <cell r="K10">
            <v>0</v>
          </cell>
          <cell r="L10">
            <v>0</v>
          </cell>
          <cell r="M10">
            <v>0</v>
          </cell>
          <cell r="N10">
            <v>0</v>
          </cell>
          <cell r="O10">
            <v>0</v>
          </cell>
        </row>
        <row r="11">
          <cell r="A11">
            <v>352</v>
          </cell>
          <cell r="B11" t="str">
            <v>STRUCTURES AND IMPROVEMENTS</v>
          </cell>
          <cell r="C11">
            <v>0</v>
          </cell>
          <cell r="D11">
            <v>0</v>
          </cell>
          <cell r="E11">
            <v>0</v>
          </cell>
          <cell r="F11">
            <v>0</v>
          </cell>
          <cell r="G11">
            <v>0</v>
          </cell>
          <cell r="H11">
            <v>0</v>
          </cell>
          <cell r="I11">
            <v>0</v>
          </cell>
          <cell r="J11">
            <v>0</v>
          </cell>
          <cell r="K11">
            <v>0</v>
          </cell>
          <cell r="L11">
            <v>0</v>
          </cell>
          <cell r="M11">
            <v>0</v>
          </cell>
          <cell r="N11">
            <v>0</v>
          </cell>
          <cell r="O11">
            <v>0</v>
          </cell>
        </row>
        <row r="12">
          <cell r="A12">
            <v>353</v>
          </cell>
          <cell r="B12" t="str">
            <v>STATION EQUIPMENT</v>
          </cell>
          <cell r="C12">
            <v>0</v>
          </cell>
          <cell r="D12">
            <v>0</v>
          </cell>
          <cell r="E12">
            <v>0</v>
          </cell>
          <cell r="F12">
            <v>0</v>
          </cell>
          <cell r="G12">
            <v>0</v>
          </cell>
          <cell r="H12">
            <v>6000</v>
          </cell>
          <cell r="I12">
            <v>0</v>
          </cell>
          <cell r="J12">
            <v>0</v>
          </cell>
          <cell r="K12">
            <v>0</v>
          </cell>
          <cell r="L12">
            <v>0</v>
          </cell>
          <cell r="M12">
            <v>0</v>
          </cell>
          <cell r="N12">
            <v>0</v>
          </cell>
          <cell r="O12">
            <v>6000</v>
          </cell>
        </row>
        <row r="13">
          <cell r="A13">
            <v>354</v>
          </cell>
          <cell r="B13" t="str">
            <v>TOWERS AND FIXTURES</v>
          </cell>
          <cell r="C13">
            <v>0</v>
          </cell>
          <cell r="D13">
            <v>0</v>
          </cell>
          <cell r="E13">
            <v>0</v>
          </cell>
          <cell r="F13">
            <v>0</v>
          </cell>
          <cell r="G13">
            <v>0</v>
          </cell>
          <cell r="H13">
            <v>0</v>
          </cell>
          <cell r="I13">
            <v>0</v>
          </cell>
          <cell r="J13">
            <v>0</v>
          </cell>
          <cell r="K13">
            <v>0</v>
          </cell>
          <cell r="L13">
            <v>0</v>
          </cell>
          <cell r="M13">
            <v>0</v>
          </cell>
          <cell r="N13">
            <v>0</v>
          </cell>
          <cell r="O13">
            <v>0</v>
          </cell>
        </row>
        <row r="14">
          <cell r="A14">
            <v>355</v>
          </cell>
          <cell r="B14" t="str">
            <v>POLES AND FIXTURES</v>
          </cell>
          <cell r="O14">
            <v>0</v>
          </cell>
        </row>
        <row r="15">
          <cell r="A15">
            <v>356</v>
          </cell>
          <cell r="B15" t="str">
            <v>OVERHEAD CONDUCTORS AND DEVICES</v>
          </cell>
          <cell r="C15">
            <v>0</v>
          </cell>
          <cell r="D15">
            <v>0</v>
          </cell>
          <cell r="E15">
            <v>0</v>
          </cell>
          <cell r="F15">
            <v>0</v>
          </cell>
          <cell r="G15">
            <v>0</v>
          </cell>
          <cell r="H15">
            <v>0</v>
          </cell>
          <cell r="I15">
            <v>0</v>
          </cell>
          <cell r="J15">
            <v>0</v>
          </cell>
          <cell r="K15">
            <v>0</v>
          </cell>
          <cell r="L15">
            <v>0</v>
          </cell>
          <cell r="M15">
            <v>0</v>
          </cell>
          <cell r="N15">
            <v>0</v>
          </cell>
          <cell r="O15">
            <v>0</v>
          </cell>
        </row>
        <row r="16">
          <cell r="A16">
            <v>359</v>
          </cell>
          <cell r="B16" t="str">
            <v>ROADS AND TRAILS</v>
          </cell>
          <cell r="C16">
            <v>0</v>
          </cell>
          <cell r="D16">
            <v>0</v>
          </cell>
          <cell r="E16">
            <v>0</v>
          </cell>
          <cell r="F16">
            <v>0</v>
          </cell>
          <cell r="G16">
            <v>0</v>
          </cell>
          <cell r="H16">
            <v>0</v>
          </cell>
          <cell r="I16">
            <v>0</v>
          </cell>
          <cell r="J16">
            <v>0</v>
          </cell>
          <cell r="K16">
            <v>0</v>
          </cell>
          <cell r="L16">
            <v>0</v>
          </cell>
          <cell r="M16">
            <v>0</v>
          </cell>
          <cell r="N16">
            <v>0</v>
          </cell>
          <cell r="O16">
            <v>0</v>
          </cell>
        </row>
        <row r="17">
          <cell r="A17">
            <v>360</v>
          </cell>
          <cell r="B17" t="str">
            <v>DISTRIBUTION PLANT-LAND</v>
          </cell>
          <cell r="O17">
            <v>0</v>
          </cell>
        </row>
        <row r="18">
          <cell r="A18">
            <v>3601</v>
          </cell>
          <cell r="B18" t="str">
            <v>LAND RIGHTS</v>
          </cell>
          <cell r="C18">
            <v>0</v>
          </cell>
          <cell r="D18">
            <v>0</v>
          </cell>
          <cell r="E18">
            <v>0</v>
          </cell>
          <cell r="F18">
            <v>0</v>
          </cell>
          <cell r="G18">
            <v>0</v>
          </cell>
          <cell r="H18">
            <v>0</v>
          </cell>
          <cell r="I18">
            <v>0</v>
          </cell>
          <cell r="J18">
            <v>0</v>
          </cell>
          <cell r="K18">
            <v>0</v>
          </cell>
          <cell r="L18">
            <v>0</v>
          </cell>
          <cell r="M18">
            <v>0</v>
          </cell>
          <cell r="N18">
            <v>0</v>
          </cell>
          <cell r="O18">
            <v>0</v>
          </cell>
        </row>
        <row r="19">
          <cell r="A19">
            <v>361</v>
          </cell>
          <cell r="B19" t="str">
            <v>STRUCTURES &amp; IMPROVEMENTS</v>
          </cell>
          <cell r="O19">
            <v>0</v>
          </cell>
        </row>
        <row r="20">
          <cell r="A20">
            <v>362</v>
          </cell>
          <cell r="B20" t="str">
            <v>STATION EQUIPMENT</v>
          </cell>
          <cell r="C20">
            <v>888</v>
          </cell>
          <cell r="D20">
            <v>888</v>
          </cell>
          <cell r="E20">
            <v>888</v>
          </cell>
          <cell r="F20">
            <v>888</v>
          </cell>
          <cell r="G20">
            <v>888</v>
          </cell>
          <cell r="H20">
            <v>175888</v>
          </cell>
          <cell r="I20">
            <v>888</v>
          </cell>
          <cell r="J20">
            <v>888</v>
          </cell>
          <cell r="K20">
            <v>888</v>
          </cell>
          <cell r="L20">
            <v>888</v>
          </cell>
          <cell r="M20">
            <v>889</v>
          </cell>
          <cell r="N20">
            <v>889</v>
          </cell>
          <cell r="O20">
            <v>185658</v>
          </cell>
        </row>
        <row r="21">
          <cell r="A21">
            <v>364</v>
          </cell>
          <cell r="B21" t="str">
            <v>POLES, TOWERS, &amp; FIXTURES</v>
          </cell>
          <cell r="C21">
            <v>3735</v>
          </cell>
          <cell r="D21">
            <v>3735</v>
          </cell>
          <cell r="E21">
            <v>3735</v>
          </cell>
          <cell r="F21">
            <v>3735</v>
          </cell>
          <cell r="G21">
            <v>3735</v>
          </cell>
          <cell r="H21">
            <v>3735</v>
          </cell>
          <cell r="I21">
            <v>3735</v>
          </cell>
          <cell r="J21">
            <v>3735</v>
          </cell>
          <cell r="K21">
            <v>3734</v>
          </cell>
          <cell r="L21">
            <v>3734</v>
          </cell>
          <cell r="M21">
            <v>3734</v>
          </cell>
          <cell r="N21">
            <v>3734</v>
          </cell>
          <cell r="O21">
            <v>44816</v>
          </cell>
        </row>
        <row r="22">
          <cell r="A22">
            <v>365</v>
          </cell>
          <cell r="B22" t="str">
            <v>OVERHEAD CONDUCTORS &amp; DEVICES</v>
          </cell>
          <cell r="C22">
            <v>3240</v>
          </cell>
          <cell r="D22">
            <v>3240</v>
          </cell>
          <cell r="E22">
            <v>3240</v>
          </cell>
          <cell r="F22">
            <v>3240</v>
          </cell>
          <cell r="G22">
            <v>3240</v>
          </cell>
          <cell r="H22">
            <v>3240</v>
          </cell>
          <cell r="I22">
            <v>3240</v>
          </cell>
          <cell r="J22">
            <v>3240</v>
          </cell>
          <cell r="K22">
            <v>3240</v>
          </cell>
          <cell r="L22">
            <v>3240</v>
          </cell>
          <cell r="M22">
            <v>3240</v>
          </cell>
          <cell r="N22">
            <v>3241</v>
          </cell>
          <cell r="O22">
            <v>38881</v>
          </cell>
        </row>
        <row r="23">
          <cell r="A23">
            <v>3662</v>
          </cell>
          <cell r="B23" t="str">
            <v>UNDERGROUND CONDUIT - BURIED</v>
          </cell>
          <cell r="C23">
            <v>56</v>
          </cell>
          <cell r="D23">
            <v>56</v>
          </cell>
          <cell r="E23">
            <v>56</v>
          </cell>
          <cell r="F23">
            <v>56</v>
          </cell>
          <cell r="G23">
            <v>56</v>
          </cell>
          <cell r="H23">
            <v>56</v>
          </cell>
          <cell r="I23">
            <v>56</v>
          </cell>
          <cell r="J23">
            <v>56</v>
          </cell>
          <cell r="K23">
            <v>56</v>
          </cell>
          <cell r="L23">
            <v>56</v>
          </cell>
          <cell r="M23">
            <v>56</v>
          </cell>
          <cell r="N23">
            <v>57</v>
          </cell>
          <cell r="O23">
            <v>673</v>
          </cell>
        </row>
        <row r="24">
          <cell r="A24">
            <v>3672</v>
          </cell>
          <cell r="B24" t="str">
            <v>UNDERGROUND COND &amp; DEVICES - BURIED</v>
          </cell>
          <cell r="C24">
            <v>527</v>
          </cell>
          <cell r="D24">
            <v>527</v>
          </cell>
          <cell r="E24">
            <v>25527</v>
          </cell>
          <cell r="F24">
            <v>527</v>
          </cell>
          <cell r="G24">
            <v>527</v>
          </cell>
          <cell r="H24">
            <v>527</v>
          </cell>
          <cell r="I24">
            <v>527</v>
          </cell>
          <cell r="J24">
            <v>527</v>
          </cell>
          <cell r="K24">
            <v>528</v>
          </cell>
          <cell r="L24">
            <v>528</v>
          </cell>
          <cell r="M24">
            <v>528</v>
          </cell>
          <cell r="N24">
            <v>528</v>
          </cell>
          <cell r="O24">
            <v>31328</v>
          </cell>
        </row>
        <row r="25">
          <cell r="A25">
            <v>3681</v>
          </cell>
          <cell r="B25" t="str">
            <v>LINE TRANSFORMERS - OVERHEAD</v>
          </cell>
          <cell r="C25">
            <v>10113</v>
          </cell>
          <cell r="D25">
            <v>10113</v>
          </cell>
          <cell r="E25">
            <v>10112</v>
          </cell>
          <cell r="F25">
            <v>10112</v>
          </cell>
          <cell r="G25">
            <v>10112</v>
          </cell>
          <cell r="H25">
            <v>10112</v>
          </cell>
          <cell r="I25">
            <v>10112</v>
          </cell>
          <cell r="J25">
            <v>10112</v>
          </cell>
          <cell r="K25">
            <v>10112</v>
          </cell>
          <cell r="L25">
            <v>10112</v>
          </cell>
          <cell r="M25">
            <v>10112</v>
          </cell>
          <cell r="N25">
            <v>10112</v>
          </cell>
          <cell r="O25">
            <v>121346</v>
          </cell>
        </row>
        <row r="26">
          <cell r="A26" t="str">
            <v>3683</v>
          </cell>
          <cell r="B26" t="str">
            <v>LINE TRANSFORMERS - BURIED</v>
          </cell>
          <cell r="C26">
            <v>0</v>
          </cell>
          <cell r="D26">
            <v>0</v>
          </cell>
          <cell r="E26">
            <v>0</v>
          </cell>
          <cell r="F26">
            <v>0</v>
          </cell>
          <cell r="G26">
            <v>0</v>
          </cell>
          <cell r="H26">
            <v>0</v>
          </cell>
          <cell r="I26">
            <v>0</v>
          </cell>
          <cell r="J26">
            <v>0</v>
          </cell>
          <cell r="K26">
            <v>0</v>
          </cell>
          <cell r="L26">
            <v>0</v>
          </cell>
          <cell r="M26">
            <v>0</v>
          </cell>
          <cell r="N26">
            <v>0</v>
          </cell>
          <cell r="O26">
            <v>0</v>
          </cell>
        </row>
        <row r="27">
          <cell r="A27">
            <v>3691</v>
          </cell>
          <cell r="B27" t="str">
            <v>OVERHEAD SERVICES</v>
          </cell>
          <cell r="C27">
            <v>702</v>
          </cell>
          <cell r="D27">
            <v>702</v>
          </cell>
          <cell r="E27">
            <v>702</v>
          </cell>
          <cell r="F27">
            <v>702</v>
          </cell>
          <cell r="G27">
            <v>702</v>
          </cell>
          <cell r="H27">
            <v>702</v>
          </cell>
          <cell r="I27">
            <v>702</v>
          </cell>
          <cell r="J27">
            <v>702</v>
          </cell>
          <cell r="K27">
            <v>702</v>
          </cell>
          <cell r="L27">
            <v>702</v>
          </cell>
          <cell r="M27">
            <v>703</v>
          </cell>
          <cell r="N27">
            <v>703</v>
          </cell>
          <cell r="O27">
            <v>8426</v>
          </cell>
        </row>
        <row r="28">
          <cell r="A28">
            <v>3693</v>
          </cell>
          <cell r="B28" t="str">
            <v>UNDERGROUND SERVICES - BURIED</v>
          </cell>
          <cell r="C28">
            <v>0</v>
          </cell>
          <cell r="D28">
            <v>0</v>
          </cell>
          <cell r="E28">
            <v>0</v>
          </cell>
          <cell r="F28">
            <v>0</v>
          </cell>
          <cell r="G28">
            <v>0</v>
          </cell>
          <cell r="H28">
            <v>0</v>
          </cell>
          <cell r="I28">
            <v>0</v>
          </cell>
          <cell r="J28">
            <v>0</v>
          </cell>
          <cell r="K28">
            <v>0</v>
          </cell>
          <cell r="L28">
            <v>0</v>
          </cell>
          <cell r="M28">
            <v>0</v>
          </cell>
          <cell r="N28">
            <v>0</v>
          </cell>
          <cell r="O28">
            <v>0</v>
          </cell>
        </row>
        <row r="29">
          <cell r="A29">
            <v>370</v>
          </cell>
          <cell r="B29" t="str">
            <v>METERS</v>
          </cell>
          <cell r="C29">
            <v>4066</v>
          </cell>
          <cell r="D29">
            <v>4066</v>
          </cell>
          <cell r="E29">
            <v>4066</v>
          </cell>
          <cell r="F29">
            <v>4066</v>
          </cell>
          <cell r="G29">
            <v>4066</v>
          </cell>
          <cell r="H29">
            <v>4066</v>
          </cell>
          <cell r="I29">
            <v>4066</v>
          </cell>
          <cell r="J29">
            <v>4066</v>
          </cell>
          <cell r="K29">
            <v>4067</v>
          </cell>
          <cell r="L29">
            <v>4067</v>
          </cell>
          <cell r="M29">
            <v>4067</v>
          </cell>
          <cell r="N29">
            <v>4067</v>
          </cell>
          <cell r="O29">
            <v>48796</v>
          </cell>
        </row>
        <row r="30">
          <cell r="A30">
            <v>3711</v>
          </cell>
          <cell r="B30" t="str">
            <v>INSTALLATIONS ON CUSTOMER PREMISES-AG</v>
          </cell>
          <cell r="C30">
            <v>3670</v>
          </cell>
          <cell r="D30">
            <v>3670</v>
          </cell>
          <cell r="E30">
            <v>3670</v>
          </cell>
          <cell r="F30">
            <v>3670</v>
          </cell>
          <cell r="G30">
            <v>3670</v>
          </cell>
          <cell r="H30">
            <v>3670</v>
          </cell>
          <cell r="I30">
            <v>3670</v>
          </cell>
          <cell r="J30">
            <v>3670</v>
          </cell>
          <cell r="K30">
            <v>3670</v>
          </cell>
          <cell r="L30">
            <v>3670</v>
          </cell>
          <cell r="M30">
            <v>3669</v>
          </cell>
          <cell r="N30">
            <v>3669</v>
          </cell>
          <cell r="O30">
            <v>44038</v>
          </cell>
        </row>
        <row r="31">
          <cell r="A31" t="str">
            <v>3713</v>
          </cell>
          <cell r="B31" t="str">
            <v>INSTALLATIONS ON CUSTOMER PREMISES-UG</v>
          </cell>
          <cell r="C31">
            <v>0</v>
          </cell>
          <cell r="D31">
            <v>0</v>
          </cell>
          <cell r="E31">
            <v>0</v>
          </cell>
          <cell r="F31">
            <v>0</v>
          </cell>
          <cell r="G31">
            <v>0</v>
          </cell>
          <cell r="H31">
            <v>0</v>
          </cell>
          <cell r="I31">
            <v>0</v>
          </cell>
          <cell r="J31">
            <v>0</v>
          </cell>
          <cell r="K31">
            <v>0</v>
          </cell>
          <cell r="L31">
            <v>0</v>
          </cell>
          <cell r="M31">
            <v>0</v>
          </cell>
          <cell r="N31">
            <v>0</v>
          </cell>
          <cell r="O31">
            <v>0</v>
          </cell>
        </row>
        <row r="32">
          <cell r="A32">
            <v>3731</v>
          </cell>
          <cell r="B32" t="str">
            <v>STREET LIGHTING &amp; SIGNAL SYSTEMS-AG</v>
          </cell>
          <cell r="C32">
            <v>2091</v>
          </cell>
          <cell r="D32">
            <v>2091</v>
          </cell>
          <cell r="E32">
            <v>2091</v>
          </cell>
          <cell r="F32">
            <v>2091</v>
          </cell>
          <cell r="G32">
            <v>2091</v>
          </cell>
          <cell r="H32">
            <v>2091</v>
          </cell>
          <cell r="I32">
            <v>2091</v>
          </cell>
          <cell r="J32">
            <v>2091</v>
          </cell>
          <cell r="K32">
            <v>2091</v>
          </cell>
          <cell r="L32">
            <v>2092</v>
          </cell>
          <cell r="M32">
            <v>2092</v>
          </cell>
          <cell r="N32">
            <v>2092</v>
          </cell>
          <cell r="O32">
            <v>25095</v>
          </cell>
        </row>
        <row r="33">
          <cell r="A33" t="str">
            <v>3733</v>
          </cell>
          <cell r="B33" t="str">
            <v>STREET LIGHTING &amp; SIGNAL SYSTEMS-UG</v>
          </cell>
          <cell r="C33">
            <v>0</v>
          </cell>
          <cell r="D33">
            <v>0</v>
          </cell>
          <cell r="E33">
            <v>0</v>
          </cell>
          <cell r="F33">
            <v>0</v>
          </cell>
          <cell r="G33">
            <v>0</v>
          </cell>
          <cell r="H33">
            <v>0</v>
          </cell>
          <cell r="I33">
            <v>0</v>
          </cell>
          <cell r="J33">
            <v>0</v>
          </cell>
          <cell r="K33">
            <v>0</v>
          </cell>
          <cell r="L33">
            <v>0</v>
          </cell>
          <cell r="M33">
            <v>0</v>
          </cell>
          <cell r="N33">
            <v>0</v>
          </cell>
          <cell r="O33">
            <v>0</v>
          </cell>
        </row>
        <row r="34">
          <cell r="A34">
            <v>389</v>
          </cell>
          <cell r="B34" t="str">
            <v>GENERAL PLANT-LAND</v>
          </cell>
          <cell r="C34">
            <v>0</v>
          </cell>
          <cell r="D34">
            <v>0</v>
          </cell>
          <cell r="E34">
            <v>0</v>
          </cell>
          <cell r="F34">
            <v>0</v>
          </cell>
          <cell r="G34">
            <v>0</v>
          </cell>
          <cell r="H34">
            <v>0</v>
          </cell>
          <cell r="I34">
            <v>0</v>
          </cell>
          <cell r="J34">
            <v>0</v>
          </cell>
          <cell r="K34">
            <v>0</v>
          </cell>
          <cell r="L34">
            <v>0</v>
          </cell>
          <cell r="M34">
            <v>0</v>
          </cell>
          <cell r="N34">
            <v>0</v>
          </cell>
          <cell r="O34">
            <v>0</v>
          </cell>
        </row>
        <row r="35">
          <cell r="A35">
            <v>390</v>
          </cell>
          <cell r="B35" t="str">
            <v>STRUCTURES AND IMPROVEMENTS</v>
          </cell>
          <cell r="O35">
            <v>0</v>
          </cell>
        </row>
        <row r="36">
          <cell r="A36">
            <v>3911</v>
          </cell>
          <cell r="B36" t="str">
            <v>OFFICE FURNITURE</v>
          </cell>
          <cell r="O36">
            <v>0</v>
          </cell>
        </row>
        <row r="37">
          <cell r="A37">
            <v>3912</v>
          </cell>
          <cell r="B37" t="str">
            <v>OFFICE MACHINES</v>
          </cell>
          <cell r="O37">
            <v>0</v>
          </cell>
        </row>
        <row r="38">
          <cell r="A38">
            <v>3913</v>
          </cell>
          <cell r="B38" t="str">
            <v>COMPUTER EQUIPMENT</v>
          </cell>
          <cell r="C38">
            <v>3402</v>
          </cell>
          <cell r="D38">
            <v>3402</v>
          </cell>
          <cell r="E38">
            <v>3402</v>
          </cell>
          <cell r="F38">
            <v>3402</v>
          </cell>
          <cell r="G38">
            <v>3402</v>
          </cell>
          <cell r="H38">
            <v>3402</v>
          </cell>
          <cell r="I38">
            <v>3402</v>
          </cell>
          <cell r="J38">
            <v>3402</v>
          </cell>
          <cell r="K38">
            <v>3402</v>
          </cell>
          <cell r="L38">
            <v>3401</v>
          </cell>
          <cell r="M38">
            <v>3401</v>
          </cell>
          <cell r="N38">
            <v>3401</v>
          </cell>
          <cell r="O38">
            <v>40821</v>
          </cell>
        </row>
        <row r="39">
          <cell r="A39">
            <v>3921</v>
          </cell>
          <cell r="B39" t="str">
            <v>PASSENGER CARS</v>
          </cell>
          <cell r="O39">
            <v>0</v>
          </cell>
        </row>
        <row r="40">
          <cell r="A40">
            <v>3922</v>
          </cell>
          <cell r="B40" t="str">
            <v>LIGHT TRUCKS &amp; VANS</v>
          </cell>
          <cell r="C40">
            <v>0</v>
          </cell>
          <cell r="D40">
            <v>0</v>
          </cell>
          <cell r="E40">
            <v>0</v>
          </cell>
          <cell r="F40">
            <v>12030.4</v>
          </cell>
          <cell r="G40">
            <v>0</v>
          </cell>
          <cell r="H40">
            <v>0</v>
          </cell>
          <cell r="I40">
            <v>0</v>
          </cell>
          <cell r="J40">
            <v>12030.4</v>
          </cell>
          <cell r="K40">
            <v>0</v>
          </cell>
          <cell r="L40">
            <v>0</v>
          </cell>
          <cell r="M40">
            <v>0</v>
          </cell>
          <cell r="N40">
            <v>12030.4</v>
          </cell>
          <cell r="O40">
            <v>36091.199999999997</v>
          </cell>
        </row>
        <row r="41">
          <cell r="A41">
            <v>3923</v>
          </cell>
          <cell r="B41" t="str">
            <v>HEAVY TRUCKS</v>
          </cell>
          <cell r="C41">
            <v>0</v>
          </cell>
          <cell r="D41">
            <v>0</v>
          </cell>
          <cell r="E41">
            <v>0</v>
          </cell>
          <cell r="F41">
            <v>0</v>
          </cell>
          <cell r="O41">
            <v>0</v>
          </cell>
        </row>
        <row r="42">
          <cell r="A42">
            <v>3924</v>
          </cell>
          <cell r="B42" t="str">
            <v>TRAILERS</v>
          </cell>
          <cell r="O42">
            <v>0</v>
          </cell>
        </row>
        <row r="43">
          <cell r="A43">
            <v>3931</v>
          </cell>
          <cell r="B43" t="str">
            <v>STORES EQUIPMENT-FIXED</v>
          </cell>
          <cell r="C43">
            <v>0</v>
          </cell>
          <cell r="D43">
            <v>0</v>
          </cell>
          <cell r="E43">
            <v>0</v>
          </cell>
          <cell r="F43">
            <v>0</v>
          </cell>
          <cell r="G43">
            <v>0</v>
          </cell>
          <cell r="H43">
            <v>0</v>
          </cell>
          <cell r="I43">
            <v>0</v>
          </cell>
          <cell r="J43">
            <v>0</v>
          </cell>
          <cell r="K43">
            <v>0</v>
          </cell>
          <cell r="L43">
            <v>0</v>
          </cell>
          <cell r="M43">
            <v>0</v>
          </cell>
          <cell r="N43">
            <v>0</v>
          </cell>
          <cell r="O43">
            <v>0</v>
          </cell>
        </row>
        <row r="44">
          <cell r="A44" t="str">
            <v>3932</v>
          </cell>
          <cell r="B44" t="str">
            <v>STORES EQUIPMENT-PORTABLE</v>
          </cell>
          <cell r="O44">
            <v>0</v>
          </cell>
        </row>
        <row r="45">
          <cell r="A45">
            <v>3941</v>
          </cell>
          <cell r="B45" t="str">
            <v>TOOLS, SHOP, &amp; GARAGE EQUIP-FIXED</v>
          </cell>
          <cell r="O45">
            <v>0</v>
          </cell>
        </row>
        <row r="46">
          <cell r="A46">
            <v>3942</v>
          </cell>
          <cell r="B46" t="str">
            <v>TOOLS, SHOP, &amp; GARAGE EQUIP-PORTABLE</v>
          </cell>
          <cell r="O46">
            <v>0</v>
          </cell>
        </row>
        <row r="47">
          <cell r="A47">
            <v>3951</v>
          </cell>
          <cell r="B47" t="str">
            <v>LABORATORY EQUIPMENT-FIXED</v>
          </cell>
          <cell r="O47">
            <v>0</v>
          </cell>
        </row>
        <row r="48">
          <cell r="A48">
            <v>3952</v>
          </cell>
          <cell r="B48" t="str">
            <v>LABORATORY EQUIPMENT-PORTABLE</v>
          </cell>
          <cell r="O48">
            <v>0</v>
          </cell>
        </row>
        <row r="49">
          <cell r="A49">
            <v>396</v>
          </cell>
          <cell r="B49" t="str">
            <v>POWER OPERATED EQUIPMENT</v>
          </cell>
          <cell r="O49">
            <v>0</v>
          </cell>
        </row>
        <row r="50">
          <cell r="A50">
            <v>397</v>
          </cell>
          <cell r="B50" t="str">
            <v>COMMUNICATION EQUIPMENT</v>
          </cell>
          <cell r="O50">
            <v>0</v>
          </cell>
        </row>
        <row r="51">
          <cell r="A51">
            <v>398</v>
          </cell>
          <cell r="B51" t="str">
            <v>MISCELLANEOUS EQUIPMENT</v>
          </cell>
          <cell r="O51">
            <v>0</v>
          </cell>
        </row>
        <row r="52">
          <cell r="A52" t="str">
            <v>399</v>
          </cell>
          <cell r="B52" t="str">
            <v>MISCELLANEOUS TANGIBLE</v>
          </cell>
          <cell r="C52">
            <v>0</v>
          </cell>
          <cell r="D52">
            <v>0</v>
          </cell>
          <cell r="E52">
            <v>0</v>
          </cell>
          <cell r="F52">
            <v>0</v>
          </cell>
          <cell r="G52">
            <v>0</v>
          </cell>
          <cell r="H52">
            <v>0</v>
          </cell>
          <cell r="I52">
            <v>0</v>
          </cell>
          <cell r="J52">
            <v>0</v>
          </cell>
          <cell r="K52">
            <v>0</v>
          </cell>
          <cell r="L52">
            <v>0</v>
          </cell>
          <cell r="M52">
            <v>0</v>
          </cell>
          <cell r="N52">
            <v>0</v>
          </cell>
          <cell r="O52">
            <v>0</v>
          </cell>
        </row>
        <row r="54">
          <cell r="B54" t="str">
            <v xml:space="preserve">TOTAL </v>
          </cell>
          <cell r="C54">
            <v>32490</v>
          </cell>
          <cell r="D54">
            <v>32490</v>
          </cell>
          <cell r="E54">
            <v>57489</v>
          </cell>
          <cell r="F54">
            <v>44519.4</v>
          </cell>
          <cell r="G54">
            <v>32489</v>
          </cell>
          <cell r="H54">
            <v>213489</v>
          </cell>
          <cell r="I54">
            <v>32489</v>
          </cell>
          <cell r="J54">
            <v>44519.4</v>
          </cell>
          <cell r="K54">
            <v>32490</v>
          </cell>
          <cell r="L54">
            <v>32490</v>
          </cell>
          <cell r="M54">
            <v>32491</v>
          </cell>
          <cell r="N54">
            <v>44523.4</v>
          </cell>
          <cell r="O54">
            <v>631969.19999999995</v>
          </cell>
        </row>
      </sheetData>
      <sheetData sheetId="2"/>
      <sheetData sheetId="3">
        <row r="6">
          <cell r="A6" t="str">
            <v>1</v>
          </cell>
          <cell r="B6">
            <v>2</v>
          </cell>
          <cell r="C6">
            <v>3</v>
          </cell>
          <cell r="D6">
            <v>4</v>
          </cell>
          <cell r="E6">
            <v>5</v>
          </cell>
          <cell r="F6">
            <v>6</v>
          </cell>
          <cell r="G6">
            <v>7</v>
          </cell>
          <cell r="H6">
            <v>8</v>
          </cell>
          <cell r="I6">
            <v>9</v>
          </cell>
          <cell r="J6">
            <v>10</v>
          </cell>
          <cell r="K6">
            <v>11</v>
          </cell>
          <cell r="L6">
            <v>12</v>
          </cell>
          <cell r="M6">
            <v>13</v>
          </cell>
          <cell r="N6">
            <v>14</v>
          </cell>
          <cell r="O6">
            <v>15</v>
          </cell>
        </row>
        <row r="7">
          <cell r="A7" t="str">
            <v>ACCT</v>
          </cell>
          <cell r="B7" t="str">
            <v>ACCOUNT TITLE</v>
          </cell>
          <cell r="C7">
            <v>38017</v>
          </cell>
          <cell r="D7">
            <v>38045</v>
          </cell>
          <cell r="E7">
            <v>38077</v>
          </cell>
          <cell r="F7">
            <v>38107</v>
          </cell>
          <cell r="G7">
            <v>38138</v>
          </cell>
          <cell r="H7">
            <v>38168</v>
          </cell>
          <cell r="I7">
            <v>38199</v>
          </cell>
          <cell r="J7">
            <v>38230</v>
          </cell>
          <cell r="K7">
            <v>38260</v>
          </cell>
          <cell r="L7">
            <v>38291</v>
          </cell>
          <cell r="M7">
            <v>38321</v>
          </cell>
          <cell r="N7">
            <v>38352</v>
          </cell>
          <cell r="O7" t="str">
            <v>TOTAL</v>
          </cell>
        </row>
        <row r="9">
          <cell r="A9">
            <v>350</v>
          </cell>
          <cell r="B9" t="str">
            <v>LAND</v>
          </cell>
          <cell r="C9">
            <v>0</v>
          </cell>
          <cell r="D9">
            <v>0</v>
          </cell>
          <cell r="E9">
            <v>0</v>
          </cell>
          <cell r="F9">
            <v>0</v>
          </cell>
          <cell r="G9">
            <v>0</v>
          </cell>
          <cell r="H9">
            <v>0</v>
          </cell>
          <cell r="I9">
            <v>0</v>
          </cell>
          <cell r="J9">
            <v>0</v>
          </cell>
          <cell r="K9">
            <v>0</v>
          </cell>
          <cell r="L9">
            <v>0</v>
          </cell>
          <cell r="M9">
            <v>0</v>
          </cell>
          <cell r="N9">
            <v>0</v>
          </cell>
          <cell r="O9">
            <v>0</v>
          </cell>
        </row>
        <row r="10">
          <cell r="A10" t="str">
            <v>3501</v>
          </cell>
          <cell r="B10" t="str">
            <v>LAND RIGHTS</v>
          </cell>
          <cell r="C10">
            <v>0</v>
          </cell>
          <cell r="D10">
            <v>0</v>
          </cell>
          <cell r="E10">
            <v>0</v>
          </cell>
          <cell r="F10">
            <v>0</v>
          </cell>
          <cell r="G10">
            <v>0</v>
          </cell>
          <cell r="H10">
            <v>0</v>
          </cell>
          <cell r="I10">
            <v>0</v>
          </cell>
          <cell r="J10">
            <v>0</v>
          </cell>
          <cell r="K10">
            <v>0</v>
          </cell>
          <cell r="L10">
            <v>0</v>
          </cell>
          <cell r="M10">
            <v>0</v>
          </cell>
          <cell r="N10">
            <v>0</v>
          </cell>
          <cell r="O10">
            <v>0</v>
          </cell>
        </row>
        <row r="11">
          <cell r="A11">
            <v>352</v>
          </cell>
          <cell r="B11" t="str">
            <v>STRUCTURES AND IMPROVEMENTS</v>
          </cell>
          <cell r="C11">
            <v>0</v>
          </cell>
          <cell r="D11">
            <v>0</v>
          </cell>
          <cell r="E11">
            <v>0</v>
          </cell>
          <cell r="F11">
            <v>0</v>
          </cell>
          <cell r="G11">
            <v>0</v>
          </cell>
          <cell r="H11">
            <v>0</v>
          </cell>
          <cell r="I11">
            <v>0</v>
          </cell>
          <cell r="J11">
            <v>0</v>
          </cell>
          <cell r="K11">
            <v>0</v>
          </cell>
          <cell r="L11">
            <v>0</v>
          </cell>
          <cell r="M11">
            <v>0</v>
          </cell>
          <cell r="N11">
            <v>0</v>
          </cell>
          <cell r="O11">
            <v>0</v>
          </cell>
        </row>
        <row r="12">
          <cell r="A12">
            <v>353</v>
          </cell>
          <cell r="B12" t="str">
            <v>STATION EQUIPMENT</v>
          </cell>
          <cell r="C12">
            <v>0</v>
          </cell>
          <cell r="D12">
            <v>0</v>
          </cell>
          <cell r="E12">
            <v>0</v>
          </cell>
          <cell r="F12">
            <v>0</v>
          </cell>
          <cell r="G12">
            <v>0</v>
          </cell>
          <cell r="H12">
            <v>0</v>
          </cell>
          <cell r="I12">
            <v>0</v>
          </cell>
          <cell r="J12">
            <v>0</v>
          </cell>
          <cell r="K12">
            <v>0</v>
          </cell>
          <cell r="L12">
            <v>0</v>
          </cell>
          <cell r="M12">
            <v>0</v>
          </cell>
          <cell r="N12">
            <v>0</v>
          </cell>
          <cell r="O12">
            <v>0</v>
          </cell>
        </row>
        <row r="13">
          <cell r="A13">
            <v>354</v>
          </cell>
          <cell r="B13" t="str">
            <v>TOWERS AND FIXTURES</v>
          </cell>
          <cell r="C13">
            <v>0</v>
          </cell>
          <cell r="D13">
            <v>0</v>
          </cell>
          <cell r="E13">
            <v>0</v>
          </cell>
          <cell r="F13">
            <v>0</v>
          </cell>
          <cell r="G13">
            <v>0</v>
          </cell>
          <cell r="H13">
            <v>0</v>
          </cell>
          <cell r="I13">
            <v>0</v>
          </cell>
          <cell r="J13">
            <v>0</v>
          </cell>
          <cell r="K13">
            <v>0</v>
          </cell>
          <cell r="L13">
            <v>0</v>
          </cell>
          <cell r="M13">
            <v>0</v>
          </cell>
          <cell r="N13">
            <v>0</v>
          </cell>
          <cell r="O13">
            <v>0</v>
          </cell>
        </row>
        <row r="14">
          <cell r="A14">
            <v>355</v>
          </cell>
          <cell r="B14" t="str">
            <v>POLES AND FIXTURES</v>
          </cell>
          <cell r="C14">
            <v>0</v>
          </cell>
          <cell r="D14">
            <v>0</v>
          </cell>
          <cell r="E14">
            <v>0</v>
          </cell>
          <cell r="F14">
            <v>0</v>
          </cell>
          <cell r="G14">
            <v>0</v>
          </cell>
          <cell r="H14">
            <v>0</v>
          </cell>
          <cell r="I14">
            <v>0</v>
          </cell>
          <cell r="J14">
            <v>0</v>
          </cell>
          <cell r="K14">
            <v>0</v>
          </cell>
          <cell r="L14">
            <v>0</v>
          </cell>
          <cell r="M14">
            <v>0</v>
          </cell>
          <cell r="N14">
            <v>0</v>
          </cell>
          <cell r="O14">
            <v>0</v>
          </cell>
        </row>
        <row r="15">
          <cell r="A15">
            <v>356</v>
          </cell>
          <cell r="B15" t="str">
            <v>OVERHEAD CONDUCTORS AND DEVICES</v>
          </cell>
          <cell r="C15">
            <v>0</v>
          </cell>
          <cell r="D15">
            <v>0</v>
          </cell>
          <cell r="E15">
            <v>0</v>
          </cell>
          <cell r="F15">
            <v>0</v>
          </cell>
          <cell r="G15">
            <v>0</v>
          </cell>
          <cell r="H15">
            <v>0</v>
          </cell>
          <cell r="I15">
            <v>0</v>
          </cell>
          <cell r="J15">
            <v>0</v>
          </cell>
          <cell r="K15">
            <v>0</v>
          </cell>
          <cell r="L15">
            <v>0</v>
          </cell>
          <cell r="M15">
            <v>0</v>
          </cell>
          <cell r="N15">
            <v>0</v>
          </cell>
          <cell r="O15">
            <v>0</v>
          </cell>
        </row>
        <row r="16">
          <cell r="A16">
            <v>359</v>
          </cell>
          <cell r="B16" t="str">
            <v>ROADS AND TRAILS</v>
          </cell>
          <cell r="C16">
            <v>0</v>
          </cell>
          <cell r="D16">
            <v>0</v>
          </cell>
          <cell r="E16">
            <v>0</v>
          </cell>
          <cell r="F16">
            <v>0</v>
          </cell>
          <cell r="G16">
            <v>0</v>
          </cell>
          <cell r="H16">
            <v>0</v>
          </cell>
          <cell r="I16">
            <v>0</v>
          </cell>
          <cell r="J16">
            <v>0</v>
          </cell>
          <cell r="K16">
            <v>0</v>
          </cell>
          <cell r="L16">
            <v>0</v>
          </cell>
          <cell r="M16">
            <v>0</v>
          </cell>
          <cell r="N16">
            <v>0</v>
          </cell>
          <cell r="O16">
            <v>0</v>
          </cell>
        </row>
        <row r="17">
          <cell r="A17">
            <v>360</v>
          </cell>
          <cell r="B17" t="str">
            <v>DISTRIBUTION PLANT-LAND</v>
          </cell>
          <cell r="C17">
            <v>0</v>
          </cell>
          <cell r="D17">
            <v>0</v>
          </cell>
          <cell r="E17">
            <v>0</v>
          </cell>
          <cell r="F17">
            <v>0</v>
          </cell>
          <cell r="G17">
            <v>0</v>
          </cell>
          <cell r="H17">
            <v>0</v>
          </cell>
          <cell r="I17">
            <v>0</v>
          </cell>
          <cell r="J17">
            <v>0</v>
          </cell>
          <cell r="K17">
            <v>0</v>
          </cell>
          <cell r="L17">
            <v>0</v>
          </cell>
          <cell r="M17">
            <v>0</v>
          </cell>
          <cell r="N17">
            <v>0</v>
          </cell>
          <cell r="O17">
            <v>0</v>
          </cell>
        </row>
        <row r="18">
          <cell r="A18">
            <v>3601</v>
          </cell>
          <cell r="B18" t="str">
            <v>LAND RIGHTS</v>
          </cell>
          <cell r="C18">
            <v>0</v>
          </cell>
          <cell r="D18">
            <v>0</v>
          </cell>
          <cell r="E18">
            <v>0</v>
          </cell>
          <cell r="F18">
            <v>0</v>
          </cell>
          <cell r="G18">
            <v>0</v>
          </cell>
          <cell r="H18">
            <v>0</v>
          </cell>
          <cell r="I18">
            <v>0</v>
          </cell>
          <cell r="J18">
            <v>0</v>
          </cell>
          <cell r="K18">
            <v>0</v>
          </cell>
          <cell r="L18">
            <v>0</v>
          </cell>
          <cell r="M18">
            <v>0</v>
          </cell>
          <cell r="N18">
            <v>0</v>
          </cell>
          <cell r="O18">
            <v>0</v>
          </cell>
        </row>
        <row r="19">
          <cell r="A19">
            <v>361</v>
          </cell>
          <cell r="B19" t="str">
            <v>STRUCTURES &amp; IMPROVEMENTS</v>
          </cell>
          <cell r="C19">
            <v>0</v>
          </cell>
          <cell r="D19">
            <v>0</v>
          </cell>
          <cell r="E19">
            <v>0</v>
          </cell>
          <cell r="F19">
            <v>0</v>
          </cell>
          <cell r="G19">
            <v>0</v>
          </cell>
          <cell r="H19">
            <v>0</v>
          </cell>
          <cell r="I19">
            <v>0</v>
          </cell>
          <cell r="J19">
            <v>0</v>
          </cell>
          <cell r="K19">
            <v>0</v>
          </cell>
          <cell r="L19">
            <v>0</v>
          </cell>
          <cell r="M19">
            <v>0</v>
          </cell>
          <cell r="N19">
            <v>0</v>
          </cell>
          <cell r="O19">
            <v>0</v>
          </cell>
        </row>
        <row r="20">
          <cell r="A20">
            <v>362</v>
          </cell>
          <cell r="B20" t="str">
            <v>STATION EQUIPMENT</v>
          </cell>
          <cell r="C20">
            <v>0</v>
          </cell>
          <cell r="D20">
            <v>0</v>
          </cell>
          <cell r="E20">
            <v>0</v>
          </cell>
          <cell r="F20">
            <v>0</v>
          </cell>
          <cell r="G20">
            <v>0</v>
          </cell>
          <cell r="H20">
            <v>0</v>
          </cell>
          <cell r="I20">
            <v>0</v>
          </cell>
          <cell r="J20">
            <v>0</v>
          </cell>
          <cell r="K20">
            <v>0</v>
          </cell>
          <cell r="L20">
            <v>0</v>
          </cell>
          <cell r="M20">
            <v>0</v>
          </cell>
          <cell r="N20">
            <v>0</v>
          </cell>
          <cell r="O20">
            <v>0</v>
          </cell>
        </row>
        <row r="21">
          <cell r="A21">
            <v>364</v>
          </cell>
          <cell r="B21" t="str">
            <v>POLES, TOWERS, &amp; FIXTURES</v>
          </cell>
          <cell r="C21">
            <v>-323</v>
          </cell>
          <cell r="D21">
            <v>-323</v>
          </cell>
          <cell r="E21">
            <v>-323</v>
          </cell>
          <cell r="F21">
            <v>-323</v>
          </cell>
          <cell r="G21">
            <v>-323</v>
          </cell>
          <cell r="H21">
            <v>-323</v>
          </cell>
          <cell r="I21">
            <v>-323</v>
          </cell>
          <cell r="J21">
            <v>-323</v>
          </cell>
          <cell r="K21">
            <v>-323</v>
          </cell>
          <cell r="L21">
            <v>-323</v>
          </cell>
          <cell r="M21">
            <v>-324</v>
          </cell>
          <cell r="N21">
            <v>-324</v>
          </cell>
          <cell r="O21">
            <v>-3878</v>
          </cell>
        </row>
        <row r="22">
          <cell r="A22">
            <v>365</v>
          </cell>
          <cell r="B22" t="str">
            <v>OVERHEAD CONDUCTORS &amp; DEVICES</v>
          </cell>
          <cell r="C22">
            <v>-912</v>
          </cell>
          <cell r="D22">
            <v>-912</v>
          </cell>
          <cell r="E22">
            <v>-912</v>
          </cell>
          <cell r="F22">
            <v>-912</v>
          </cell>
          <cell r="G22">
            <v>-912</v>
          </cell>
          <cell r="H22">
            <v>-912</v>
          </cell>
          <cell r="I22">
            <v>-912</v>
          </cell>
          <cell r="J22">
            <v>-912</v>
          </cell>
          <cell r="K22">
            <v>-912</v>
          </cell>
          <cell r="L22">
            <v>-912</v>
          </cell>
          <cell r="M22">
            <v>-912</v>
          </cell>
          <cell r="N22">
            <v>-912</v>
          </cell>
          <cell r="O22">
            <v>-10944</v>
          </cell>
        </row>
        <row r="23">
          <cell r="A23">
            <v>3662</v>
          </cell>
          <cell r="B23" t="str">
            <v>UNDERGROUND CONDUIT - BURIED</v>
          </cell>
          <cell r="C23">
            <v>-24</v>
          </cell>
          <cell r="D23">
            <v>-25</v>
          </cell>
          <cell r="E23">
            <v>-25</v>
          </cell>
          <cell r="F23">
            <v>-25</v>
          </cell>
          <cell r="G23">
            <v>-25</v>
          </cell>
          <cell r="H23">
            <v>-25</v>
          </cell>
          <cell r="I23">
            <v>-25</v>
          </cell>
          <cell r="J23">
            <v>-25</v>
          </cell>
          <cell r="K23">
            <v>-25</v>
          </cell>
          <cell r="L23">
            <v>-25</v>
          </cell>
          <cell r="M23">
            <v>-25</v>
          </cell>
          <cell r="N23">
            <v>-25</v>
          </cell>
          <cell r="O23">
            <v>-299</v>
          </cell>
        </row>
        <row r="24">
          <cell r="A24">
            <v>3672</v>
          </cell>
          <cell r="B24" t="str">
            <v>UNDERGROUND COND &amp; DEVICES - BURIED</v>
          </cell>
          <cell r="C24">
            <v>-220</v>
          </cell>
          <cell r="D24">
            <v>-220</v>
          </cell>
          <cell r="E24">
            <v>-220</v>
          </cell>
          <cell r="F24">
            <v>-220</v>
          </cell>
          <cell r="G24">
            <v>-220</v>
          </cell>
          <cell r="H24">
            <v>-220</v>
          </cell>
          <cell r="I24">
            <v>-220</v>
          </cell>
          <cell r="J24">
            <v>-220</v>
          </cell>
          <cell r="K24">
            <v>-220</v>
          </cell>
          <cell r="L24">
            <v>-221</v>
          </cell>
          <cell r="M24">
            <v>-221</v>
          </cell>
          <cell r="N24">
            <v>-221</v>
          </cell>
          <cell r="O24">
            <v>-2643</v>
          </cell>
        </row>
        <row r="25">
          <cell r="A25">
            <v>3681</v>
          </cell>
          <cell r="B25" t="str">
            <v>LINE TRANSFORMERS - OVERHEAD</v>
          </cell>
          <cell r="C25">
            <v>-73</v>
          </cell>
          <cell r="D25">
            <v>-73</v>
          </cell>
          <cell r="E25">
            <v>-73</v>
          </cell>
          <cell r="F25">
            <v>-73</v>
          </cell>
          <cell r="G25">
            <v>-73</v>
          </cell>
          <cell r="H25">
            <v>-73</v>
          </cell>
          <cell r="I25">
            <v>-73</v>
          </cell>
          <cell r="J25">
            <v>-72</v>
          </cell>
          <cell r="K25">
            <v>-72</v>
          </cell>
          <cell r="L25">
            <v>-72</v>
          </cell>
          <cell r="M25">
            <v>-72</v>
          </cell>
          <cell r="N25">
            <v>-73</v>
          </cell>
          <cell r="O25">
            <v>-872</v>
          </cell>
        </row>
        <row r="26">
          <cell r="A26" t="str">
            <v>3683</v>
          </cell>
          <cell r="B26" t="str">
            <v>LINE TRANSFORMERS - BURIED</v>
          </cell>
          <cell r="C26">
            <v>0</v>
          </cell>
          <cell r="D26">
            <v>0</v>
          </cell>
          <cell r="E26">
            <v>0</v>
          </cell>
          <cell r="F26">
            <v>0</v>
          </cell>
          <cell r="G26">
            <v>0</v>
          </cell>
          <cell r="H26">
            <v>0</v>
          </cell>
          <cell r="I26">
            <v>0</v>
          </cell>
          <cell r="J26">
            <v>0</v>
          </cell>
          <cell r="K26">
            <v>0</v>
          </cell>
          <cell r="L26">
            <v>0</v>
          </cell>
          <cell r="M26">
            <v>0</v>
          </cell>
          <cell r="N26">
            <v>0</v>
          </cell>
          <cell r="O26">
            <v>0</v>
          </cell>
        </row>
        <row r="27">
          <cell r="A27">
            <v>3691</v>
          </cell>
          <cell r="B27" t="str">
            <v>OVERHEAD SERVICES</v>
          </cell>
          <cell r="C27">
            <v>-240</v>
          </cell>
          <cell r="D27">
            <v>-240</v>
          </cell>
          <cell r="E27">
            <v>-240</v>
          </cell>
          <cell r="F27">
            <v>-240</v>
          </cell>
          <cell r="G27">
            <v>-240</v>
          </cell>
          <cell r="H27">
            <v>-240</v>
          </cell>
          <cell r="I27">
            <v>-240</v>
          </cell>
          <cell r="J27">
            <v>-240</v>
          </cell>
          <cell r="K27">
            <v>-240</v>
          </cell>
          <cell r="L27">
            <v>-241</v>
          </cell>
          <cell r="M27">
            <v>-241</v>
          </cell>
          <cell r="N27">
            <v>-241</v>
          </cell>
          <cell r="O27">
            <v>-2883</v>
          </cell>
        </row>
        <row r="28">
          <cell r="A28">
            <v>3693</v>
          </cell>
          <cell r="B28" t="str">
            <v>UNDERGROUND SERVICES - BURIED</v>
          </cell>
          <cell r="C28">
            <v>0</v>
          </cell>
          <cell r="D28">
            <v>0</v>
          </cell>
          <cell r="E28">
            <v>0</v>
          </cell>
          <cell r="F28">
            <v>0</v>
          </cell>
          <cell r="G28">
            <v>0</v>
          </cell>
          <cell r="H28">
            <v>0</v>
          </cell>
          <cell r="I28">
            <v>0</v>
          </cell>
          <cell r="J28">
            <v>0</v>
          </cell>
          <cell r="K28">
            <v>0</v>
          </cell>
          <cell r="L28">
            <v>0</v>
          </cell>
          <cell r="M28">
            <v>0</v>
          </cell>
          <cell r="N28">
            <v>0</v>
          </cell>
          <cell r="O28">
            <v>0</v>
          </cell>
        </row>
        <row r="29">
          <cell r="A29">
            <v>370</v>
          </cell>
          <cell r="B29" t="str">
            <v>METERS</v>
          </cell>
          <cell r="C29">
            <v>-168</v>
          </cell>
          <cell r="D29">
            <v>-168</v>
          </cell>
          <cell r="E29">
            <v>-168</v>
          </cell>
          <cell r="F29">
            <v>-168</v>
          </cell>
          <cell r="G29">
            <v>-168</v>
          </cell>
          <cell r="H29">
            <v>-168</v>
          </cell>
          <cell r="I29">
            <v>-167</v>
          </cell>
          <cell r="J29">
            <v>-167</v>
          </cell>
          <cell r="K29">
            <v>-167</v>
          </cell>
          <cell r="L29">
            <v>-167</v>
          </cell>
          <cell r="M29">
            <v>-167</v>
          </cell>
          <cell r="N29">
            <v>-166</v>
          </cell>
          <cell r="O29">
            <v>-2009</v>
          </cell>
        </row>
        <row r="30">
          <cell r="A30">
            <v>3711</v>
          </cell>
          <cell r="B30" t="str">
            <v>INSTALLATIONS ON CUSTOMER PREMISES-AG</v>
          </cell>
          <cell r="C30">
            <v>-605</v>
          </cell>
          <cell r="D30">
            <v>-605</v>
          </cell>
          <cell r="E30">
            <v>-604</v>
          </cell>
          <cell r="F30">
            <v>-604</v>
          </cell>
          <cell r="G30">
            <v>-604</v>
          </cell>
          <cell r="H30">
            <v>-604</v>
          </cell>
          <cell r="I30">
            <v>-604</v>
          </cell>
          <cell r="J30">
            <v>-604</v>
          </cell>
          <cell r="K30">
            <v>-604</v>
          </cell>
          <cell r="L30">
            <v>-604</v>
          </cell>
          <cell r="M30">
            <v>-604</v>
          </cell>
          <cell r="N30">
            <v>-604</v>
          </cell>
          <cell r="O30">
            <v>-7250</v>
          </cell>
        </row>
        <row r="31">
          <cell r="A31" t="str">
            <v>3713</v>
          </cell>
          <cell r="B31" t="str">
            <v>INSTALLATIONS ON CUSTOMER PREMISES-UG</v>
          </cell>
          <cell r="C31">
            <v>0</v>
          </cell>
          <cell r="D31">
            <v>0</v>
          </cell>
          <cell r="E31">
            <v>0</v>
          </cell>
          <cell r="F31">
            <v>0</v>
          </cell>
          <cell r="G31">
            <v>0</v>
          </cell>
          <cell r="H31">
            <v>0</v>
          </cell>
          <cell r="I31">
            <v>0</v>
          </cell>
          <cell r="J31">
            <v>0</v>
          </cell>
          <cell r="K31">
            <v>0</v>
          </cell>
          <cell r="L31">
            <v>0</v>
          </cell>
          <cell r="M31">
            <v>0</v>
          </cell>
          <cell r="N31">
            <v>0</v>
          </cell>
          <cell r="O31">
            <v>0</v>
          </cell>
        </row>
        <row r="32">
          <cell r="A32">
            <v>3731</v>
          </cell>
          <cell r="B32" t="str">
            <v>STREET LIGHTING &amp; SIGNAL SYSTEMS-AG</v>
          </cell>
          <cell r="C32">
            <v>-162</v>
          </cell>
          <cell r="D32">
            <v>-162</v>
          </cell>
          <cell r="E32">
            <v>-161</v>
          </cell>
          <cell r="F32">
            <v>-161</v>
          </cell>
          <cell r="G32">
            <v>-161</v>
          </cell>
          <cell r="H32">
            <v>-161</v>
          </cell>
          <cell r="I32">
            <v>-161</v>
          </cell>
          <cell r="J32">
            <v>-161</v>
          </cell>
          <cell r="K32">
            <v>-161</v>
          </cell>
          <cell r="L32">
            <v>-161</v>
          </cell>
          <cell r="M32">
            <v>-161</v>
          </cell>
          <cell r="N32">
            <v>-161</v>
          </cell>
          <cell r="O32">
            <v>-1934</v>
          </cell>
        </row>
        <row r="33">
          <cell r="A33" t="str">
            <v>3733</v>
          </cell>
          <cell r="B33" t="str">
            <v>STREET LIGHTING &amp; SIGNAL SYSTEMS-UG</v>
          </cell>
          <cell r="C33">
            <v>0</v>
          </cell>
          <cell r="D33">
            <v>0</v>
          </cell>
          <cell r="E33">
            <v>0</v>
          </cell>
          <cell r="F33">
            <v>0</v>
          </cell>
          <cell r="G33">
            <v>0</v>
          </cell>
          <cell r="H33">
            <v>0</v>
          </cell>
          <cell r="I33">
            <v>0</v>
          </cell>
          <cell r="J33">
            <v>0</v>
          </cell>
          <cell r="K33">
            <v>0</v>
          </cell>
          <cell r="L33">
            <v>0</v>
          </cell>
          <cell r="M33">
            <v>0</v>
          </cell>
          <cell r="N33">
            <v>0</v>
          </cell>
          <cell r="O33">
            <v>0</v>
          </cell>
        </row>
        <row r="34">
          <cell r="A34">
            <v>389</v>
          </cell>
          <cell r="B34" t="str">
            <v>GENERAL PLANT-LAND</v>
          </cell>
          <cell r="C34">
            <v>0</v>
          </cell>
          <cell r="D34">
            <v>0</v>
          </cell>
          <cell r="E34">
            <v>0</v>
          </cell>
          <cell r="F34">
            <v>0</v>
          </cell>
          <cell r="G34">
            <v>0</v>
          </cell>
          <cell r="H34">
            <v>0</v>
          </cell>
          <cell r="I34">
            <v>0</v>
          </cell>
          <cell r="J34">
            <v>0</v>
          </cell>
          <cell r="K34">
            <v>0</v>
          </cell>
          <cell r="L34">
            <v>0</v>
          </cell>
          <cell r="M34">
            <v>0</v>
          </cell>
          <cell r="N34">
            <v>0</v>
          </cell>
          <cell r="O34">
            <v>0</v>
          </cell>
        </row>
        <row r="35">
          <cell r="A35">
            <v>390</v>
          </cell>
          <cell r="B35" t="str">
            <v>STRUCTURES AND IMPROVEMENTS</v>
          </cell>
          <cell r="C35">
            <v>0</v>
          </cell>
          <cell r="D35">
            <v>0</v>
          </cell>
          <cell r="E35">
            <v>0</v>
          </cell>
          <cell r="F35">
            <v>0</v>
          </cell>
          <cell r="G35">
            <v>0</v>
          </cell>
          <cell r="H35">
            <v>0</v>
          </cell>
          <cell r="I35">
            <v>0</v>
          </cell>
          <cell r="J35">
            <v>0</v>
          </cell>
          <cell r="K35">
            <v>0</v>
          </cell>
          <cell r="L35">
            <v>0</v>
          </cell>
          <cell r="M35">
            <v>0</v>
          </cell>
          <cell r="N35">
            <v>0</v>
          </cell>
          <cell r="O35">
            <v>0</v>
          </cell>
        </row>
        <row r="36">
          <cell r="A36">
            <v>3911</v>
          </cell>
          <cell r="B36" t="str">
            <v>OFFICE FURNITURE</v>
          </cell>
          <cell r="C36">
            <v>0</v>
          </cell>
          <cell r="D36">
            <v>0</v>
          </cell>
          <cell r="E36">
            <v>0</v>
          </cell>
          <cell r="F36">
            <v>0</v>
          </cell>
          <cell r="G36">
            <v>0</v>
          </cell>
          <cell r="H36">
            <v>0</v>
          </cell>
          <cell r="I36">
            <v>0</v>
          </cell>
          <cell r="J36">
            <v>0</v>
          </cell>
          <cell r="K36">
            <v>0</v>
          </cell>
          <cell r="L36">
            <v>0</v>
          </cell>
          <cell r="M36">
            <v>0</v>
          </cell>
          <cell r="N36">
            <v>0</v>
          </cell>
          <cell r="O36">
            <v>0</v>
          </cell>
        </row>
        <row r="37">
          <cell r="A37">
            <v>3912</v>
          </cell>
          <cell r="B37" t="str">
            <v>OFFICE MACHINES</v>
          </cell>
          <cell r="C37">
            <v>0</v>
          </cell>
          <cell r="D37">
            <v>0</v>
          </cell>
          <cell r="E37">
            <v>0</v>
          </cell>
          <cell r="F37">
            <v>0</v>
          </cell>
          <cell r="G37">
            <v>0</v>
          </cell>
          <cell r="H37">
            <v>0</v>
          </cell>
          <cell r="I37">
            <v>0</v>
          </cell>
          <cell r="J37">
            <v>0</v>
          </cell>
          <cell r="K37">
            <v>0</v>
          </cell>
          <cell r="L37">
            <v>0</v>
          </cell>
          <cell r="M37">
            <v>0</v>
          </cell>
          <cell r="N37">
            <v>0</v>
          </cell>
          <cell r="O37">
            <v>0</v>
          </cell>
        </row>
        <row r="38">
          <cell r="A38">
            <v>3913</v>
          </cell>
          <cell r="B38" t="str">
            <v>COMPUTER EQUIPMENT</v>
          </cell>
          <cell r="C38">
            <v>-24</v>
          </cell>
          <cell r="D38">
            <v>-24</v>
          </cell>
          <cell r="E38">
            <v>-24</v>
          </cell>
          <cell r="F38">
            <v>-24</v>
          </cell>
          <cell r="G38">
            <v>-24</v>
          </cell>
          <cell r="H38">
            <v>-24</v>
          </cell>
          <cell r="I38">
            <v>-23</v>
          </cell>
          <cell r="J38">
            <v>-23</v>
          </cell>
          <cell r="K38">
            <v>-23</v>
          </cell>
          <cell r="L38">
            <v>-23</v>
          </cell>
          <cell r="M38">
            <v>-23</v>
          </cell>
          <cell r="N38">
            <v>-23</v>
          </cell>
          <cell r="O38">
            <v>-282</v>
          </cell>
        </row>
        <row r="39">
          <cell r="A39">
            <v>3921</v>
          </cell>
          <cell r="B39" t="str">
            <v>PASSENGER CARS</v>
          </cell>
          <cell r="C39">
            <v>0</v>
          </cell>
          <cell r="D39">
            <v>0</v>
          </cell>
          <cell r="E39">
            <v>0</v>
          </cell>
          <cell r="F39">
            <v>0</v>
          </cell>
          <cell r="G39">
            <v>0</v>
          </cell>
          <cell r="H39">
            <v>0</v>
          </cell>
          <cell r="I39">
            <v>0</v>
          </cell>
          <cell r="J39">
            <v>0</v>
          </cell>
          <cell r="K39">
            <v>0</v>
          </cell>
          <cell r="L39">
            <v>0</v>
          </cell>
          <cell r="M39">
            <v>0</v>
          </cell>
          <cell r="N39">
            <v>0</v>
          </cell>
          <cell r="O39">
            <v>0</v>
          </cell>
        </row>
        <row r="40">
          <cell r="A40">
            <v>3922</v>
          </cell>
          <cell r="B40" t="str">
            <v>LIGHT TRUCKS &amp; VANS</v>
          </cell>
          <cell r="C40">
            <v>-443</v>
          </cell>
          <cell r="D40">
            <v>-443</v>
          </cell>
          <cell r="E40">
            <v>-443</v>
          </cell>
          <cell r="F40">
            <v>-443</v>
          </cell>
          <cell r="G40">
            <v>-443</v>
          </cell>
          <cell r="H40">
            <v>-443</v>
          </cell>
          <cell r="I40">
            <v>-443</v>
          </cell>
          <cell r="J40">
            <v>-443</v>
          </cell>
          <cell r="K40">
            <v>-443</v>
          </cell>
          <cell r="L40">
            <v>-443</v>
          </cell>
          <cell r="M40">
            <v>-443</v>
          </cell>
          <cell r="N40">
            <v>-442</v>
          </cell>
          <cell r="O40">
            <v>-5315</v>
          </cell>
        </row>
        <row r="41">
          <cell r="A41">
            <v>3923</v>
          </cell>
          <cell r="B41" t="str">
            <v>HEAVY TRUCKS</v>
          </cell>
          <cell r="C41">
            <v>0</v>
          </cell>
          <cell r="D41">
            <v>0</v>
          </cell>
          <cell r="E41">
            <v>0</v>
          </cell>
          <cell r="F41">
            <v>0</v>
          </cell>
          <cell r="G41">
            <v>0</v>
          </cell>
          <cell r="H41">
            <v>0</v>
          </cell>
          <cell r="I41">
            <v>0</v>
          </cell>
          <cell r="J41">
            <v>0</v>
          </cell>
          <cell r="K41">
            <v>0</v>
          </cell>
          <cell r="L41">
            <v>0</v>
          </cell>
          <cell r="M41">
            <v>0</v>
          </cell>
          <cell r="N41">
            <v>0</v>
          </cell>
          <cell r="O41">
            <v>0</v>
          </cell>
        </row>
        <row r="42">
          <cell r="A42">
            <v>3924</v>
          </cell>
          <cell r="B42" t="str">
            <v>TRAILERS</v>
          </cell>
          <cell r="C42">
            <v>0</v>
          </cell>
          <cell r="D42">
            <v>0</v>
          </cell>
          <cell r="E42">
            <v>0</v>
          </cell>
          <cell r="F42">
            <v>0</v>
          </cell>
          <cell r="G42">
            <v>0</v>
          </cell>
          <cell r="H42">
            <v>0</v>
          </cell>
          <cell r="I42">
            <v>0</v>
          </cell>
          <cell r="J42">
            <v>0</v>
          </cell>
          <cell r="K42">
            <v>0</v>
          </cell>
          <cell r="L42">
            <v>0</v>
          </cell>
          <cell r="M42">
            <v>0</v>
          </cell>
          <cell r="N42">
            <v>0</v>
          </cell>
          <cell r="O42">
            <v>0</v>
          </cell>
        </row>
        <row r="43">
          <cell r="A43">
            <v>3931</v>
          </cell>
          <cell r="B43" t="str">
            <v>STORES EQUIPMENT-FIXED</v>
          </cell>
          <cell r="C43">
            <v>0</v>
          </cell>
          <cell r="D43">
            <v>0</v>
          </cell>
          <cell r="E43">
            <v>0</v>
          </cell>
          <cell r="F43">
            <v>0</v>
          </cell>
          <cell r="G43">
            <v>0</v>
          </cell>
          <cell r="H43">
            <v>0</v>
          </cell>
          <cell r="I43">
            <v>0</v>
          </cell>
          <cell r="J43">
            <v>0</v>
          </cell>
          <cell r="K43">
            <v>0</v>
          </cell>
          <cell r="L43">
            <v>0</v>
          </cell>
          <cell r="M43">
            <v>0</v>
          </cell>
          <cell r="N43">
            <v>0</v>
          </cell>
          <cell r="O43">
            <v>0</v>
          </cell>
        </row>
        <row r="44">
          <cell r="A44" t="str">
            <v>3932</v>
          </cell>
          <cell r="B44" t="str">
            <v>STORES EQUIPMENT-PORTABLE</v>
          </cell>
          <cell r="C44">
            <v>0</v>
          </cell>
          <cell r="D44">
            <v>0</v>
          </cell>
          <cell r="E44">
            <v>0</v>
          </cell>
          <cell r="F44">
            <v>0</v>
          </cell>
          <cell r="G44">
            <v>0</v>
          </cell>
          <cell r="H44">
            <v>0</v>
          </cell>
          <cell r="I44">
            <v>0</v>
          </cell>
          <cell r="J44">
            <v>0</v>
          </cell>
          <cell r="K44">
            <v>0</v>
          </cell>
          <cell r="L44">
            <v>0</v>
          </cell>
          <cell r="M44">
            <v>0</v>
          </cell>
          <cell r="N44">
            <v>0</v>
          </cell>
          <cell r="O44">
            <v>0</v>
          </cell>
        </row>
        <row r="45">
          <cell r="A45">
            <v>3941</v>
          </cell>
          <cell r="B45" t="str">
            <v>TOOLS, SHOP, &amp; GARAGE EQUIP-FIXED</v>
          </cell>
          <cell r="C45">
            <v>0</v>
          </cell>
          <cell r="D45">
            <v>0</v>
          </cell>
          <cell r="E45">
            <v>0</v>
          </cell>
          <cell r="F45">
            <v>0</v>
          </cell>
          <cell r="G45">
            <v>0</v>
          </cell>
          <cell r="H45">
            <v>0</v>
          </cell>
          <cell r="I45">
            <v>0</v>
          </cell>
          <cell r="J45">
            <v>0</v>
          </cell>
          <cell r="K45">
            <v>0</v>
          </cell>
          <cell r="L45">
            <v>0</v>
          </cell>
          <cell r="M45">
            <v>0</v>
          </cell>
          <cell r="N45">
            <v>0</v>
          </cell>
          <cell r="O45">
            <v>0</v>
          </cell>
        </row>
        <row r="46">
          <cell r="A46">
            <v>3942</v>
          </cell>
          <cell r="B46" t="str">
            <v>TOOLS, SHOP, &amp; GARAGE EQUIP-PORTABLE</v>
          </cell>
          <cell r="C46">
            <v>0</v>
          </cell>
          <cell r="D46">
            <v>0</v>
          </cell>
          <cell r="E46">
            <v>0</v>
          </cell>
          <cell r="F46">
            <v>0</v>
          </cell>
          <cell r="G46">
            <v>0</v>
          </cell>
          <cell r="H46">
            <v>0</v>
          </cell>
          <cell r="I46">
            <v>0</v>
          </cell>
          <cell r="J46">
            <v>0</v>
          </cell>
          <cell r="K46">
            <v>0</v>
          </cell>
          <cell r="L46">
            <v>0</v>
          </cell>
          <cell r="M46">
            <v>0</v>
          </cell>
          <cell r="N46">
            <v>0</v>
          </cell>
          <cell r="O46">
            <v>0</v>
          </cell>
        </row>
        <row r="47">
          <cell r="A47">
            <v>3951</v>
          </cell>
          <cell r="B47" t="str">
            <v>LABORATORY EQUIPMENT-FIXED</v>
          </cell>
          <cell r="C47">
            <v>0</v>
          </cell>
          <cell r="D47">
            <v>0</v>
          </cell>
          <cell r="E47">
            <v>0</v>
          </cell>
          <cell r="F47">
            <v>0</v>
          </cell>
          <cell r="G47">
            <v>0</v>
          </cell>
          <cell r="H47">
            <v>0</v>
          </cell>
          <cell r="I47">
            <v>0</v>
          </cell>
          <cell r="J47">
            <v>0</v>
          </cell>
          <cell r="K47">
            <v>0</v>
          </cell>
          <cell r="L47">
            <v>0</v>
          </cell>
          <cell r="M47">
            <v>0</v>
          </cell>
          <cell r="N47">
            <v>0</v>
          </cell>
          <cell r="O47">
            <v>0</v>
          </cell>
        </row>
        <row r="48">
          <cell r="A48">
            <v>3952</v>
          </cell>
          <cell r="B48" t="str">
            <v>LABORATORY EQUIPMENT-PORTABLE</v>
          </cell>
          <cell r="C48">
            <v>0</v>
          </cell>
          <cell r="D48">
            <v>0</v>
          </cell>
          <cell r="E48">
            <v>0</v>
          </cell>
          <cell r="F48">
            <v>0</v>
          </cell>
          <cell r="G48">
            <v>0</v>
          </cell>
          <cell r="H48">
            <v>0</v>
          </cell>
          <cell r="I48">
            <v>0</v>
          </cell>
          <cell r="J48">
            <v>0</v>
          </cell>
          <cell r="K48">
            <v>0</v>
          </cell>
          <cell r="L48">
            <v>0</v>
          </cell>
          <cell r="M48">
            <v>0</v>
          </cell>
          <cell r="N48">
            <v>0</v>
          </cell>
          <cell r="O48">
            <v>0</v>
          </cell>
        </row>
        <row r="49">
          <cell r="A49">
            <v>396</v>
          </cell>
          <cell r="B49" t="str">
            <v>POWER OPERATED EQUIPMENT</v>
          </cell>
          <cell r="C49">
            <v>0</v>
          </cell>
          <cell r="D49">
            <v>0</v>
          </cell>
          <cell r="E49">
            <v>0</v>
          </cell>
          <cell r="F49">
            <v>0</v>
          </cell>
          <cell r="G49">
            <v>0</v>
          </cell>
          <cell r="H49">
            <v>0</v>
          </cell>
          <cell r="I49">
            <v>0</v>
          </cell>
          <cell r="J49">
            <v>0</v>
          </cell>
          <cell r="K49">
            <v>0</v>
          </cell>
          <cell r="L49">
            <v>0</v>
          </cell>
          <cell r="M49">
            <v>0</v>
          </cell>
          <cell r="N49">
            <v>0</v>
          </cell>
          <cell r="O49">
            <v>0</v>
          </cell>
        </row>
        <row r="50">
          <cell r="A50">
            <v>397</v>
          </cell>
          <cell r="B50" t="str">
            <v>COMMUNICATION EQUIPMENT</v>
          </cell>
          <cell r="O50">
            <v>0</v>
          </cell>
        </row>
        <row r="51">
          <cell r="A51">
            <v>398</v>
          </cell>
          <cell r="B51" t="str">
            <v>MISCELLANEOUS EQUIPMENT</v>
          </cell>
          <cell r="O51">
            <v>0</v>
          </cell>
        </row>
        <row r="52">
          <cell r="A52" t="str">
            <v>399</v>
          </cell>
          <cell r="B52" t="str">
            <v>MISCELLANEOUS TANGIBLE</v>
          </cell>
          <cell r="C52">
            <v>0</v>
          </cell>
          <cell r="D52">
            <v>0</v>
          </cell>
          <cell r="E52">
            <v>0</v>
          </cell>
          <cell r="F52">
            <v>0</v>
          </cell>
          <cell r="G52">
            <v>0</v>
          </cell>
          <cell r="H52">
            <v>0</v>
          </cell>
          <cell r="I52">
            <v>0</v>
          </cell>
          <cell r="J52">
            <v>0</v>
          </cell>
          <cell r="K52">
            <v>0</v>
          </cell>
          <cell r="L52">
            <v>0</v>
          </cell>
          <cell r="M52">
            <v>0</v>
          </cell>
          <cell r="N52">
            <v>0</v>
          </cell>
          <cell r="O52">
            <v>0</v>
          </cell>
        </row>
        <row r="54">
          <cell r="B54" t="str">
            <v xml:space="preserve">TOTAL </v>
          </cell>
          <cell r="C54">
            <v>-3194</v>
          </cell>
          <cell r="D54">
            <v>-3195</v>
          </cell>
          <cell r="E54">
            <v>-3193</v>
          </cell>
          <cell r="F54">
            <v>-3193</v>
          </cell>
          <cell r="G54">
            <v>-3193</v>
          </cell>
          <cell r="H54">
            <v>-3193</v>
          </cell>
          <cell r="I54">
            <v>-3191</v>
          </cell>
          <cell r="J54">
            <v>-3190</v>
          </cell>
          <cell r="K54">
            <v>-3190</v>
          </cell>
          <cell r="L54">
            <v>-3192</v>
          </cell>
          <cell r="M54">
            <v>-3193</v>
          </cell>
          <cell r="N54">
            <v>-3192</v>
          </cell>
          <cell r="O54">
            <v>-38309</v>
          </cell>
        </row>
      </sheetData>
      <sheetData sheetId="4">
        <row r="6">
          <cell r="A6" t="str">
            <v>1</v>
          </cell>
          <cell r="B6">
            <v>2</v>
          </cell>
          <cell r="C6">
            <v>3</v>
          </cell>
          <cell r="D6">
            <v>4</v>
          </cell>
          <cell r="E6">
            <v>5</v>
          </cell>
          <cell r="F6">
            <v>6</v>
          </cell>
          <cell r="G6">
            <v>7</v>
          </cell>
          <cell r="H6">
            <v>8</v>
          </cell>
          <cell r="I6">
            <v>9</v>
          </cell>
          <cell r="J6">
            <v>10</v>
          </cell>
          <cell r="K6">
            <v>11</v>
          </cell>
          <cell r="L6">
            <v>12</v>
          </cell>
          <cell r="M6">
            <v>13</v>
          </cell>
          <cell r="N6">
            <v>14</v>
          </cell>
          <cell r="O6">
            <v>15</v>
          </cell>
          <cell r="P6">
            <v>16</v>
          </cell>
          <cell r="Q6">
            <v>17</v>
          </cell>
          <cell r="R6">
            <v>18</v>
          </cell>
          <cell r="S6">
            <v>19</v>
          </cell>
          <cell r="T6" t="str">
            <v>ALLOCATE TO PROPANE</v>
          </cell>
        </row>
        <row r="7">
          <cell r="A7" t="str">
            <v>ACCT</v>
          </cell>
          <cell r="B7" t="str">
            <v>ACCOUNT TITLE</v>
          </cell>
          <cell r="C7" t="str">
            <v>MARIANNA</v>
          </cell>
          <cell r="D7" t="str">
            <v>FB</v>
          </cell>
          <cell r="E7" t="str">
            <v>USE RATE</v>
          </cell>
          <cell r="F7" t="str">
            <v>@100%</v>
          </cell>
          <cell r="G7">
            <v>38017</v>
          </cell>
          <cell r="H7">
            <v>38045</v>
          </cell>
          <cell r="I7">
            <v>38077</v>
          </cell>
          <cell r="J7">
            <v>38107</v>
          </cell>
          <cell r="K7">
            <v>38138</v>
          </cell>
          <cell r="L7">
            <v>38168</v>
          </cell>
          <cell r="M7">
            <v>38199</v>
          </cell>
          <cell r="N7">
            <v>38230</v>
          </cell>
          <cell r="O7">
            <v>38260</v>
          </cell>
          <cell r="P7">
            <v>38291</v>
          </cell>
          <cell r="Q7">
            <v>38321</v>
          </cell>
          <cell r="R7">
            <v>38352</v>
          </cell>
          <cell r="S7" t="str">
            <v>TOTAL</v>
          </cell>
          <cell r="T7" t="str">
            <v>%</v>
          </cell>
          <cell r="U7" t="str">
            <v>AMOUNT</v>
          </cell>
          <cell r="V7" t="str">
            <v>NET ELECTRIC</v>
          </cell>
        </row>
        <row r="9">
          <cell r="A9">
            <v>350</v>
          </cell>
          <cell r="B9" t="str">
            <v>LAND</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U9">
            <v>0</v>
          </cell>
          <cell r="V9">
            <v>0</v>
          </cell>
        </row>
        <row r="10">
          <cell r="A10" t="str">
            <v>3501</v>
          </cell>
          <cell r="B10" t="str">
            <v>LAND RIGHTS</v>
          </cell>
          <cell r="D10">
            <v>2.1000000000000001E-2</v>
          </cell>
          <cell r="E10">
            <v>2.1000000000000001E-2</v>
          </cell>
          <cell r="F10">
            <v>2.1000000000000001E-2</v>
          </cell>
          <cell r="G10">
            <v>-99</v>
          </cell>
          <cell r="H10">
            <v>-99</v>
          </cell>
          <cell r="I10">
            <v>-99</v>
          </cell>
          <cell r="J10">
            <v>-99</v>
          </cell>
          <cell r="K10">
            <v>-99</v>
          </cell>
          <cell r="L10">
            <v>-99</v>
          </cell>
          <cell r="M10">
            <v>-99</v>
          </cell>
          <cell r="N10">
            <v>-99</v>
          </cell>
          <cell r="O10">
            <v>-99</v>
          </cell>
          <cell r="P10">
            <v>-99</v>
          </cell>
          <cell r="Q10">
            <v>-99</v>
          </cell>
          <cell r="R10">
            <v>-99</v>
          </cell>
          <cell r="S10">
            <v>-1188</v>
          </cell>
          <cell r="U10">
            <v>0</v>
          </cell>
          <cell r="V10">
            <v>-1188</v>
          </cell>
        </row>
        <row r="11">
          <cell r="A11">
            <v>352</v>
          </cell>
          <cell r="B11" t="str">
            <v>STRUCTURES AND IMPROVEMENTS</v>
          </cell>
          <cell r="D11">
            <v>2.1000000000000001E-2</v>
          </cell>
          <cell r="E11">
            <v>2.1000000000000001E-2</v>
          </cell>
          <cell r="F11">
            <v>2.1000000000000001E-2</v>
          </cell>
          <cell r="G11">
            <v>-46</v>
          </cell>
          <cell r="H11">
            <v>-46</v>
          </cell>
          <cell r="I11">
            <v>-46</v>
          </cell>
          <cell r="J11">
            <v>-46</v>
          </cell>
          <cell r="K11">
            <v>-46</v>
          </cell>
          <cell r="L11">
            <v>-46</v>
          </cell>
          <cell r="M11">
            <v>-46</v>
          </cell>
          <cell r="N11">
            <v>-46</v>
          </cell>
          <cell r="O11">
            <v>-46</v>
          </cell>
          <cell r="P11">
            <v>-46</v>
          </cell>
          <cell r="Q11">
            <v>-46</v>
          </cell>
          <cell r="R11">
            <v>-46</v>
          </cell>
          <cell r="S11">
            <v>-552</v>
          </cell>
          <cell r="U11">
            <v>0</v>
          </cell>
          <cell r="V11">
            <v>-552</v>
          </cell>
        </row>
        <row r="12">
          <cell r="A12">
            <v>353</v>
          </cell>
          <cell r="B12" t="str">
            <v>STATION EQUIPMENT</v>
          </cell>
          <cell r="D12">
            <v>2.5000000000000001E-2</v>
          </cell>
          <cell r="E12">
            <v>2.5000000000000001E-2</v>
          </cell>
          <cell r="F12">
            <v>2.5000000000000001E-2</v>
          </cell>
          <cell r="G12">
            <v>-4094</v>
          </cell>
          <cell r="H12">
            <v>-4094</v>
          </cell>
          <cell r="I12">
            <v>-4094</v>
          </cell>
          <cell r="J12">
            <v>-4094</v>
          </cell>
          <cell r="K12">
            <v>-4094</v>
          </cell>
          <cell r="L12">
            <v>-4100</v>
          </cell>
          <cell r="M12">
            <v>-4910</v>
          </cell>
          <cell r="N12">
            <v>-4910</v>
          </cell>
          <cell r="O12">
            <v>-4910</v>
          </cell>
          <cell r="P12">
            <v>-4910</v>
          </cell>
          <cell r="Q12">
            <v>-4910</v>
          </cell>
          <cell r="R12">
            <v>-4910</v>
          </cell>
          <cell r="S12">
            <v>-54030</v>
          </cell>
          <cell r="U12">
            <v>0</v>
          </cell>
          <cell r="V12">
            <v>-54030</v>
          </cell>
        </row>
        <row r="13">
          <cell r="A13">
            <v>354</v>
          </cell>
          <cell r="B13" t="str">
            <v>TOWERS AND FIXTURES</v>
          </cell>
          <cell r="D13">
            <v>1.7999999999999999E-2</v>
          </cell>
          <cell r="E13">
            <v>1.7999999999999999E-2</v>
          </cell>
          <cell r="F13">
            <v>1.7999999999999999E-2</v>
          </cell>
          <cell r="G13">
            <v>-367</v>
          </cell>
          <cell r="H13">
            <v>-367</v>
          </cell>
          <cell r="I13">
            <v>-367</v>
          </cell>
          <cell r="J13">
            <v>-367</v>
          </cell>
          <cell r="K13">
            <v>-367</v>
          </cell>
          <cell r="L13">
            <v>-367</v>
          </cell>
          <cell r="M13">
            <v>-367</v>
          </cell>
          <cell r="N13">
            <v>-367</v>
          </cell>
          <cell r="O13">
            <v>-367</v>
          </cell>
          <cell r="P13">
            <v>-367</v>
          </cell>
          <cell r="Q13">
            <v>-367</v>
          </cell>
          <cell r="R13">
            <v>-367</v>
          </cell>
          <cell r="S13">
            <v>-4404</v>
          </cell>
          <cell r="U13">
            <v>0</v>
          </cell>
          <cell r="V13">
            <v>-4404</v>
          </cell>
        </row>
        <row r="14">
          <cell r="A14">
            <v>355</v>
          </cell>
          <cell r="B14" t="str">
            <v>POLES AND FIXTURES</v>
          </cell>
          <cell r="D14">
            <v>3.7999999999999999E-2</v>
          </cell>
          <cell r="E14">
            <v>3.7999999999999999E-2</v>
          </cell>
          <cell r="F14">
            <v>3.7999999999999999E-2</v>
          </cell>
          <cell r="G14">
            <v>-7398</v>
          </cell>
          <cell r="H14">
            <v>-7398</v>
          </cell>
          <cell r="I14">
            <v>-7398</v>
          </cell>
          <cell r="J14">
            <v>-7398</v>
          </cell>
          <cell r="K14">
            <v>-7398</v>
          </cell>
          <cell r="L14">
            <v>-7398</v>
          </cell>
          <cell r="M14">
            <v>-7398</v>
          </cell>
          <cell r="N14">
            <v>-7398</v>
          </cell>
          <cell r="O14">
            <v>-7398</v>
          </cell>
          <cell r="P14">
            <v>-7398</v>
          </cell>
          <cell r="Q14">
            <v>-7398</v>
          </cell>
          <cell r="R14">
            <v>-7398</v>
          </cell>
          <cell r="S14">
            <v>-88776</v>
          </cell>
          <cell r="U14">
            <v>0</v>
          </cell>
          <cell r="V14">
            <v>-88776</v>
          </cell>
        </row>
        <row r="15">
          <cell r="A15">
            <v>356</v>
          </cell>
          <cell r="B15" t="str">
            <v>OVERHEAD CONDUCTORS AND DEVICES</v>
          </cell>
          <cell r="D15">
            <v>3.1E-2</v>
          </cell>
          <cell r="E15">
            <v>3.1E-2</v>
          </cell>
          <cell r="F15">
            <v>3.1E-2</v>
          </cell>
          <cell r="G15">
            <v>-5025</v>
          </cell>
          <cell r="H15">
            <v>-5025</v>
          </cell>
          <cell r="I15">
            <v>-5025</v>
          </cell>
          <cell r="J15">
            <v>-5025</v>
          </cell>
          <cell r="K15">
            <v>-5025</v>
          </cell>
          <cell r="L15">
            <v>-5025</v>
          </cell>
          <cell r="M15">
            <v>-5025</v>
          </cell>
          <cell r="N15">
            <v>-5025</v>
          </cell>
          <cell r="O15">
            <v>-5025</v>
          </cell>
          <cell r="P15">
            <v>-5025</v>
          </cell>
          <cell r="Q15">
            <v>-5025</v>
          </cell>
          <cell r="R15">
            <v>-5025</v>
          </cell>
          <cell r="S15">
            <v>-60300</v>
          </cell>
          <cell r="U15">
            <v>0</v>
          </cell>
          <cell r="V15">
            <v>-60300</v>
          </cell>
        </row>
        <row r="16">
          <cell r="A16">
            <v>359</v>
          </cell>
          <cell r="B16" t="str">
            <v>ROADS AND TRAILS</v>
          </cell>
          <cell r="D16">
            <v>3.9E-2</v>
          </cell>
          <cell r="E16">
            <v>3.9E-2</v>
          </cell>
          <cell r="F16">
            <v>3.9E-2</v>
          </cell>
          <cell r="G16">
            <v>-22</v>
          </cell>
          <cell r="H16">
            <v>-22</v>
          </cell>
          <cell r="I16">
            <v>-22</v>
          </cell>
          <cell r="J16">
            <v>-22</v>
          </cell>
          <cell r="K16">
            <v>-22</v>
          </cell>
          <cell r="L16">
            <v>-22</v>
          </cell>
          <cell r="M16">
            <v>-22</v>
          </cell>
          <cell r="N16">
            <v>-22</v>
          </cell>
          <cell r="O16">
            <v>-22</v>
          </cell>
          <cell r="P16">
            <v>-22</v>
          </cell>
          <cell r="Q16">
            <v>-22</v>
          </cell>
          <cell r="R16">
            <v>-22</v>
          </cell>
          <cell r="S16">
            <v>-264</v>
          </cell>
          <cell r="U16">
            <v>0</v>
          </cell>
          <cell r="V16">
            <v>-264</v>
          </cell>
        </row>
        <row r="17">
          <cell r="A17">
            <v>360</v>
          </cell>
          <cell r="B17" t="str">
            <v>DISTRIBUTION PLANT-LAND</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U17">
            <v>0</v>
          </cell>
          <cell r="V17">
            <v>0</v>
          </cell>
        </row>
        <row r="18">
          <cell r="A18">
            <v>3601</v>
          </cell>
          <cell r="B18" t="str">
            <v>LAND RIGHTS</v>
          </cell>
          <cell r="C18">
            <v>1.9E-2</v>
          </cell>
          <cell r="D18">
            <v>0.05</v>
          </cell>
          <cell r="E18">
            <v>3.4500000000000003E-2</v>
          </cell>
          <cell r="F18">
            <v>3.5000000000000003E-2</v>
          </cell>
          <cell r="G18">
            <v>-47</v>
          </cell>
          <cell r="H18">
            <v>-47</v>
          </cell>
          <cell r="I18">
            <v>-47</v>
          </cell>
          <cell r="J18">
            <v>-47</v>
          </cell>
          <cell r="K18">
            <v>-47</v>
          </cell>
          <cell r="L18">
            <v>-47</v>
          </cell>
          <cell r="M18">
            <v>-47</v>
          </cell>
          <cell r="N18">
            <v>-47</v>
          </cell>
          <cell r="O18">
            <v>-47</v>
          </cell>
          <cell r="P18">
            <v>-47</v>
          </cell>
          <cell r="Q18">
            <v>-47</v>
          </cell>
          <cell r="R18">
            <v>-47</v>
          </cell>
          <cell r="S18">
            <v>-564</v>
          </cell>
          <cell r="U18">
            <v>0</v>
          </cell>
          <cell r="V18">
            <v>-564</v>
          </cell>
        </row>
        <row r="19">
          <cell r="A19">
            <v>361</v>
          </cell>
          <cell r="B19" t="str">
            <v>STRUCTURES &amp; IMPROVEMENTS</v>
          </cell>
          <cell r="C19">
            <v>2.1999999999999999E-2</v>
          </cell>
          <cell r="D19">
            <v>2.1999999999999999E-2</v>
          </cell>
          <cell r="E19">
            <v>2.1999999999999999E-2</v>
          </cell>
          <cell r="F19">
            <v>2.1999999999999999E-2</v>
          </cell>
          <cell r="G19">
            <v>-176</v>
          </cell>
          <cell r="H19">
            <v>-176</v>
          </cell>
          <cell r="I19">
            <v>-176</v>
          </cell>
          <cell r="J19">
            <v>-176</v>
          </cell>
          <cell r="K19">
            <v>-176</v>
          </cell>
          <cell r="L19">
            <v>-176</v>
          </cell>
          <cell r="M19">
            <v>-176</v>
          </cell>
          <cell r="N19">
            <v>-176</v>
          </cell>
          <cell r="O19">
            <v>-176</v>
          </cell>
          <cell r="P19">
            <v>-176</v>
          </cell>
          <cell r="Q19">
            <v>-176</v>
          </cell>
          <cell r="R19">
            <v>-176</v>
          </cell>
          <cell r="S19">
            <v>-2112</v>
          </cell>
          <cell r="U19">
            <v>0</v>
          </cell>
          <cell r="V19">
            <v>-2112</v>
          </cell>
        </row>
        <row r="20">
          <cell r="A20">
            <v>362</v>
          </cell>
          <cell r="B20" t="str">
            <v>STATION EQUIPMENT</v>
          </cell>
          <cell r="C20">
            <v>2.9000000000000001E-2</v>
          </cell>
          <cell r="D20">
            <v>3.9E-2</v>
          </cell>
          <cell r="E20">
            <v>3.4000000000000002E-2</v>
          </cell>
          <cell r="F20">
            <v>3.4000000000000002E-2</v>
          </cell>
          <cell r="G20">
            <v>-10100</v>
          </cell>
          <cell r="H20">
            <v>-10097</v>
          </cell>
          <cell r="I20">
            <v>-10095</v>
          </cell>
          <cell r="J20">
            <v>-10092</v>
          </cell>
          <cell r="K20">
            <v>-10656</v>
          </cell>
          <cell r="L20">
            <v>-10654</v>
          </cell>
          <cell r="M20">
            <v>-13866</v>
          </cell>
          <cell r="N20">
            <v>-13863</v>
          </cell>
          <cell r="O20">
            <v>-13861</v>
          </cell>
          <cell r="P20">
            <v>-13858</v>
          </cell>
          <cell r="Q20">
            <v>-13856</v>
          </cell>
          <cell r="R20">
            <v>-13853</v>
          </cell>
          <cell r="S20">
            <v>-144851</v>
          </cell>
          <cell r="U20">
            <v>0</v>
          </cell>
          <cell r="V20">
            <v>-144851</v>
          </cell>
        </row>
        <row r="21">
          <cell r="A21">
            <v>364</v>
          </cell>
          <cell r="B21" t="str">
            <v>POLES, TOWERS, &amp; FIXTURES</v>
          </cell>
          <cell r="C21">
            <v>3.9E-2</v>
          </cell>
          <cell r="D21">
            <v>4.9000000000000002E-2</v>
          </cell>
          <cell r="E21">
            <v>4.3999999999999997E-2</v>
          </cell>
          <cell r="F21">
            <v>4.3999999999999997E-2</v>
          </cell>
          <cell r="G21">
            <v>-29041</v>
          </cell>
          <cell r="H21">
            <v>-29166</v>
          </cell>
          <cell r="I21">
            <v>-29291</v>
          </cell>
          <cell r="J21">
            <v>-29600</v>
          </cell>
          <cell r="K21">
            <v>-29725</v>
          </cell>
          <cell r="L21">
            <v>-29850</v>
          </cell>
          <cell r="M21">
            <v>-29976</v>
          </cell>
          <cell r="N21">
            <v>-30101</v>
          </cell>
          <cell r="O21">
            <v>-30226</v>
          </cell>
          <cell r="P21">
            <v>-30352</v>
          </cell>
          <cell r="Q21">
            <v>-30477</v>
          </cell>
          <cell r="R21">
            <v>-30602</v>
          </cell>
          <cell r="S21">
            <v>-358407</v>
          </cell>
          <cell r="U21">
            <v>0</v>
          </cell>
          <cell r="V21">
            <v>-358407</v>
          </cell>
        </row>
        <row r="22">
          <cell r="A22">
            <v>365</v>
          </cell>
          <cell r="B22" t="str">
            <v>OVERHEAD CONDUCTORS &amp; DEVICES</v>
          </cell>
          <cell r="C22">
            <v>4.2999999999999997E-2</v>
          </cell>
          <cell r="D22">
            <v>4.4999999999999998E-2</v>
          </cell>
          <cell r="E22">
            <v>4.3999999999999997E-2</v>
          </cell>
          <cell r="F22">
            <v>4.3999999999999997E-2</v>
          </cell>
          <cell r="G22">
            <v>-32074</v>
          </cell>
          <cell r="H22">
            <v>-32146</v>
          </cell>
          <cell r="I22">
            <v>-32218</v>
          </cell>
          <cell r="J22">
            <v>-32290</v>
          </cell>
          <cell r="K22">
            <v>-32362</v>
          </cell>
          <cell r="L22">
            <v>-32434</v>
          </cell>
          <cell r="M22">
            <v>-32506</v>
          </cell>
          <cell r="N22">
            <v>-32578</v>
          </cell>
          <cell r="O22">
            <v>-32650</v>
          </cell>
          <cell r="P22">
            <v>-32722</v>
          </cell>
          <cell r="Q22">
            <v>-32795</v>
          </cell>
          <cell r="R22">
            <v>-32867</v>
          </cell>
          <cell r="S22">
            <v>-389642</v>
          </cell>
          <cell r="U22">
            <v>0</v>
          </cell>
          <cell r="V22">
            <v>-389642</v>
          </cell>
        </row>
        <row r="23">
          <cell r="A23">
            <v>3662</v>
          </cell>
          <cell r="B23" t="str">
            <v>UNDERGROUND CONDUIT - BURIED</v>
          </cell>
          <cell r="C23">
            <v>0.02</v>
          </cell>
          <cell r="D23">
            <v>0.02</v>
          </cell>
          <cell r="E23">
            <v>0.02</v>
          </cell>
          <cell r="F23">
            <v>0.02</v>
          </cell>
          <cell r="G23">
            <v>-3948</v>
          </cell>
          <cell r="H23">
            <v>-3950</v>
          </cell>
          <cell r="I23">
            <v>-3951</v>
          </cell>
          <cell r="J23">
            <v>-4285</v>
          </cell>
          <cell r="K23">
            <v>-4287</v>
          </cell>
          <cell r="L23">
            <v>-4288</v>
          </cell>
          <cell r="M23">
            <v>-4289</v>
          </cell>
          <cell r="N23">
            <v>-4290</v>
          </cell>
          <cell r="O23">
            <v>-4292</v>
          </cell>
          <cell r="P23">
            <v>-4293</v>
          </cell>
          <cell r="Q23">
            <v>-4294</v>
          </cell>
          <cell r="R23">
            <v>-4295</v>
          </cell>
          <cell r="S23">
            <v>-50462</v>
          </cell>
          <cell r="U23">
            <v>0</v>
          </cell>
          <cell r="V23">
            <v>-50462</v>
          </cell>
        </row>
        <row r="24">
          <cell r="A24">
            <v>3672</v>
          </cell>
          <cell r="B24" t="str">
            <v>UNDERGROUND COND &amp; DEVICES - BURIED</v>
          </cell>
          <cell r="C24">
            <v>2.9000000000000001E-2</v>
          </cell>
          <cell r="D24">
            <v>2.8000000000000001E-2</v>
          </cell>
          <cell r="E24">
            <v>2.8500000000000001E-2</v>
          </cell>
          <cell r="F24">
            <v>2.9000000000000001E-2</v>
          </cell>
          <cell r="G24">
            <v>-10153</v>
          </cell>
          <cell r="H24">
            <v>-10189</v>
          </cell>
          <cell r="I24">
            <v>-10226</v>
          </cell>
          <cell r="J24">
            <v>-10564</v>
          </cell>
          <cell r="K24">
            <v>-10600</v>
          </cell>
          <cell r="L24">
            <v>-10636</v>
          </cell>
          <cell r="M24">
            <v>-10672</v>
          </cell>
          <cell r="N24">
            <v>-10709</v>
          </cell>
          <cell r="O24">
            <v>-10745</v>
          </cell>
          <cell r="P24">
            <v>-10781</v>
          </cell>
          <cell r="Q24">
            <v>-10817</v>
          </cell>
          <cell r="R24">
            <v>-10853</v>
          </cell>
          <cell r="S24">
            <v>-126945</v>
          </cell>
          <cell r="U24">
            <v>0</v>
          </cell>
          <cell r="V24">
            <v>-126945</v>
          </cell>
        </row>
        <row r="25">
          <cell r="A25">
            <v>3681</v>
          </cell>
          <cell r="B25" t="str">
            <v>LINE TRANSFORMERS - OVERHEAD</v>
          </cell>
          <cell r="C25">
            <v>0.04</v>
          </cell>
          <cell r="D25">
            <v>4.3999999999999997E-2</v>
          </cell>
          <cell r="E25">
            <v>4.1999999999999996E-2</v>
          </cell>
          <cell r="F25">
            <v>4.2000000000000003E-2</v>
          </cell>
          <cell r="G25">
            <v>-22662</v>
          </cell>
          <cell r="H25">
            <v>-22675</v>
          </cell>
          <cell r="I25">
            <v>-22688</v>
          </cell>
          <cell r="J25">
            <v>-22700</v>
          </cell>
          <cell r="K25">
            <v>-22885</v>
          </cell>
          <cell r="L25">
            <v>-22898</v>
          </cell>
          <cell r="M25">
            <v>-22911</v>
          </cell>
          <cell r="N25">
            <v>-22924</v>
          </cell>
          <cell r="O25">
            <v>-22937</v>
          </cell>
          <cell r="P25">
            <v>-22949</v>
          </cell>
          <cell r="Q25">
            <v>-22962</v>
          </cell>
          <cell r="R25">
            <v>-22975</v>
          </cell>
          <cell r="S25">
            <v>-274166</v>
          </cell>
          <cell r="U25">
            <v>0</v>
          </cell>
          <cell r="V25">
            <v>-274166</v>
          </cell>
        </row>
        <row r="26">
          <cell r="A26" t="str">
            <v>3683</v>
          </cell>
          <cell r="B26" t="str">
            <v>LINE TRANSFORMERS - BURIED</v>
          </cell>
          <cell r="C26">
            <v>0.04</v>
          </cell>
          <cell r="D26">
            <v>4.3999999999999997E-2</v>
          </cell>
          <cell r="E26">
            <v>4.1999999999999996E-2</v>
          </cell>
          <cell r="F26">
            <v>4.2000000000000003E-2</v>
          </cell>
          <cell r="G26">
            <v>-17834</v>
          </cell>
          <cell r="H26">
            <v>-17858</v>
          </cell>
          <cell r="I26">
            <v>-17882</v>
          </cell>
          <cell r="J26">
            <v>-17906</v>
          </cell>
          <cell r="K26">
            <v>-18279</v>
          </cell>
          <cell r="L26">
            <v>-18303</v>
          </cell>
          <cell r="M26">
            <v>-18327</v>
          </cell>
          <cell r="N26">
            <v>-18351</v>
          </cell>
          <cell r="O26">
            <v>-18375</v>
          </cell>
          <cell r="P26">
            <v>-18748</v>
          </cell>
          <cell r="Q26">
            <v>-18772</v>
          </cell>
          <cell r="R26">
            <v>-18796</v>
          </cell>
          <cell r="S26">
            <v>-219431</v>
          </cell>
          <cell r="U26">
            <v>0</v>
          </cell>
          <cell r="V26">
            <v>-219431</v>
          </cell>
        </row>
        <row r="27">
          <cell r="A27">
            <v>3691</v>
          </cell>
          <cell r="B27" t="str">
            <v>OVERHEAD SERVICES</v>
          </cell>
          <cell r="C27">
            <v>4.3999999999999997E-2</v>
          </cell>
          <cell r="D27">
            <v>3.4000000000000002E-2</v>
          </cell>
          <cell r="E27">
            <v>3.9E-2</v>
          </cell>
          <cell r="F27">
            <v>3.9E-2</v>
          </cell>
          <cell r="G27">
            <v>-12058</v>
          </cell>
          <cell r="H27">
            <v>-12097</v>
          </cell>
          <cell r="I27">
            <v>-12137</v>
          </cell>
          <cell r="J27">
            <v>-12176</v>
          </cell>
          <cell r="K27">
            <v>-12215</v>
          </cell>
          <cell r="L27">
            <v>-12255</v>
          </cell>
          <cell r="M27">
            <v>-12294</v>
          </cell>
          <cell r="N27">
            <v>-12333</v>
          </cell>
          <cell r="O27">
            <v>-12373</v>
          </cell>
          <cell r="P27">
            <v>-12412</v>
          </cell>
          <cell r="Q27">
            <v>-12451</v>
          </cell>
          <cell r="R27">
            <v>-12491</v>
          </cell>
          <cell r="S27">
            <v>-147292</v>
          </cell>
          <cell r="U27">
            <v>0</v>
          </cell>
          <cell r="V27">
            <v>-147292</v>
          </cell>
        </row>
        <row r="28">
          <cell r="A28">
            <v>3693</v>
          </cell>
          <cell r="B28" t="str">
            <v>UNDERGROUND SERVICES - BURIED</v>
          </cell>
          <cell r="C28">
            <v>4.3999999999999997E-2</v>
          </cell>
          <cell r="D28">
            <v>3.4000000000000002E-2</v>
          </cell>
          <cell r="E28">
            <v>3.9E-2</v>
          </cell>
          <cell r="F28">
            <v>3.9E-2</v>
          </cell>
          <cell r="G28">
            <v>-10448</v>
          </cell>
          <cell r="H28">
            <v>-10501</v>
          </cell>
          <cell r="I28">
            <v>-10554</v>
          </cell>
          <cell r="J28">
            <v>-10607</v>
          </cell>
          <cell r="K28">
            <v>-10660</v>
          </cell>
          <cell r="L28">
            <v>-10713</v>
          </cell>
          <cell r="M28">
            <v>-10766</v>
          </cell>
          <cell r="N28">
            <v>-10819</v>
          </cell>
          <cell r="O28">
            <v>-10872</v>
          </cell>
          <cell r="P28">
            <v>-10925</v>
          </cell>
          <cell r="Q28">
            <v>-10978</v>
          </cell>
          <cell r="R28">
            <v>-11031</v>
          </cell>
          <cell r="S28">
            <v>-128874</v>
          </cell>
          <cell r="U28">
            <v>0</v>
          </cell>
          <cell r="V28">
            <v>-128874</v>
          </cell>
        </row>
        <row r="29">
          <cell r="A29">
            <v>370</v>
          </cell>
          <cell r="B29" t="str">
            <v>METERS</v>
          </cell>
          <cell r="C29">
            <v>3.6999999999999998E-2</v>
          </cell>
          <cell r="D29">
            <v>3.5000000000000003E-2</v>
          </cell>
          <cell r="E29">
            <v>3.6000000000000004E-2</v>
          </cell>
          <cell r="F29">
            <v>3.5999999999999997E-2</v>
          </cell>
          <cell r="G29">
            <v>-9206</v>
          </cell>
          <cell r="H29">
            <v>-9250</v>
          </cell>
          <cell r="I29">
            <v>-9294</v>
          </cell>
          <cell r="J29">
            <v>-9338</v>
          </cell>
          <cell r="K29">
            <v>-9382</v>
          </cell>
          <cell r="L29">
            <v>-9426</v>
          </cell>
          <cell r="M29">
            <v>-9470</v>
          </cell>
          <cell r="N29">
            <v>-9513</v>
          </cell>
          <cell r="O29">
            <v>-9557</v>
          </cell>
          <cell r="P29">
            <v>-9601</v>
          </cell>
          <cell r="Q29">
            <v>-9645</v>
          </cell>
          <cell r="R29">
            <v>-9689</v>
          </cell>
          <cell r="S29">
            <v>-113371</v>
          </cell>
          <cell r="U29">
            <v>0</v>
          </cell>
          <cell r="V29">
            <v>-113371</v>
          </cell>
        </row>
        <row r="30">
          <cell r="A30">
            <v>3711</v>
          </cell>
          <cell r="B30" t="str">
            <v>INSTALLATIONS ON CUSTOMER PREMISES-AG</v>
          </cell>
          <cell r="C30">
            <v>6.5000000000000002E-2</v>
          </cell>
          <cell r="D30">
            <v>6.0999999999999999E-2</v>
          </cell>
          <cell r="E30">
            <v>6.3E-2</v>
          </cell>
          <cell r="F30">
            <v>6.3E-2</v>
          </cell>
          <cell r="G30">
            <v>-5585</v>
          </cell>
          <cell r="H30">
            <v>-5602</v>
          </cell>
          <cell r="I30">
            <v>-5620</v>
          </cell>
          <cell r="J30">
            <v>-5637</v>
          </cell>
          <cell r="K30">
            <v>-5655</v>
          </cell>
          <cell r="L30">
            <v>-5672</v>
          </cell>
          <cell r="M30">
            <v>-5690</v>
          </cell>
          <cell r="N30">
            <v>-5707</v>
          </cell>
          <cell r="O30">
            <v>-5725</v>
          </cell>
          <cell r="P30">
            <v>-5742</v>
          </cell>
          <cell r="Q30">
            <v>-5760</v>
          </cell>
          <cell r="R30">
            <v>-5777</v>
          </cell>
          <cell r="S30">
            <v>-68172</v>
          </cell>
          <cell r="U30">
            <v>0</v>
          </cell>
          <cell r="V30">
            <v>-68172</v>
          </cell>
        </row>
        <row r="31">
          <cell r="A31" t="str">
            <v>3713</v>
          </cell>
          <cell r="B31" t="str">
            <v>INSTALLATIONS ON CUSTOMER PREMISES-UG</v>
          </cell>
          <cell r="C31">
            <v>6.5000000000000002E-2</v>
          </cell>
          <cell r="D31">
            <v>6.0999999999999999E-2</v>
          </cell>
          <cell r="E31">
            <v>6.3E-2</v>
          </cell>
          <cell r="F31">
            <v>6.3E-2</v>
          </cell>
          <cell r="G31">
            <v>-2422</v>
          </cell>
          <cell r="H31">
            <v>-2431</v>
          </cell>
          <cell r="I31">
            <v>-2441</v>
          </cell>
          <cell r="J31">
            <v>-2450</v>
          </cell>
          <cell r="K31">
            <v>-2460</v>
          </cell>
          <cell r="L31">
            <v>-2469</v>
          </cell>
          <cell r="M31">
            <v>-2478</v>
          </cell>
          <cell r="N31">
            <v>-2488</v>
          </cell>
          <cell r="O31">
            <v>-2497</v>
          </cell>
          <cell r="P31">
            <v>-2507</v>
          </cell>
          <cell r="Q31">
            <v>-2516</v>
          </cell>
          <cell r="R31">
            <v>-2526</v>
          </cell>
          <cell r="S31">
            <v>-29685</v>
          </cell>
          <cell r="U31">
            <v>0</v>
          </cell>
          <cell r="V31">
            <v>-29685</v>
          </cell>
        </row>
        <row r="32">
          <cell r="A32">
            <v>3731</v>
          </cell>
          <cell r="B32" t="str">
            <v>STREET LIGHTING &amp; SIGNAL SYSTEMS-AG</v>
          </cell>
          <cell r="C32">
            <v>5.5E-2</v>
          </cell>
          <cell r="D32">
            <v>4.2999999999999997E-2</v>
          </cell>
          <cell r="E32">
            <v>4.9000000000000002E-2</v>
          </cell>
          <cell r="F32">
            <v>4.9000000000000002E-2</v>
          </cell>
          <cell r="G32">
            <v>-2402</v>
          </cell>
          <cell r="H32">
            <v>-2405</v>
          </cell>
          <cell r="I32">
            <v>-2407</v>
          </cell>
          <cell r="J32">
            <v>-2410</v>
          </cell>
          <cell r="K32">
            <v>-2413</v>
          </cell>
          <cell r="L32">
            <v>-2416</v>
          </cell>
          <cell r="M32">
            <v>-2419</v>
          </cell>
          <cell r="N32">
            <v>-2422</v>
          </cell>
          <cell r="O32">
            <v>-2425</v>
          </cell>
          <cell r="P32">
            <v>-2428</v>
          </cell>
          <cell r="Q32">
            <v>-2431</v>
          </cell>
          <cell r="R32">
            <v>-2434</v>
          </cell>
          <cell r="S32">
            <v>-29012</v>
          </cell>
          <cell r="U32">
            <v>0</v>
          </cell>
          <cell r="V32">
            <v>-29012</v>
          </cell>
        </row>
        <row r="33">
          <cell r="A33" t="str">
            <v>3733</v>
          </cell>
          <cell r="B33" t="str">
            <v>STREET LIGHTING &amp; SIGNAL SYSTEMS-UG</v>
          </cell>
          <cell r="C33">
            <v>5.5E-2</v>
          </cell>
          <cell r="D33">
            <v>4.2999999999999997E-2</v>
          </cell>
          <cell r="E33">
            <v>4.9000000000000002E-2</v>
          </cell>
          <cell r="F33">
            <v>4.9000000000000002E-2</v>
          </cell>
          <cell r="G33">
            <v>-2081</v>
          </cell>
          <cell r="H33">
            <v>-2088</v>
          </cell>
          <cell r="I33">
            <v>-2094</v>
          </cell>
          <cell r="J33">
            <v>-2100</v>
          </cell>
          <cell r="K33">
            <v>-2106</v>
          </cell>
          <cell r="L33">
            <v>-2112</v>
          </cell>
          <cell r="M33">
            <v>-2118</v>
          </cell>
          <cell r="N33">
            <v>-2124</v>
          </cell>
          <cell r="O33">
            <v>-2130</v>
          </cell>
          <cell r="P33">
            <v>-2137</v>
          </cell>
          <cell r="Q33">
            <v>-2143</v>
          </cell>
          <cell r="R33">
            <v>-2149</v>
          </cell>
          <cell r="S33">
            <v>-25382</v>
          </cell>
          <cell r="U33">
            <v>0</v>
          </cell>
          <cell r="V33">
            <v>-25382</v>
          </cell>
        </row>
        <row r="34">
          <cell r="A34">
            <v>389</v>
          </cell>
          <cell r="B34" t="str">
            <v>GENERAL PLANT-LAND</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U34">
            <v>0</v>
          </cell>
          <cell r="V34">
            <v>0</v>
          </cell>
        </row>
        <row r="35">
          <cell r="A35">
            <v>390</v>
          </cell>
          <cell r="B35" t="str">
            <v>STRUCTURES AND IMPROVEMENTS</v>
          </cell>
          <cell r="C35">
            <v>2.1000000000000001E-2</v>
          </cell>
          <cell r="D35">
            <v>0.02</v>
          </cell>
          <cell r="E35">
            <v>2.0500000000000001E-2</v>
          </cell>
          <cell r="F35">
            <v>2.1000000000000001E-2</v>
          </cell>
          <cell r="G35">
            <v>-2434</v>
          </cell>
          <cell r="H35">
            <v>-2435</v>
          </cell>
          <cell r="I35">
            <v>-2436</v>
          </cell>
          <cell r="J35">
            <v>-2437</v>
          </cell>
          <cell r="K35">
            <v>-2438</v>
          </cell>
          <cell r="L35">
            <v>-2438</v>
          </cell>
          <cell r="M35">
            <v>-2439</v>
          </cell>
          <cell r="N35">
            <v>-2440</v>
          </cell>
          <cell r="O35">
            <v>-2441</v>
          </cell>
          <cell r="P35">
            <v>-2442</v>
          </cell>
          <cell r="Q35">
            <v>-2443</v>
          </cell>
          <cell r="R35">
            <v>-2444</v>
          </cell>
          <cell r="S35">
            <v>-29267</v>
          </cell>
          <cell r="U35">
            <v>0</v>
          </cell>
          <cell r="V35">
            <v>-29267</v>
          </cell>
        </row>
        <row r="36">
          <cell r="A36">
            <v>3911</v>
          </cell>
          <cell r="B36" t="str">
            <v>OFFICE FURNITURE</v>
          </cell>
          <cell r="C36">
            <v>0.14299999999999999</v>
          </cell>
          <cell r="D36">
            <v>0.14299999999999999</v>
          </cell>
          <cell r="E36">
            <v>0.14299999999999999</v>
          </cell>
          <cell r="F36">
            <v>0.14299999999999999</v>
          </cell>
          <cell r="G36">
            <v>-112</v>
          </cell>
          <cell r="H36">
            <v>-112</v>
          </cell>
          <cell r="I36">
            <v>-112</v>
          </cell>
          <cell r="J36">
            <v>-112</v>
          </cell>
          <cell r="K36">
            <v>-112</v>
          </cell>
          <cell r="L36">
            <v>-135</v>
          </cell>
          <cell r="M36">
            <v>-135</v>
          </cell>
          <cell r="N36">
            <v>-135</v>
          </cell>
          <cell r="O36">
            <v>-135</v>
          </cell>
          <cell r="P36">
            <v>-135</v>
          </cell>
          <cell r="Q36">
            <v>-135</v>
          </cell>
          <cell r="R36">
            <v>-135</v>
          </cell>
          <cell r="S36">
            <v>-1505</v>
          </cell>
          <cell r="T36">
            <v>0.04</v>
          </cell>
          <cell r="U36">
            <v>-60</v>
          </cell>
          <cell r="V36">
            <v>-1445</v>
          </cell>
        </row>
        <row r="37">
          <cell r="A37">
            <v>3912</v>
          </cell>
          <cell r="B37" t="str">
            <v>OFFICE MACHINES</v>
          </cell>
          <cell r="C37">
            <v>0.2</v>
          </cell>
          <cell r="D37">
            <v>0.2</v>
          </cell>
          <cell r="E37">
            <v>0.2</v>
          </cell>
          <cell r="F37">
            <v>0.2</v>
          </cell>
          <cell r="G37">
            <v>-662</v>
          </cell>
          <cell r="H37">
            <v>-662</v>
          </cell>
          <cell r="I37">
            <v>-662</v>
          </cell>
          <cell r="J37">
            <v>-662</v>
          </cell>
          <cell r="K37">
            <v>-662</v>
          </cell>
          <cell r="L37">
            <v>-695</v>
          </cell>
          <cell r="M37">
            <v>-695</v>
          </cell>
          <cell r="N37">
            <v>-695</v>
          </cell>
          <cell r="O37">
            <v>-695</v>
          </cell>
          <cell r="P37">
            <v>-695</v>
          </cell>
          <cell r="Q37">
            <v>-695</v>
          </cell>
          <cell r="R37">
            <v>-695</v>
          </cell>
          <cell r="S37">
            <v>-8175</v>
          </cell>
          <cell r="T37">
            <v>0.04</v>
          </cell>
          <cell r="U37">
            <v>-327</v>
          </cell>
          <cell r="V37">
            <v>-7848</v>
          </cell>
        </row>
        <row r="38">
          <cell r="A38">
            <v>3913</v>
          </cell>
          <cell r="B38" t="str">
            <v>COMPUTER EQUIPMENT</v>
          </cell>
          <cell r="C38">
            <v>0.2</v>
          </cell>
          <cell r="D38">
            <v>0.2</v>
          </cell>
          <cell r="E38">
            <v>0.2</v>
          </cell>
          <cell r="F38">
            <v>0.2</v>
          </cell>
          <cell r="G38">
            <v>-11050</v>
          </cell>
          <cell r="H38">
            <v>-10993</v>
          </cell>
          <cell r="I38">
            <v>-10936</v>
          </cell>
          <cell r="J38">
            <v>-14713</v>
          </cell>
          <cell r="K38">
            <v>-14656</v>
          </cell>
          <cell r="L38">
            <v>-14641</v>
          </cell>
          <cell r="M38">
            <v>-14585</v>
          </cell>
          <cell r="N38">
            <v>-14528</v>
          </cell>
          <cell r="O38">
            <v>-14671</v>
          </cell>
          <cell r="P38">
            <v>-14615</v>
          </cell>
          <cell r="Q38">
            <v>-14558</v>
          </cell>
          <cell r="R38">
            <v>-14501</v>
          </cell>
          <cell r="S38">
            <v>-164447</v>
          </cell>
          <cell r="T38">
            <v>0.04</v>
          </cell>
          <cell r="U38">
            <v>-6578</v>
          </cell>
          <cell r="V38">
            <v>-157869</v>
          </cell>
        </row>
        <row r="39">
          <cell r="A39">
            <v>3921</v>
          </cell>
          <cell r="B39" t="str">
            <v>PASSENGER CARS</v>
          </cell>
          <cell r="C39">
            <v>0.17</v>
          </cell>
          <cell r="D39">
            <v>8.1000000000000003E-2</v>
          </cell>
          <cell r="E39">
            <v>0.1255</v>
          </cell>
          <cell r="F39">
            <v>0.126</v>
          </cell>
          <cell r="G39">
            <v>-1008</v>
          </cell>
          <cell r="H39">
            <v>-1008</v>
          </cell>
          <cell r="I39">
            <v>-1008</v>
          </cell>
          <cell r="J39">
            <v>-1008</v>
          </cell>
          <cell r="K39">
            <v>-1008</v>
          </cell>
          <cell r="L39">
            <v>-1008</v>
          </cell>
          <cell r="M39">
            <v>-1008</v>
          </cell>
          <cell r="N39">
            <v>-1008</v>
          </cell>
          <cell r="O39">
            <v>-1008</v>
          </cell>
          <cell r="P39">
            <v>-1008</v>
          </cell>
          <cell r="Q39">
            <v>-1008</v>
          </cell>
          <cell r="R39">
            <v>-1008</v>
          </cell>
          <cell r="S39">
            <v>-12096</v>
          </cell>
          <cell r="U39">
            <v>0</v>
          </cell>
          <cell r="V39">
            <v>-12096</v>
          </cell>
        </row>
        <row r="40">
          <cell r="A40">
            <v>3922</v>
          </cell>
          <cell r="B40" t="str">
            <v>LIGHT TRUCKS &amp; VANS</v>
          </cell>
          <cell r="C40">
            <v>0.129</v>
          </cell>
          <cell r="D40">
            <v>0.13</v>
          </cell>
          <cell r="E40">
            <v>0.1295</v>
          </cell>
          <cell r="F40">
            <v>0.13</v>
          </cell>
          <cell r="G40">
            <v>-5871</v>
          </cell>
          <cell r="H40">
            <v>-5871</v>
          </cell>
          <cell r="I40">
            <v>-5871</v>
          </cell>
          <cell r="J40">
            <v>-5871</v>
          </cell>
          <cell r="K40">
            <v>-5740</v>
          </cell>
          <cell r="L40">
            <v>-6282</v>
          </cell>
          <cell r="M40">
            <v>-6282</v>
          </cell>
          <cell r="N40">
            <v>-6282</v>
          </cell>
          <cell r="O40">
            <v>-6152</v>
          </cell>
          <cell r="P40">
            <v>-6152</v>
          </cell>
          <cell r="Q40">
            <v>-6152</v>
          </cell>
          <cell r="R40">
            <v>-6152</v>
          </cell>
          <cell r="S40">
            <v>-72678</v>
          </cell>
          <cell r="U40">
            <v>0</v>
          </cell>
          <cell r="V40">
            <v>-72678</v>
          </cell>
        </row>
        <row r="41">
          <cell r="A41">
            <v>3923</v>
          </cell>
          <cell r="B41" t="str">
            <v>HEAVY TRUCKS</v>
          </cell>
          <cell r="C41">
            <v>9.0999999999999998E-2</v>
          </cell>
          <cell r="D41">
            <v>8.4000000000000005E-2</v>
          </cell>
          <cell r="E41">
            <v>8.7499999999999994E-2</v>
          </cell>
          <cell r="F41">
            <v>8.7999999999999995E-2</v>
          </cell>
          <cell r="G41">
            <v>-14171</v>
          </cell>
          <cell r="H41">
            <v>-14171</v>
          </cell>
          <cell r="I41">
            <v>-15491</v>
          </cell>
          <cell r="J41">
            <v>-15491</v>
          </cell>
          <cell r="K41">
            <v>-15491</v>
          </cell>
          <cell r="L41">
            <v>-15491</v>
          </cell>
          <cell r="M41">
            <v>-15491</v>
          </cell>
          <cell r="N41">
            <v>-15491</v>
          </cell>
          <cell r="O41">
            <v>-15491</v>
          </cell>
          <cell r="P41">
            <v>-15491</v>
          </cell>
          <cell r="Q41">
            <v>-15491</v>
          </cell>
          <cell r="R41">
            <v>-15491</v>
          </cell>
          <cell r="S41">
            <v>-183252</v>
          </cell>
          <cell r="U41">
            <v>0</v>
          </cell>
          <cell r="V41">
            <v>-183252</v>
          </cell>
        </row>
        <row r="42">
          <cell r="A42">
            <v>3924</v>
          </cell>
          <cell r="B42" t="str">
            <v>TRAILERS</v>
          </cell>
          <cell r="C42">
            <v>3.7999999999999999E-2</v>
          </cell>
          <cell r="D42">
            <v>2.5999999999999999E-2</v>
          </cell>
          <cell r="E42">
            <v>3.2000000000000001E-2</v>
          </cell>
          <cell r="F42">
            <v>3.2000000000000001E-2</v>
          </cell>
          <cell r="G42">
            <v>-284</v>
          </cell>
          <cell r="H42">
            <v>-284</v>
          </cell>
          <cell r="I42">
            <v>-284</v>
          </cell>
          <cell r="J42">
            <v>-284</v>
          </cell>
          <cell r="K42">
            <v>-284</v>
          </cell>
          <cell r="L42">
            <v>-284</v>
          </cell>
          <cell r="M42">
            <v>-284</v>
          </cell>
          <cell r="N42">
            <v>-284</v>
          </cell>
          <cell r="O42">
            <v>-284</v>
          </cell>
          <cell r="P42">
            <v>-284</v>
          </cell>
          <cell r="Q42">
            <v>-284</v>
          </cell>
          <cell r="R42">
            <v>-284</v>
          </cell>
          <cell r="S42">
            <v>-3408</v>
          </cell>
          <cell r="U42">
            <v>0</v>
          </cell>
          <cell r="V42">
            <v>-3408</v>
          </cell>
        </row>
        <row r="43">
          <cell r="A43">
            <v>3931</v>
          </cell>
          <cell r="B43" t="str">
            <v>STORES EQUIPMENT-FIXED</v>
          </cell>
          <cell r="C43">
            <v>0.14299999999999999</v>
          </cell>
          <cell r="D43">
            <v>0.14299999999999999</v>
          </cell>
          <cell r="E43">
            <v>0.14299999999999999</v>
          </cell>
          <cell r="F43">
            <v>0.14299999999999999</v>
          </cell>
          <cell r="G43">
            <v>-1274</v>
          </cell>
          <cell r="H43">
            <v>-1274</v>
          </cell>
          <cell r="I43">
            <v>-1274</v>
          </cell>
          <cell r="J43">
            <v>-1274</v>
          </cell>
          <cell r="K43">
            <v>-1274</v>
          </cell>
          <cell r="L43">
            <v>-1274</v>
          </cell>
          <cell r="M43">
            <v>-1274</v>
          </cell>
          <cell r="N43">
            <v>-1274</v>
          </cell>
          <cell r="O43">
            <v>-1274</v>
          </cell>
          <cell r="P43">
            <v>-1274</v>
          </cell>
          <cell r="Q43">
            <v>-1274</v>
          </cell>
          <cell r="R43">
            <v>-1274</v>
          </cell>
          <cell r="S43">
            <v>-15288</v>
          </cell>
          <cell r="U43">
            <v>0</v>
          </cell>
          <cell r="V43">
            <v>-15288</v>
          </cell>
        </row>
        <row r="44">
          <cell r="A44" t="str">
            <v>3932</v>
          </cell>
          <cell r="B44" t="str">
            <v>STORES EQUIPMENT-PORTABLE</v>
          </cell>
          <cell r="C44">
            <v>0.14299999999999999</v>
          </cell>
          <cell r="D44">
            <v>0.14299999999999999</v>
          </cell>
          <cell r="E44">
            <v>0.14299999999999999</v>
          </cell>
          <cell r="F44">
            <v>0.14299999999999999</v>
          </cell>
          <cell r="G44">
            <v>-9</v>
          </cell>
          <cell r="H44">
            <v>-9</v>
          </cell>
          <cell r="I44">
            <v>-9</v>
          </cell>
          <cell r="J44">
            <v>-9</v>
          </cell>
          <cell r="K44">
            <v>-9</v>
          </cell>
          <cell r="L44">
            <v>-9</v>
          </cell>
          <cell r="M44">
            <v>-9</v>
          </cell>
          <cell r="N44">
            <v>-9</v>
          </cell>
          <cell r="O44">
            <v>-9</v>
          </cell>
          <cell r="P44">
            <v>-9</v>
          </cell>
          <cell r="Q44">
            <v>-9</v>
          </cell>
          <cell r="R44">
            <v>-9</v>
          </cell>
          <cell r="S44">
            <v>-108</v>
          </cell>
          <cell r="U44">
            <v>0</v>
          </cell>
          <cell r="V44">
            <v>-108</v>
          </cell>
        </row>
        <row r="45">
          <cell r="A45">
            <v>3941</v>
          </cell>
          <cell r="B45" t="str">
            <v>TOOLS, SHOP, &amp; GARAGE EQUIP-FIXED</v>
          </cell>
          <cell r="C45">
            <v>0.14299999999999999</v>
          </cell>
          <cell r="D45">
            <v>0.14299999999999999</v>
          </cell>
          <cell r="E45">
            <v>0.14299999999999999</v>
          </cell>
          <cell r="F45">
            <v>0.14299999999999999</v>
          </cell>
          <cell r="G45">
            <v>-450</v>
          </cell>
          <cell r="H45">
            <v>-450</v>
          </cell>
          <cell r="I45">
            <v>-450</v>
          </cell>
          <cell r="J45">
            <v>-450</v>
          </cell>
          <cell r="K45">
            <v>-450</v>
          </cell>
          <cell r="L45">
            <v>-450</v>
          </cell>
          <cell r="M45">
            <v>-450</v>
          </cell>
          <cell r="N45">
            <v>-450</v>
          </cell>
          <cell r="O45">
            <v>-450</v>
          </cell>
          <cell r="P45">
            <v>-450</v>
          </cell>
          <cell r="Q45">
            <v>-450</v>
          </cell>
          <cell r="R45">
            <v>-450</v>
          </cell>
          <cell r="S45">
            <v>-5400</v>
          </cell>
          <cell r="U45">
            <v>0</v>
          </cell>
          <cell r="V45">
            <v>-5400</v>
          </cell>
        </row>
        <row r="46">
          <cell r="A46">
            <v>3942</v>
          </cell>
          <cell r="B46" t="str">
            <v>TOOLS, SHOP, &amp; GARAGE EQUIP-PORTABLE</v>
          </cell>
          <cell r="C46">
            <v>0.14299999999999999</v>
          </cell>
          <cell r="D46">
            <v>0.14299999999999999</v>
          </cell>
          <cell r="E46">
            <v>0.14299999999999999</v>
          </cell>
          <cell r="F46">
            <v>0.14299999999999999</v>
          </cell>
          <cell r="G46">
            <v>-1295</v>
          </cell>
          <cell r="H46">
            <v>-1313</v>
          </cell>
          <cell r="I46">
            <v>-1331</v>
          </cell>
          <cell r="J46">
            <v>-1349</v>
          </cell>
          <cell r="K46">
            <v>-1367</v>
          </cell>
          <cell r="L46">
            <v>-1385</v>
          </cell>
          <cell r="M46">
            <v>-1402</v>
          </cell>
          <cell r="N46">
            <v>-1420</v>
          </cell>
          <cell r="O46">
            <v>-1438</v>
          </cell>
          <cell r="P46">
            <v>-1456</v>
          </cell>
          <cell r="Q46">
            <v>-1474</v>
          </cell>
          <cell r="R46">
            <v>-1492</v>
          </cell>
          <cell r="S46">
            <v>-16722</v>
          </cell>
          <cell r="U46">
            <v>0</v>
          </cell>
          <cell r="V46">
            <v>-16722</v>
          </cell>
        </row>
        <row r="47">
          <cell r="A47">
            <v>3951</v>
          </cell>
          <cell r="B47" t="str">
            <v>LABORATORY EQUIPMENT-FIXED</v>
          </cell>
          <cell r="C47">
            <v>0.14299999999999999</v>
          </cell>
          <cell r="D47">
            <v>0.14299999999999999</v>
          </cell>
          <cell r="E47">
            <v>0.14299999999999999</v>
          </cell>
          <cell r="F47">
            <v>0.14299999999999999</v>
          </cell>
          <cell r="G47">
            <v>-766</v>
          </cell>
          <cell r="H47">
            <v>-766</v>
          </cell>
          <cell r="I47">
            <v>-766</v>
          </cell>
          <cell r="J47">
            <v>-766</v>
          </cell>
          <cell r="K47">
            <v>-766</v>
          </cell>
          <cell r="L47">
            <v>-766</v>
          </cell>
          <cell r="M47">
            <v>-766</v>
          </cell>
          <cell r="N47">
            <v>-766</v>
          </cell>
          <cell r="O47">
            <v>-766</v>
          </cell>
          <cell r="P47">
            <v>-766</v>
          </cell>
          <cell r="Q47">
            <v>-766</v>
          </cell>
          <cell r="R47">
            <v>-766</v>
          </cell>
          <cell r="S47">
            <v>-9192</v>
          </cell>
          <cell r="U47">
            <v>0</v>
          </cell>
          <cell r="V47">
            <v>-9192</v>
          </cell>
        </row>
        <row r="48">
          <cell r="A48">
            <v>3952</v>
          </cell>
          <cell r="B48" t="str">
            <v>LABORATORY EQUIPMENT-PORTABLE</v>
          </cell>
          <cell r="C48">
            <v>0.14299999999999999</v>
          </cell>
          <cell r="D48">
            <v>0.14299999999999999</v>
          </cell>
          <cell r="E48">
            <v>0.14299999999999999</v>
          </cell>
          <cell r="F48">
            <v>0.14299999999999999</v>
          </cell>
          <cell r="G48">
            <v>-459</v>
          </cell>
          <cell r="H48">
            <v>-459</v>
          </cell>
          <cell r="I48">
            <v>-459</v>
          </cell>
          <cell r="J48">
            <v>-459</v>
          </cell>
          <cell r="K48">
            <v>-459</v>
          </cell>
          <cell r="L48">
            <v>-459</v>
          </cell>
          <cell r="M48">
            <v>-459</v>
          </cell>
          <cell r="N48">
            <v>-459</v>
          </cell>
          <cell r="O48">
            <v>-459</v>
          </cell>
          <cell r="P48">
            <v>-459</v>
          </cell>
          <cell r="Q48">
            <v>-459</v>
          </cell>
          <cell r="R48">
            <v>-459</v>
          </cell>
          <cell r="S48">
            <v>-5508</v>
          </cell>
          <cell r="U48">
            <v>0</v>
          </cell>
          <cell r="V48">
            <v>-5508</v>
          </cell>
        </row>
        <row r="49">
          <cell r="A49">
            <v>396</v>
          </cell>
          <cell r="B49" t="str">
            <v>POWER OPERATED EQUIPMENT</v>
          </cell>
          <cell r="C49">
            <v>6.8000000000000005E-2</v>
          </cell>
          <cell r="D49">
            <v>4.2000000000000003E-2</v>
          </cell>
          <cell r="E49">
            <v>5.5000000000000007E-2</v>
          </cell>
          <cell r="F49">
            <v>5.5E-2</v>
          </cell>
          <cell r="G49">
            <v>-535</v>
          </cell>
          <cell r="H49">
            <v>-535</v>
          </cell>
          <cell r="I49">
            <v>-535</v>
          </cell>
          <cell r="J49">
            <v>-535</v>
          </cell>
          <cell r="K49">
            <v>-535</v>
          </cell>
          <cell r="L49">
            <v>-535</v>
          </cell>
          <cell r="M49">
            <v>-535</v>
          </cell>
          <cell r="N49">
            <v>-535</v>
          </cell>
          <cell r="O49">
            <v>-535</v>
          </cell>
          <cell r="P49">
            <v>-535</v>
          </cell>
          <cell r="Q49">
            <v>-535</v>
          </cell>
          <cell r="R49">
            <v>-535</v>
          </cell>
          <cell r="S49">
            <v>-6420</v>
          </cell>
          <cell r="U49">
            <v>0</v>
          </cell>
          <cell r="V49">
            <v>-6420</v>
          </cell>
        </row>
        <row r="50">
          <cell r="A50">
            <v>397</v>
          </cell>
          <cell r="B50" t="str">
            <v>COMMUNICATION EQUIPMENT</v>
          </cell>
          <cell r="C50">
            <v>0.2</v>
          </cell>
          <cell r="D50">
            <v>0.2</v>
          </cell>
          <cell r="E50">
            <v>0.2</v>
          </cell>
          <cell r="F50">
            <v>0.2</v>
          </cell>
          <cell r="G50">
            <v>-2495</v>
          </cell>
          <cell r="H50">
            <v>-2495</v>
          </cell>
          <cell r="I50">
            <v>-2495</v>
          </cell>
          <cell r="J50">
            <v>-2495</v>
          </cell>
          <cell r="K50">
            <v>-2495</v>
          </cell>
          <cell r="L50">
            <v>-2495</v>
          </cell>
          <cell r="M50">
            <v>-2495</v>
          </cell>
          <cell r="N50">
            <v>-2495</v>
          </cell>
          <cell r="O50">
            <v>-2495</v>
          </cell>
          <cell r="P50">
            <v>-2495</v>
          </cell>
          <cell r="Q50">
            <v>-2495</v>
          </cell>
          <cell r="R50">
            <v>-2495</v>
          </cell>
          <cell r="S50">
            <v>-29940</v>
          </cell>
          <cell r="U50">
            <v>0</v>
          </cell>
          <cell r="V50">
            <v>-29940</v>
          </cell>
        </row>
        <row r="51">
          <cell r="A51">
            <v>398</v>
          </cell>
          <cell r="B51" t="str">
            <v>MISCELLANEOUS EQUIPMENT</v>
          </cell>
          <cell r="C51">
            <v>0.14299999999999999</v>
          </cell>
          <cell r="D51">
            <v>0.14299999999999999</v>
          </cell>
          <cell r="E51">
            <v>0.14299999999999999</v>
          </cell>
          <cell r="F51">
            <v>0.14299999999999999</v>
          </cell>
          <cell r="G51">
            <v>-239</v>
          </cell>
          <cell r="H51">
            <v>-239</v>
          </cell>
          <cell r="I51">
            <v>-239</v>
          </cell>
          <cell r="J51">
            <v>-239</v>
          </cell>
          <cell r="K51">
            <v>-239</v>
          </cell>
          <cell r="L51">
            <v>-239</v>
          </cell>
          <cell r="M51">
            <v>-239</v>
          </cell>
          <cell r="N51">
            <v>-239</v>
          </cell>
          <cell r="O51">
            <v>-239</v>
          </cell>
          <cell r="P51">
            <v>-239</v>
          </cell>
          <cell r="Q51">
            <v>-239</v>
          </cell>
          <cell r="R51">
            <v>-239</v>
          </cell>
          <cell r="S51">
            <v>-2868</v>
          </cell>
          <cell r="U51">
            <v>0</v>
          </cell>
          <cell r="V51">
            <v>-2868</v>
          </cell>
        </row>
        <row r="52">
          <cell r="A52" t="str">
            <v>399</v>
          </cell>
          <cell r="B52" t="str">
            <v>MISCELLANEOUS TANGIBLE</v>
          </cell>
          <cell r="C52">
            <v>0.2</v>
          </cell>
          <cell r="D52">
            <v>0.2</v>
          </cell>
          <cell r="E52">
            <v>0.2</v>
          </cell>
          <cell r="F52">
            <v>0.2</v>
          </cell>
          <cell r="G52">
            <v>-167</v>
          </cell>
          <cell r="H52">
            <v>-167</v>
          </cell>
          <cell r="I52">
            <v>-167</v>
          </cell>
          <cell r="J52">
            <v>-167</v>
          </cell>
          <cell r="K52">
            <v>-167</v>
          </cell>
          <cell r="L52">
            <v>-167</v>
          </cell>
          <cell r="M52">
            <v>-167</v>
          </cell>
          <cell r="N52">
            <v>-167</v>
          </cell>
          <cell r="O52">
            <v>-167</v>
          </cell>
          <cell r="P52">
            <v>-167</v>
          </cell>
          <cell r="Q52">
            <v>-167</v>
          </cell>
          <cell r="R52">
            <v>-167</v>
          </cell>
          <cell r="S52">
            <v>-2004</v>
          </cell>
          <cell r="U52">
            <v>0</v>
          </cell>
          <cell r="V52">
            <v>-2004</v>
          </cell>
        </row>
        <row r="54">
          <cell r="B54" t="str">
            <v xml:space="preserve">TOTAL </v>
          </cell>
          <cell r="G54">
            <v>-230569</v>
          </cell>
          <cell r="H54">
            <v>-230972</v>
          </cell>
          <cell r="I54">
            <v>-232697</v>
          </cell>
          <cell r="J54">
            <v>-237750</v>
          </cell>
          <cell r="K54">
            <v>-239111</v>
          </cell>
          <cell r="L54">
            <v>-240159</v>
          </cell>
          <cell r="M54">
            <v>-244587</v>
          </cell>
          <cell r="N54">
            <v>-244989</v>
          </cell>
          <cell r="O54">
            <v>-245464</v>
          </cell>
          <cell r="P54">
            <v>-246217</v>
          </cell>
          <cell r="Q54">
            <v>-246621</v>
          </cell>
          <cell r="R54">
            <v>-247024</v>
          </cell>
          <cell r="S54">
            <v>-2886160</v>
          </cell>
          <cell r="U54">
            <v>-6965</v>
          </cell>
          <cell r="V54">
            <v>-2879195</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BINED"/>
      <sheetName val="114"/>
      <sheetName val="115"/>
      <sheetName val="Christensen 5.1"/>
    </sheetNames>
    <sheetDataSet>
      <sheetData sheetId="0"/>
      <sheetData sheetId="1"/>
      <sheetData sheetId="2"/>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15 Fernan"/>
      <sheetName val="15 Marianna"/>
      <sheetName val="15 Marianna &amp; Corp"/>
      <sheetName val="Doc"/>
      <sheetName val="Mo TB 02"/>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Mo TB 02"/>
      <sheetName val="Doc"/>
      <sheetName val="1"/>
      <sheetName val="2ab92"/>
      <sheetName val="2ab91"/>
      <sheetName val="3"/>
      <sheetName val="4"/>
      <sheetName val="5"/>
      <sheetName val="6"/>
      <sheetName val="7"/>
      <sheetName val="8a"/>
      <sheetName val="8b"/>
      <sheetName val="8b4"/>
      <sheetName val="9a"/>
      <sheetName val="9b"/>
      <sheetName val="10"/>
      <sheetName val="11"/>
      <sheetName val="12a"/>
      <sheetName val="12b"/>
      <sheetName val="12c"/>
      <sheetName val="12d"/>
      <sheetName val="CWIP_114"/>
      <sheetName val="13a"/>
      <sheetName val="13b"/>
      <sheetName val="13c"/>
      <sheetName val="14"/>
      <sheetName val="15 Marianna"/>
      <sheetName val="16"/>
      <sheetName val="17a"/>
      <sheetName val="17b"/>
      <sheetName val="18"/>
      <sheetName val="19"/>
      <sheetName val="20"/>
      <sheetName val="21"/>
      <sheetName val="22"/>
      <sheetName val="23a"/>
      <sheetName val="23b1"/>
      <sheetName val="23b2"/>
      <sheetName val="24a"/>
      <sheetName val="24b"/>
      <sheetName val="24c"/>
      <sheetName val="25"/>
      <sheetName val="26"/>
      <sheetName val="27"/>
      <sheetName val="28a"/>
      <sheetName val="28b"/>
      <sheetName val="30"/>
      <sheetName val="1010_114"/>
      <sheetName val="1080_114"/>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1"/>
      <sheetName val="SHC2 PG1"/>
      <sheetName val="SHC2 PG2"/>
      <sheetName val="SCH3 PG1"/>
      <sheetName val="SCH3 PG2"/>
      <sheetName val="SCH2 &amp; 3 PG3"/>
      <sheetName val="SHC4"/>
      <sheetName val="SCH5"/>
      <sheetName val="SCH5 GAS"/>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TB 02"/>
      <sheetName val="Doc"/>
      <sheetName val="Allocation"/>
      <sheetName val="Vlook"/>
      <sheetName val="1ab"/>
      <sheetName val="2ab02"/>
      <sheetName val="2ab01"/>
      <sheetName val="3"/>
      <sheetName val="4"/>
      <sheetName val="5"/>
      <sheetName val="6"/>
      <sheetName val="7"/>
      <sheetName val="8a"/>
      <sheetName val="8b"/>
      <sheetName val="9a"/>
      <sheetName val="9b"/>
      <sheetName val="H-4 Alloc"/>
      <sheetName val="10"/>
      <sheetName val="11"/>
      <sheetName val="12a"/>
      <sheetName val="12b"/>
      <sheetName val="12c"/>
      <sheetName val="12d"/>
      <sheetName val="CWIP"/>
      <sheetName val="13a"/>
      <sheetName val="13b"/>
      <sheetName val="13c"/>
      <sheetName val="14"/>
      <sheetName val="15"/>
      <sheetName val="16"/>
      <sheetName val="17a"/>
      <sheetName val="17b"/>
      <sheetName val="18"/>
      <sheetName val="19"/>
      <sheetName val="20"/>
      <sheetName val="21"/>
      <sheetName val="22"/>
      <sheetName val="23a"/>
      <sheetName val="23b1"/>
      <sheetName val="23b2"/>
      <sheetName val="24a"/>
      <sheetName val="24b"/>
      <sheetName val="24c"/>
      <sheetName val="25"/>
      <sheetName val="26"/>
      <sheetName val="27"/>
      <sheetName val="28a"/>
      <sheetName val="28b"/>
      <sheetName val="30"/>
      <sheetName val="Working Cap"/>
    </sheetNames>
    <sheetDataSet>
      <sheetData sheetId="0"/>
      <sheetData sheetId="1"/>
      <sheetData sheetId="2"/>
      <sheetData sheetId="3"/>
      <sheetData sheetId="4">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W1" t="str">
            <v>M_1070</v>
          </cell>
          <cell r="X1" t="str">
            <v>Marianna (114)</v>
          </cell>
          <cell r="BG1">
            <v>1</v>
          </cell>
          <cell r="BH1">
            <v>2</v>
          </cell>
          <cell r="BI1">
            <v>3</v>
          </cell>
          <cell r="BJ1">
            <v>4</v>
          </cell>
          <cell r="BK1">
            <v>5</v>
          </cell>
          <cell r="BL1">
            <v>6</v>
          </cell>
          <cell r="CA1" t="str">
            <v>corporate</v>
          </cell>
        </row>
        <row r="2">
          <cell r="A2" t="str">
            <v>ID</v>
          </cell>
          <cell r="B2" t="str">
            <v>Company</v>
          </cell>
          <cell r="C2" t="str">
            <v>Account</v>
          </cell>
          <cell r="D2" t="str">
            <v>Sub-Account</v>
          </cell>
          <cell r="E2" t="str">
            <v>Description</v>
          </cell>
          <cell r="F2">
            <v>37226</v>
          </cell>
          <cell r="G2">
            <v>37257</v>
          </cell>
          <cell r="H2">
            <v>37288</v>
          </cell>
          <cell r="I2">
            <v>37316</v>
          </cell>
          <cell r="J2">
            <v>37347</v>
          </cell>
          <cell r="K2">
            <v>37377</v>
          </cell>
          <cell r="L2">
            <v>37408</v>
          </cell>
          <cell r="M2">
            <v>37438</v>
          </cell>
          <cell r="N2">
            <v>37469</v>
          </cell>
          <cell r="O2">
            <v>37500</v>
          </cell>
          <cell r="P2">
            <v>37530</v>
          </cell>
          <cell r="Q2">
            <v>37561</v>
          </cell>
          <cell r="R2">
            <v>37591</v>
          </cell>
          <cell r="W2" t="str">
            <v>Total 1070</v>
          </cell>
          <cell r="Y2">
            <v>435549.38</v>
          </cell>
          <cell r="Z2">
            <v>383658.29000000004</v>
          </cell>
          <cell r="AA2">
            <v>431848.63000000006</v>
          </cell>
          <cell r="AB2">
            <v>318932.68000000005</v>
          </cell>
          <cell r="AC2">
            <v>331119.68000000005</v>
          </cell>
          <cell r="AD2">
            <v>310570.74000000005</v>
          </cell>
          <cell r="AE2">
            <v>311452.34000000008</v>
          </cell>
          <cell r="AF2">
            <v>318375.08000000007</v>
          </cell>
          <cell r="AG2">
            <v>321410.40000000008</v>
          </cell>
          <cell r="AH2">
            <v>338677.45000000007</v>
          </cell>
          <cell r="AI2">
            <v>317798.60000000003</v>
          </cell>
          <cell r="AJ2">
            <v>215662.44</v>
          </cell>
          <cell r="AK2">
            <v>216003.5</v>
          </cell>
          <cell r="BG2" t="str">
            <v>balance</v>
          </cell>
          <cell r="BH2" t="str">
            <v>Account</v>
          </cell>
          <cell r="BJ2" t="str">
            <v>Sub-Account</v>
          </cell>
          <cell r="BK2" t="str">
            <v>Description</v>
          </cell>
          <cell r="BL2" t="str">
            <v>13-Month Average</v>
          </cell>
          <cell r="BM2">
            <v>37226</v>
          </cell>
          <cell r="BN2">
            <v>37257</v>
          </cell>
          <cell r="BO2">
            <v>37288</v>
          </cell>
          <cell r="BP2">
            <v>37316</v>
          </cell>
          <cell r="BQ2">
            <v>37347</v>
          </cell>
          <cell r="BR2">
            <v>37377</v>
          </cell>
          <cell r="BS2">
            <v>37408</v>
          </cell>
          <cell r="BT2">
            <v>37438</v>
          </cell>
          <cell r="BU2">
            <v>37469</v>
          </cell>
          <cell r="BV2">
            <v>37500</v>
          </cell>
          <cell r="BW2">
            <v>37530</v>
          </cell>
          <cell r="BX2">
            <v>37561</v>
          </cell>
          <cell r="BY2">
            <v>37591</v>
          </cell>
          <cell r="CA2" t="str">
            <v>Year</v>
          </cell>
          <cell r="CB2" t="str">
            <v>Account</v>
          </cell>
          <cell r="CC2" t="str">
            <v>Company</v>
          </cell>
          <cell r="CD2" t="str">
            <v>13-Mo</v>
          </cell>
          <cell r="CE2">
            <v>37226</v>
          </cell>
          <cell r="CF2">
            <v>37257</v>
          </cell>
          <cell r="CG2">
            <v>37288</v>
          </cell>
          <cell r="CH2">
            <v>37316</v>
          </cell>
          <cell r="CI2">
            <v>37347</v>
          </cell>
          <cell r="CJ2">
            <v>37377</v>
          </cell>
          <cell r="CK2">
            <v>37408</v>
          </cell>
          <cell r="CL2">
            <v>37438</v>
          </cell>
          <cell r="CM2">
            <v>37469</v>
          </cell>
          <cell r="CN2">
            <v>37500</v>
          </cell>
          <cell r="CO2">
            <v>37530</v>
          </cell>
          <cell r="CP2">
            <v>37561</v>
          </cell>
          <cell r="CQ2">
            <v>37591</v>
          </cell>
        </row>
        <row r="3">
          <cell r="A3">
            <v>1141010360</v>
          </cell>
          <cell r="B3">
            <v>114</v>
          </cell>
          <cell r="C3">
            <v>1010</v>
          </cell>
          <cell r="D3">
            <v>360</v>
          </cell>
          <cell r="E3" t="str">
            <v xml:space="preserve">LAND                </v>
          </cell>
          <cell r="F3">
            <v>1100</v>
          </cell>
          <cell r="G3">
            <v>1100</v>
          </cell>
          <cell r="H3">
            <v>1100</v>
          </cell>
          <cell r="I3">
            <v>1100</v>
          </cell>
          <cell r="J3">
            <v>1100</v>
          </cell>
          <cell r="K3">
            <v>1100</v>
          </cell>
          <cell r="L3">
            <v>1100</v>
          </cell>
          <cell r="M3">
            <v>1100</v>
          </cell>
          <cell r="N3">
            <v>1100</v>
          </cell>
          <cell r="O3">
            <v>1100</v>
          </cell>
          <cell r="P3">
            <v>1100</v>
          </cell>
          <cell r="Q3">
            <v>1100</v>
          </cell>
          <cell r="R3">
            <v>1100</v>
          </cell>
          <cell r="W3" t="str">
            <v>Intangible</v>
          </cell>
          <cell r="X3" t="str">
            <v>301-303</v>
          </cell>
          <cell r="Y3">
            <v>0</v>
          </cell>
          <cell r="Z3">
            <v>0</v>
          </cell>
          <cell r="AA3">
            <v>0</v>
          </cell>
          <cell r="AB3">
            <v>0</v>
          </cell>
          <cell r="AC3">
            <v>0</v>
          </cell>
          <cell r="AD3">
            <v>0</v>
          </cell>
          <cell r="AE3">
            <v>0</v>
          </cell>
          <cell r="AF3">
            <v>0</v>
          </cell>
          <cell r="AG3">
            <v>0</v>
          </cell>
          <cell r="AH3">
            <v>0</v>
          </cell>
          <cell r="AI3">
            <v>0</v>
          </cell>
          <cell r="AJ3">
            <v>0</v>
          </cell>
          <cell r="AK3">
            <v>0</v>
          </cell>
          <cell r="BG3" t="str">
            <v>11411401</v>
          </cell>
          <cell r="BH3">
            <v>1140</v>
          </cell>
          <cell r="BI3" t="str">
            <v>114</v>
          </cell>
          <cell r="BJ3">
            <v>1</v>
          </cell>
          <cell r="BK3" t="str">
            <v>UTILITY PLANT ACQUIS</v>
          </cell>
          <cell r="BL3">
            <v>3691</v>
          </cell>
          <cell r="BM3">
            <v>3691</v>
          </cell>
          <cell r="BN3">
            <v>3691</v>
          </cell>
          <cell r="BO3">
            <v>3691</v>
          </cell>
          <cell r="BP3">
            <v>3691</v>
          </cell>
          <cell r="BQ3">
            <v>3691</v>
          </cell>
          <cell r="BR3">
            <v>3691</v>
          </cell>
          <cell r="BS3">
            <v>3691</v>
          </cell>
          <cell r="BT3">
            <v>3691</v>
          </cell>
          <cell r="BU3">
            <v>3691</v>
          </cell>
          <cell r="BV3">
            <v>3691</v>
          </cell>
          <cell r="BW3">
            <v>3691</v>
          </cell>
          <cell r="BX3">
            <v>3691</v>
          </cell>
          <cell r="BY3">
            <v>3691</v>
          </cell>
          <cell r="CA3" t="str">
            <v>2001114228.1</v>
          </cell>
          <cell r="CB3">
            <v>228.1</v>
          </cell>
          <cell r="CC3">
            <v>114</v>
          </cell>
          <cell r="CD3">
            <v>-697218</v>
          </cell>
          <cell r="CE3">
            <v>-647220</v>
          </cell>
          <cell r="CF3">
            <v>-655553</v>
          </cell>
          <cell r="CG3">
            <v>-663886</v>
          </cell>
          <cell r="CH3">
            <v>-672219</v>
          </cell>
          <cell r="CI3">
            <v>-680552</v>
          </cell>
          <cell r="CJ3">
            <v>-688885</v>
          </cell>
          <cell r="CK3">
            <v>-697218</v>
          </cell>
          <cell r="CL3">
            <v>-705551</v>
          </cell>
          <cell r="CM3">
            <v>-713884</v>
          </cell>
          <cell r="CN3">
            <v>-722217</v>
          </cell>
          <cell r="CO3">
            <v>-730550</v>
          </cell>
          <cell r="CP3">
            <v>-738883</v>
          </cell>
          <cell r="CQ3">
            <v>-747216</v>
          </cell>
        </row>
        <row r="4">
          <cell r="A4">
            <v>1141010362</v>
          </cell>
          <cell r="B4">
            <v>114</v>
          </cell>
          <cell r="C4">
            <v>1010</v>
          </cell>
          <cell r="D4">
            <v>362</v>
          </cell>
          <cell r="E4" t="str">
            <v xml:space="preserve">STATION EQUIPMENT   </v>
          </cell>
          <cell r="F4">
            <v>928832</v>
          </cell>
          <cell r="G4">
            <v>928832</v>
          </cell>
          <cell r="H4">
            <v>928832</v>
          </cell>
          <cell r="I4">
            <v>928832</v>
          </cell>
          <cell r="J4">
            <v>928832</v>
          </cell>
          <cell r="K4">
            <v>928832</v>
          </cell>
          <cell r="L4">
            <v>892110</v>
          </cell>
          <cell r="M4">
            <v>892110</v>
          </cell>
          <cell r="N4">
            <v>892110</v>
          </cell>
          <cell r="O4">
            <v>892110</v>
          </cell>
          <cell r="P4">
            <v>892110</v>
          </cell>
          <cell r="Q4">
            <v>909900</v>
          </cell>
          <cell r="R4">
            <v>909900</v>
          </cell>
          <cell r="W4" t="str">
            <v>STEAM PRODUCTION:</v>
          </cell>
          <cell r="X4" t="str">
            <v>310-316</v>
          </cell>
          <cell r="Y4">
            <v>0</v>
          </cell>
          <cell r="Z4">
            <v>0</v>
          </cell>
          <cell r="AA4">
            <v>0</v>
          </cell>
          <cell r="AB4">
            <v>0</v>
          </cell>
          <cell r="AC4">
            <v>0</v>
          </cell>
          <cell r="AD4">
            <v>0</v>
          </cell>
          <cell r="AE4">
            <v>0</v>
          </cell>
          <cell r="AF4">
            <v>0</v>
          </cell>
          <cell r="AG4">
            <v>0</v>
          </cell>
          <cell r="AH4">
            <v>0</v>
          </cell>
          <cell r="AI4">
            <v>0</v>
          </cell>
          <cell r="AJ4">
            <v>0</v>
          </cell>
          <cell r="AK4">
            <v>0</v>
          </cell>
          <cell r="BG4" t="str">
            <v>114TOTAL1140</v>
          </cell>
          <cell r="BH4" t="str">
            <v>1140 Total</v>
          </cell>
          <cell r="BL4">
            <v>3691</v>
          </cell>
          <cell r="BM4">
            <v>3691</v>
          </cell>
          <cell r="BN4">
            <v>3691</v>
          </cell>
          <cell r="BO4">
            <v>3691</v>
          </cell>
          <cell r="BP4">
            <v>3691</v>
          </cell>
          <cell r="BQ4">
            <v>3691</v>
          </cell>
          <cell r="BR4">
            <v>3691</v>
          </cell>
          <cell r="BS4">
            <v>3691</v>
          </cell>
          <cell r="BT4">
            <v>3691</v>
          </cell>
          <cell r="BU4">
            <v>3691</v>
          </cell>
          <cell r="BV4">
            <v>3691</v>
          </cell>
          <cell r="BW4">
            <v>3691</v>
          </cell>
          <cell r="BX4">
            <v>3691</v>
          </cell>
          <cell r="BY4">
            <v>3691</v>
          </cell>
          <cell r="CA4" t="str">
            <v>2002114228.1</v>
          </cell>
          <cell r="CB4">
            <v>228.1</v>
          </cell>
          <cell r="CC4">
            <v>114</v>
          </cell>
          <cell r="CD4">
            <v>-797214</v>
          </cell>
          <cell r="CE4">
            <v>-747216</v>
          </cell>
          <cell r="CF4">
            <v>-755549</v>
          </cell>
          <cell r="CG4">
            <v>-763882</v>
          </cell>
          <cell r="CH4">
            <v>-772215</v>
          </cell>
          <cell r="CI4">
            <v>-780548</v>
          </cell>
          <cell r="CJ4">
            <v>-788881</v>
          </cell>
          <cell r="CK4">
            <v>-797214</v>
          </cell>
          <cell r="CL4">
            <v>-805547</v>
          </cell>
          <cell r="CM4">
            <v>-813880</v>
          </cell>
          <cell r="CN4">
            <v>-822213</v>
          </cell>
          <cell r="CO4">
            <v>-830546</v>
          </cell>
          <cell r="CP4">
            <v>-838879</v>
          </cell>
          <cell r="CQ4">
            <v>-847212</v>
          </cell>
        </row>
        <row r="5">
          <cell r="A5">
            <v>1141010364</v>
          </cell>
          <cell r="B5">
            <v>114</v>
          </cell>
          <cell r="C5">
            <v>1010</v>
          </cell>
          <cell r="D5">
            <v>364</v>
          </cell>
          <cell r="E5" t="str">
            <v>POLES TOWERS &amp; FIXTU</v>
          </cell>
          <cell r="F5">
            <v>5176456</v>
          </cell>
          <cell r="G5">
            <v>5232340</v>
          </cell>
          <cell r="H5">
            <v>5239412</v>
          </cell>
          <cell r="I5">
            <v>5255885</v>
          </cell>
          <cell r="J5">
            <v>5276687</v>
          </cell>
          <cell r="K5">
            <v>5302055</v>
          </cell>
          <cell r="L5">
            <v>5293659</v>
          </cell>
          <cell r="M5">
            <v>5304974</v>
          </cell>
          <cell r="N5">
            <v>5323473</v>
          </cell>
          <cell r="O5">
            <v>5334547</v>
          </cell>
          <cell r="P5">
            <v>5379934</v>
          </cell>
          <cell r="Q5">
            <v>5424153</v>
          </cell>
          <cell r="R5">
            <v>5481209</v>
          </cell>
          <cell r="W5" t="str">
            <v>NUCLEAR PRODUCTION:</v>
          </cell>
          <cell r="X5" t="str">
            <v>320-325</v>
          </cell>
          <cell r="Y5">
            <v>0</v>
          </cell>
          <cell r="Z5">
            <v>0</v>
          </cell>
          <cell r="AA5">
            <v>0</v>
          </cell>
          <cell r="AB5">
            <v>0</v>
          </cell>
          <cell r="AC5">
            <v>0</v>
          </cell>
          <cell r="AD5">
            <v>0</v>
          </cell>
          <cell r="AE5">
            <v>0</v>
          </cell>
          <cell r="AF5">
            <v>0</v>
          </cell>
          <cell r="AG5">
            <v>0</v>
          </cell>
          <cell r="AH5">
            <v>0</v>
          </cell>
          <cell r="AI5">
            <v>0</v>
          </cell>
          <cell r="AJ5">
            <v>0</v>
          </cell>
          <cell r="AK5">
            <v>0</v>
          </cell>
          <cell r="BG5" t="str">
            <v>11411501</v>
          </cell>
          <cell r="BH5">
            <v>1150</v>
          </cell>
          <cell r="BI5" t="str">
            <v>114</v>
          </cell>
          <cell r="BJ5">
            <v>1</v>
          </cell>
          <cell r="BK5" t="str">
            <v>ACC.AMORT-UTIL.ACQUI</v>
          </cell>
          <cell r="BL5">
            <v>-3691</v>
          </cell>
          <cell r="BM5">
            <v>-3691</v>
          </cell>
          <cell r="BN5">
            <v>-3691</v>
          </cell>
          <cell r="BO5">
            <v>-3691</v>
          </cell>
          <cell r="BP5">
            <v>-3691</v>
          </cell>
          <cell r="BQ5">
            <v>-3691</v>
          </cell>
          <cell r="BR5">
            <v>-3691</v>
          </cell>
          <cell r="BS5">
            <v>-3691</v>
          </cell>
          <cell r="BT5">
            <v>-3691</v>
          </cell>
          <cell r="BU5">
            <v>-3691</v>
          </cell>
          <cell r="BV5">
            <v>-3691</v>
          </cell>
          <cell r="BW5">
            <v>-3691</v>
          </cell>
          <cell r="BX5">
            <v>-3691</v>
          </cell>
          <cell r="BY5">
            <v>-3691</v>
          </cell>
          <cell r="CA5" t="str">
            <v>2001115228.1</v>
          </cell>
          <cell r="CB5">
            <v>228.1</v>
          </cell>
          <cell r="CC5">
            <v>115</v>
          </cell>
          <cell r="CD5">
            <v>-1012946.9230769231</v>
          </cell>
          <cell r="CE5">
            <v>-947993</v>
          </cell>
          <cell r="CF5">
            <v>-949795</v>
          </cell>
          <cell r="CG5">
            <v>-951597</v>
          </cell>
          <cell r="CH5">
            <v>-953399</v>
          </cell>
          <cell r="CI5">
            <v>-955201</v>
          </cell>
          <cell r="CJ5">
            <v>-957003</v>
          </cell>
          <cell r="CK5">
            <v>-958805</v>
          </cell>
          <cell r="CL5">
            <v>-960607</v>
          </cell>
          <cell r="CM5">
            <v>-962409</v>
          </cell>
          <cell r="CN5">
            <v>-964211</v>
          </cell>
          <cell r="CO5">
            <v>-1192013</v>
          </cell>
          <cell r="CP5">
            <v>-1209815</v>
          </cell>
          <cell r="CQ5">
            <v>-1205462</v>
          </cell>
        </row>
        <row r="6">
          <cell r="A6">
            <v>1141010365</v>
          </cell>
          <cell r="B6">
            <v>114</v>
          </cell>
          <cell r="C6">
            <v>1010</v>
          </cell>
          <cell r="D6">
            <v>365</v>
          </cell>
          <cell r="E6" t="str">
            <v xml:space="preserve">OVERHEAD CONDUCTORS </v>
          </cell>
          <cell r="F6">
            <v>5220581</v>
          </cell>
          <cell r="G6">
            <v>5274663</v>
          </cell>
          <cell r="H6">
            <v>5280356</v>
          </cell>
          <cell r="I6">
            <v>5291133</v>
          </cell>
          <cell r="J6">
            <v>5304016</v>
          </cell>
          <cell r="K6">
            <v>5312623</v>
          </cell>
          <cell r="L6">
            <v>5310936</v>
          </cell>
          <cell r="M6">
            <v>5320613</v>
          </cell>
          <cell r="N6">
            <v>5331940</v>
          </cell>
          <cell r="O6">
            <v>5336587</v>
          </cell>
          <cell r="P6">
            <v>5376448</v>
          </cell>
          <cell r="Q6">
            <v>5406779</v>
          </cell>
          <cell r="R6">
            <v>5480180</v>
          </cell>
          <cell r="W6" t="str">
            <v>HYDRAULIC PRODUCTION:</v>
          </cell>
          <cell r="X6" t="str">
            <v>330-336</v>
          </cell>
          <cell r="Y6">
            <v>0</v>
          </cell>
          <cell r="Z6">
            <v>0</v>
          </cell>
          <cell r="AA6">
            <v>0</v>
          </cell>
          <cell r="AB6">
            <v>0</v>
          </cell>
          <cell r="AC6">
            <v>0</v>
          </cell>
          <cell r="AD6">
            <v>0</v>
          </cell>
          <cell r="AE6">
            <v>0</v>
          </cell>
          <cell r="AF6">
            <v>0</v>
          </cell>
          <cell r="AG6">
            <v>0</v>
          </cell>
          <cell r="AH6">
            <v>0</v>
          </cell>
          <cell r="AI6">
            <v>0</v>
          </cell>
          <cell r="AJ6">
            <v>0</v>
          </cell>
          <cell r="AK6">
            <v>0</v>
          </cell>
          <cell r="BG6" t="str">
            <v>114TOTAL1150</v>
          </cell>
          <cell r="BH6" t="str">
            <v>1150 Total</v>
          </cell>
          <cell r="BI6" t="str">
            <v>Total</v>
          </cell>
          <cell r="BL6">
            <v>-3691</v>
          </cell>
          <cell r="BM6">
            <v>-3691</v>
          </cell>
          <cell r="BN6">
            <v>-3691</v>
          </cell>
          <cell r="BO6">
            <v>-3691</v>
          </cell>
          <cell r="BP6">
            <v>-3691</v>
          </cell>
          <cell r="BQ6">
            <v>-3691</v>
          </cell>
          <cell r="BR6">
            <v>-3691</v>
          </cell>
          <cell r="BS6">
            <v>-3691</v>
          </cell>
          <cell r="BT6">
            <v>-3691</v>
          </cell>
          <cell r="BU6">
            <v>-3691</v>
          </cell>
          <cell r="BV6">
            <v>-3691</v>
          </cell>
          <cell r="BW6">
            <v>-3691</v>
          </cell>
          <cell r="BX6">
            <v>-3691</v>
          </cell>
          <cell r="BY6">
            <v>-3691</v>
          </cell>
          <cell r="CA6" t="str">
            <v>2002115228.1</v>
          </cell>
          <cell r="CB6">
            <v>228.1</v>
          </cell>
          <cell r="CC6">
            <v>115</v>
          </cell>
          <cell r="CD6">
            <v>-1218581.6923076923</v>
          </cell>
          <cell r="CE6">
            <v>-1205462</v>
          </cell>
          <cell r="CF6">
            <v>-1207264</v>
          </cell>
          <cell r="CG6">
            <v>-1209066</v>
          </cell>
          <cell r="CH6">
            <v>-1210868</v>
          </cell>
          <cell r="CI6">
            <v>-1212670</v>
          </cell>
          <cell r="CJ6">
            <v>-1214472</v>
          </cell>
          <cell r="CK6">
            <v>-1216274</v>
          </cell>
          <cell r="CL6">
            <v>-1218076</v>
          </cell>
          <cell r="CM6">
            <v>-1219878</v>
          </cell>
          <cell r="CN6">
            <v>-1221680</v>
          </cell>
          <cell r="CO6">
            <v>-1223482</v>
          </cell>
          <cell r="CP6">
            <v>-1225284</v>
          </cell>
          <cell r="CQ6">
            <v>-1257086</v>
          </cell>
        </row>
        <row r="7">
          <cell r="A7">
            <v>1141010370</v>
          </cell>
          <cell r="B7">
            <v>114</v>
          </cell>
          <cell r="C7">
            <v>1010</v>
          </cell>
          <cell r="D7">
            <v>370</v>
          </cell>
          <cell r="E7" t="str">
            <v xml:space="preserve">METERS              </v>
          </cell>
          <cell r="F7">
            <v>1021519</v>
          </cell>
          <cell r="G7">
            <v>1024995</v>
          </cell>
          <cell r="H7">
            <v>1027858</v>
          </cell>
          <cell r="I7">
            <v>1031321</v>
          </cell>
          <cell r="J7">
            <v>1036655</v>
          </cell>
          <cell r="K7">
            <v>1051517</v>
          </cell>
          <cell r="L7">
            <v>1055408</v>
          </cell>
          <cell r="M7">
            <v>1053963</v>
          </cell>
          <cell r="N7">
            <v>1057020</v>
          </cell>
          <cell r="O7">
            <v>1058560</v>
          </cell>
          <cell r="P7">
            <v>1058096</v>
          </cell>
          <cell r="Q7">
            <v>1056601</v>
          </cell>
          <cell r="R7">
            <v>1057450</v>
          </cell>
          <cell r="W7" t="str">
            <v>OTHER PRODUCTION:</v>
          </cell>
          <cell r="X7" t="str">
            <v>340-346</v>
          </cell>
          <cell r="Y7">
            <v>0</v>
          </cell>
          <cell r="Z7">
            <v>0</v>
          </cell>
          <cell r="AA7">
            <v>0</v>
          </cell>
          <cell r="AB7">
            <v>0</v>
          </cell>
          <cell r="AC7">
            <v>0</v>
          </cell>
          <cell r="AD7">
            <v>0</v>
          </cell>
          <cell r="AE7">
            <v>0</v>
          </cell>
          <cell r="AF7">
            <v>0</v>
          </cell>
          <cell r="AG7">
            <v>0</v>
          </cell>
          <cell r="AH7">
            <v>0</v>
          </cell>
          <cell r="AI7">
            <v>0</v>
          </cell>
          <cell r="AJ7">
            <v>0</v>
          </cell>
          <cell r="AK7">
            <v>0</v>
          </cell>
          <cell r="BG7" t="str">
            <v>1001180303</v>
          </cell>
          <cell r="BH7">
            <v>1180</v>
          </cell>
          <cell r="BI7" t="str">
            <v>100</v>
          </cell>
          <cell r="BJ7">
            <v>303</v>
          </cell>
          <cell r="BK7" t="str">
            <v>MISC INTANGIBLE PLAN</v>
          </cell>
          <cell r="BL7">
            <v>1551</v>
          </cell>
          <cell r="BM7">
            <v>0</v>
          </cell>
          <cell r="BN7">
            <v>0</v>
          </cell>
          <cell r="BO7">
            <v>1833</v>
          </cell>
          <cell r="BP7">
            <v>1833</v>
          </cell>
          <cell r="BQ7">
            <v>1833</v>
          </cell>
          <cell r="BR7">
            <v>1833</v>
          </cell>
          <cell r="BS7">
            <v>1833</v>
          </cell>
          <cell r="BT7">
            <v>1833</v>
          </cell>
          <cell r="BU7">
            <v>1833</v>
          </cell>
          <cell r="BV7">
            <v>1833</v>
          </cell>
          <cell r="BW7">
            <v>1833</v>
          </cell>
          <cell r="BX7">
            <v>1833</v>
          </cell>
          <cell r="BY7">
            <v>1833</v>
          </cell>
          <cell r="CA7" t="str">
            <v>2001100228.2</v>
          </cell>
          <cell r="CB7">
            <v>228.2</v>
          </cell>
          <cell r="CC7">
            <v>100</v>
          </cell>
          <cell r="CD7">
            <v>-803110.15384615387</v>
          </cell>
          <cell r="CE7">
            <v>-898033</v>
          </cell>
          <cell r="CF7">
            <v>-896312</v>
          </cell>
          <cell r="CG7">
            <v>-895607</v>
          </cell>
          <cell r="CH7">
            <v>-871353</v>
          </cell>
          <cell r="CI7">
            <v>-834592</v>
          </cell>
          <cell r="CJ7">
            <v>-829131</v>
          </cell>
          <cell r="CK7">
            <v>-823261</v>
          </cell>
          <cell r="CL7">
            <v>-789724</v>
          </cell>
          <cell r="CM7">
            <v>-802283</v>
          </cell>
          <cell r="CN7">
            <v>-815703</v>
          </cell>
          <cell r="CO7">
            <v>-657852</v>
          </cell>
          <cell r="CP7">
            <v>-685511</v>
          </cell>
          <cell r="CQ7">
            <v>-641070</v>
          </cell>
        </row>
        <row r="8">
          <cell r="A8">
            <v>1141010389</v>
          </cell>
          <cell r="B8">
            <v>114</v>
          </cell>
          <cell r="C8">
            <v>1010</v>
          </cell>
          <cell r="D8">
            <v>389</v>
          </cell>
          <cell r="E8" t="str">
            <v>LAND AND LAND RIGHTS</v>
          </cell>
          <cell r="F8">
            <v>3766</v>
          </cell>
          <cell r="G8">
            <v>3766</v>
          </cell>
          <cell r="H8">
            <v>3766</v>
          </cell>
          <cell r="I8">
            <v>3766</v>
          </cell>
          <cell r="J8">
            <v>3766</v>
          </cell>
          <cell r="K8">
            <v>3766</v>
          </cell>
          <cell r="L8">
            <v>3766</v>
          </cell>
          <cell r="M8">
            <v>3766</v>
          </cell>
          <cell r="N8">
            <v>3766</v>
          </cell>
          <cell r="O8">
            <v>3766</v>
          </cell>
          <cell r="P8">
            <v>3766</v>
          </cell>
          <cell r="Q8">
            <v>3766</v>
          </cell>
          <cell r="R8">
            <v>3766</v>
          </cell>
          <cell r="W8" t="str">
            <v>TRANSMISSION PLANT:</v>
          </cell>
          <cell r="X8" t="str">
            <v>350-359</v>
          </cell>
          <cell r="Y8">
            <v>0</v>
          </cell>
          <cell r="Z8">
            <v>0</v>
          </cell>
          <cell r="AA8">
            <v>0</v>
          </cell>
          <cell r="AB8">
            <v>0</v>
          </cell>
          <cell r="AC8">
            <v>0</v>
          </cell>
          <cell r="AD8">
            <v>0</v>
          </cell>
          <cell r="AE8">
            <v>0</v>
          </cell>
          <cell r="AF8">
            <v>0</v>
          </cell>
          <cell r="AG8">
            <v>0</v>
          </cell>
          <cell r="AH8">
            <v>0</v>
          </cell>
          <cell r="AI8">
            <v>0</v>
          </cell>
          <cell r="AJ8">
            <v>0</v>
          </cell>
          <cell r="AK8">
            <v>0</v>
          </cell>
          <cell r="BG8" t="str">
            <v>1001180389</v>
          </cell>
          <cell r="BH8">
            <v>1180</v>
          </cell>
          <cell r="BI8" t="str">
            <v>100</v>
          </cell>
          <cell r="BJ8">
            <v>389</v>
          </cell>
          <cell r="BK8" t="str">
            <v xml:space="preserve">LAND                </v>
          </cell>
          <cell r="BL8">
            <v>341926</v>
          </cell>
          <cell r="BM8">
            <v>341926</v>
          </cell>
          <cell r="BN8">
            <v>341926</v>
          </cell>
          <cell r="BO8">
            <v>341926</v>
          </cell>
          <cell r="BP8">
            <v>341926</v>
          </cell>
          <cell r="BQ8">
            <v>341926</v>
          </cell>
          <cell r="BR8">
            <v>341926</v>
          </cell>
          <cell r="BS8">
            <v>341926</v>
          </cell>
          <cell r="BT8">
            <v>341926</v>
          </cell>
          <cell r="BU8">
            <v>341926</v>
          </cell>
          <cell r="BV8">
            <v>341926</v>
          </cell>
          <cell r="BW8">
            <v>341926</v>
          </cell>
          <cell r="BX8">
            <v>341926</v>
          </cell>
          <cell r="BY8">
            <v>341926</v>
          </cell>
          <cell r="CA8" t="str">
            <v>2002100228.2</v>
          </cell>
          <cell r="CB8">
            <v>228.2</v>
          </cell>
          <cell r="CC8">
            <v>100</v>
          </cell>
          <cell r="CD8">
            <v>-600037.69230769237</v>
          </cell>
          <cell r="CE8">
            <v>-641070</v>
          </cell>
          <cell r="CF8">
            <v>-628258</v>
          </cell>
          <cell r="CG8">
            <v>-585428</v>
          </cell>
          <cell r="CH8">
            <v>-579626</v>
          </cell>
          <cell r="CI8">
            <v>-575872</v>
          </cell>
          <cell r="CJ8">
            <v>-574206</v>
          </cell>
          <cell r="CK8">
            <v>-570158</v>
          </cell>
          <cell r="CL8">
            <v>-569100</v>
          </cell>
          <cell r="CM8">
            <v>-567981</v>
          </cell>
          <cell r="CN8">
            <v>-611603</v>
          </cell>
          <cell r="CO8">
            <v>-629475</v>
          </cell>
          <cell r="CP8">
            <v>-667775</v>
          </cell>
          <cell r="CQ8">
            <v>-599938</v>
          </cell>
        </row>
        <row r="9">
          <cell r="A9">
            <v>1141010390</v>
          </cell>
          <cell r="B9">
            <v>114</v>
          </cell>
          <cell r="C9">
            <v>1010</v>
          </cell>
          <cell r="D9">
            <v>390</v>
          </cell>
          <cell r="E9" t="str">
            <v>STRUCTURES AND IMPRO</v>
          </cell>
          <cell r="F9">
            <v>912236</v>
          </cell>
          <cell r="G9">
            <v>912236</v>
          </cell>
          <cell r="H9">
            <v>912236</v>
          </cell>
          <cell r="I9">
            <v>912236</v>
          </cell>
          <cell r="J9">
            <v>912236</v>
          </cell>
          <cell r="K9">
            <v>912236</v>
          </cell>
          <cell r="L9">
            <v>912236</v>
          </cell>
          <cell r="M9">
            <v>912236</v>
          </cell>
          <cell r="N9">
            <v>912236</v>
          </cell>
          <cell r="O9">
            <v>912236</v>
          </cell>
          <cell r="P9">
            <v>912236</v>
          </cell>
          <cell r="Q9">
            <v>912236</v>
          </cell>
          <cell r="R9">
            <v>912236</v>
          </cell>
          <cell r="W9" t="str">
            <v>DISTRIBUTION PLANT:</v>
          </cell>
          <cell r="X9" t="str">
            <v>360-373</v>
          </cell>
          <cell r="Y9">
            <v>291250.5</v>
          </cell>
          <cell r="Z9">
            <v>239359.41000000003</v>
          </cell>
          <cell r="AA9">
            <v>287549.75000000006</v>
          </cell>
          <cell r="AB9">
            <v>294907.50000000006</v>
          </cell>
          <cell r="AC9">
            <v>307094.50000000006</v>
          </cell>
          <cell r="AD9">
            <v>280257.50000000006</v>
          </cell>
          <cell r="AE9">
            <v>284280.50000000006</v>
          </cell>
          <cell r="AF9">
            <v>285711.20000000007</v>
          </cell>
          <cell r="AG9">
            <v>285802.20000000007</v>
          </cell>
          <cell r="AH9">
            <v>303069.25000000006</v>
          </cell>
          <cell r="AI9">
            <v>290594.62000000005</v>
          </cell>
          <cell r="AJ9">
            <v>215662.44</v>
          </cell>
          <cell r="AK9">
            <v>73137.89</v>
          </cell>
          <cell r="BG9" t="str">
            <v>1001180390</v>
          </cell>
          <cell r="BH9">
            <v>1180</v>
          </cell>
          <cell r="BI9" t="str">
            <v>100</v>
          </cell>
          <cell r="BJ9">
            <v>390</v>
          </cell>
          <cell r="BK9" t="str">
            <v>STRUCTURES AND IMPRO</v>
          </cell>
          <cell r="BL9">
            <v>2076492.2307692308</v>
          </cell>
          <cell r="BM9">
            <v>2074959</v>
          </cell>
          <cell r="BN9">
            <v>2074959</v>
          </cell>
          <cell r="BO9">
            <v>2076771</v>
          </cell>
          <cell r="BP9">
            <v>2076771</v>
          </cell>
          <cell r="BQ9">
            <v>2076771</v>
          </cell>
          <cell r="BR9">
            <v>2076771</v>
          </cell>
          <cell r="BS9">
            <v>2076771</v>
          </cell>
          <cell r="BT9">
            <v>2076771</v>
          </cell>
          <cell r="BU9">
            <v>2076771</v>
          </cell>
          <cell r="BV9">
            <v>2076771</v>
          </cell>
          <cell r="BW9">
            <v>2076771</v>
          </cell>
          <cell r="BX9">
            <v>2076771</v>
          </cell>
          <cell r="BY9">
            <v>2076771</v>
          </cell>
          <cell r="CA9" t="str">
            <v>2001100228.3</v>
          </cell>
          <cell r="CB9">
            <v>228.3</v>
          </cell>
          <cell r="CC9">
            <v>100</v>
          </cell>
          <cell r="CD9">
            <v>-1571926.7692307692</v>
          </cell>
          <cell r="CE9">
            <v>-1490560</v>
          </cell>
          <cell r="CF9">
            <v>-1504805</v>
          </cell>
          <cell r="CG9">
            <v>-1536202</v>
          </cell>
          <cell r="CH9">
            <v>-1506337</v>
          </cell>
          <cell r="CI9">
            <v>-1533812</v>
          </cell>
          <cell r="CJ9">
            <v>-1551265</v>
          </cell>
          <cell r="CK9">
            <v>-1563040</v>
          </cell>
          <cell r="CL9">
            <v>-1589420</v>
          </cell>
          <cell r="CM9">
            <v>-1621917</v>
          </cell>
          <cell r="CN9">
            <v>-1647134</v>
          </cell>
          <cell r="CO9">
            <v>-1644150</v>
          </cell>
          <cell r="CP9">
            <v>-1630923</v>
          </cell>
          <cell r="CQ9">
            <v>-1615483</v>
          </cell>
        </row>
        <row r="10">
          <cell r="A10">
            <v>1141010396</v>
          </cell>
          <cell r="B10">
            <v>114</v>
          </cell>
          <cell r="C10">
            <v>1010</v>
          </cell>
          <cell r="D10">
            <v>396</v>
          </cell>
          <cell r="E10" t="str">
            <v>POWER OPERATED EQUIP</v>
          </cell>
          <cell r="F10">
            <v>5103</v>
          </cell>
          <cell r="G10">
            <v>5103</v>
          </cell>
          <cell r="H10">
            <v>5103</v>
          </cell>
          <cell r="I10">
            <v>5103</v>
          </cell>
          <cell r="J10">
            <v>5103</v>
          </cell>
          <cell r="K10">
            <v>5103</v>
          </cell>
          <cell r="L10">
            <v>5103</v>
          </cell>
          <cell r="M10">
            <v>5103</v>
          </cell>
          <cell r="N10">
            <v>5103</v>
          </cell>
          <cell r="O10">
            <v>5103</v>
          </cell>
          <cell r="P10">
            <v>5103</v>
          </cell>
          <cell r="Q10">
            <v>5103</v>
          </cell>
          <cell r="R10">
            <v>5103</v>
          </cell>
          <cell r="W10" t="str">
            <v>GENERAL PLANT</v>
          </cell>
          <cell r="X10" t="str">
            <v>389-399</v>
          </cell>
          <cell r="Y10">
            <v>144298.88</v>
          </cell>
          <cell r="Z10">
            <v>144298.88</v>
          </cell>
          <cell r="AA10">
            <v>144298.88</v>
          </cell>
          <cell r="AB10">
            <v>24025.18</v>
          </cell>
          <cell r="AC10">
            <v>24025.18</v>
          </cell>
          <cell r="AD10">
            <v>30313.24</v>
          </cell>
          <cell r="AE10">
            <v>27171.84</v>
          </cell>
          <cell r="AF10">
            <v>32663.88</v>
          </cell>
          <cell r="AG10">
            <v>35608.199999999997</v>
          </cell>
          <cell r="AH10">
            <v>35608.199999999997</v>
          </cell>
          <cell r="AI10">
            <v>27203.98</v>
          </cell>
          <cell r="AJ10">
            <v>0</v>
          </cell>
          <cell r="AK10">
            <v>142865.60999999999</v>
          </cell>
          <cell r="BG10" t="str">
            <v>1001180397</v>
          </cell>
          <cell r="BH10">
            <v>1180</v>
          </cell>
          <cell r="BI10" t="str">
            <v>100</v>
          </cell>
          <cell r="BJ10">
            <v>397</v>
          </cell>
          <cell r="BK10" t="str">
            <v>COMMUNICATION EQUIPM</v>
          </cell>
          <cell r="BL10">
            <v>134860</v>
          </cell>
          <cell r="BM10">
            <v>134860</v>
          </cell>
          <cell r="BN10">
            <v>134860</v>
          </cell>
          <cell r="BO10">
            <v>134860</v>
          </cell>
          <cell r="BP10">
            <v>134860</v>
          </cell>
          <cell r="BQ10">
            <v>134860</v>
          </cell>
          <cell r="BR10">
            <v>134860</v>
          </cell>
          <cell r="BS10">
            <v>134860</v>
          </cell>
          <cell r="BT10">
            <v>134860</v>
          </cell>
          <cell r="BU10">
            <v>134860</v>
          </cell>
          <cell r="BV10">
            <v>134860</v>
          </cell>
          <cell r="BW10">
            <v>134860</v>
          </cell>
          <cell r="BX10">
            <v>134860</v>
          </cell>
          <cell r="BY10">
            <v>134860</v>
          </cell>
          <cell r="CA10" t="str">
            <v>2002100228.3</v>
          </cell>
          <cell r="CB10">
            <v>228.3</v>
          </cell>
          <cell r="CC10">
            <v>100</v>
          </cell>
          <cell r="CD10">
            <v>-1618275.6153846155</v>
          </cell>
          <cell r="CE10">
            <v>-1615483</v>
          </cell>
          <cell r="CF10">
            <v>-1662998</v>
          </cell>
          <cell r="CG10">
            <v>-1565551</v>
          </cell>
          <cell r="CH10">
            <v>-1602614</v>
          </cell>
          <cell r="CI10">
            <v>-1591966</v>
          </cell>
          <cell r="CJ10">
            <v>-1594909</v>
          </cell>
          <cell r="CK10">
            <v>-1620340</v>
          </cell>
          <cell r="CL10">
            <v>-1545796</v>
          </cell>
          <cell r="CM10">
            <v>-1580250</v>
          </cell>
          <cell r="CN10">
            <v>-1612814</v>
          </cell>
          <cell r="CO10">
            <v>-1641838</v>
          </cell>
          <cell r="CP10">
            <v>-1638774</v>
          </cell>
          <cell r="CQ10">
            <v>-1764250</v>
          </cell>
        </row>
        <row r="11">
          <cell r="A11">
            <v>1141010398</v>
          </cell>
          <cell r="B11">
            <v>114</v>
          </cell>
          <cell r="C11">
            <v>1010</v>
          </cell>
          <cell r="D11">
            <v>398</v>
          </cell>
          <cell r="E11" t="str">
            <v>MISCELLANEOUS EQUIPM</v>
          </cell>
          <cell r="F11">
            <v>8857</v>
          </cell>
          <cell r="G11">
            <v>8857</v>
          </cell>
          <cell r="H11">
            <v>8857</v>
          </cell>
          <cell r="I11">
            <v>8857</v>
          </cell>
          <cell r="J11">
            <v>8857</v>
          </cell>
          <cell r="K11">
            <v>8857</v>
          </cell>
          <cell r="L11">
            <v>8857</v>
          </cell>
          <cell r="M11">
            <v>8857</v>
          </cell>
          <cell r="N11">
            <v>8857</v>
          </cell>
          <cell r="O11">
            <v>8857</v>
          </cell>
          <cell r="P11">
            <v>8857</v>
          </cell>
          <cell r="Q11">
            <v>8857</v>
          </cell>
          <cell r="R11">
            <v>8857</v>
          </cell>
          <cell r="W11" t="str">
            <v>SUB ACCOUNT</v>
          </cell>
          <cell r="X11" t="str">
            <v>DESCRIPTION</v>
          </cell>
          <cell r="Y11">
            <v>37226</v>
          </cell>
          <cell r="Z11">
            <v>37257</v>
          </cell>
          <cell r="AA11">
            <v>37288</v>
          </cell>
          <cell r="AB11">
            <v>37316</v>
          </cell>
          <cell r="AC11">
            <v>37347</v>
          </cell>
          <cell r="AD11">
            <v>37377</v>
          </cell>
          <cell r="AE11">
            <v>37408</v>
          </cell>
          <cell r="AF11">
            <v>37438</v>
          </cell>
          <cell r="AG11">
            <v>37469</v>
          </cell>
          <cell r="AH11">
            <v>37500</v>
          </cell>
          <cell r="AI11">
            <v>37530</v>
          </cell>
          <cell r="AJ11">
            <v>37561</v>
          </cell>
          <cell r="AK11">
            <v>37591</v>
          </cell>
          <cell r="BG11" t="str">
            <v>10011803911</v>
          </cell>
          <cell r="BH11">
            <v>1180</v>
          </cell>
          <cell r="BI11" t="str">
            <v>100</v>
          </cell>
          <cell r="BJ11">
            <v>3911</v>
          </cell>
          <cell r="BK11" t="str">
            <v>OFFICE FURNITURE &amp; E</v>
          </cell>
          <cell r="BL11">
            <v>23807.923076923078</v>
          </cell>
          <cell r="BM11">
            <v>22261</v>
          </cell>
          <cell r="BN11">
            <v>22261</v>
          </cell>
          <cell r="BO11">
            <v>22261</v>
          </cell>
          <cell r="BP11">
            <v>23915</v>
          </cell>
          <cell r="BQ11">
            <v>23915</v>
          </cell>
          <cell r="BR11">
            <v>23915</v>
          </cell>
          <cell r="BS11">
            <v>23915</v>
          </cell>
          <cell r="BT11">
            <v>24510</v>
          </cell>
          <cell r="BU11">
            <v>24510</v>
          </cell>
          <cell r="BV11">
            <v>24510</v>
          </cell>
          <cell r="BW11">
            <v>24510</v>
          </cell>
          <cell r="BX11">
            <v>24510</v>
          </cell>
          <cell r="BY11">
            <v>24510</v>
          </cell>
          <cell r="CA11" t="str">
            <v>20011141010</v>
          </cell>
          <cell r="CB11">
            <v>1010</v>
          </cell>
          <cell r="CC11">
            <v>114</v>
          </cell>
          <cell r="CD11">
            <v>23780018.769230768</v>
          </cell>
          <cell r="CE11">
            <v>23385002</v>
          </cell>
          <cell r="CF11">
            <v>23524054</v>
          </cell>
          <cell r="CG11">
            <v>23599652</v>
          </cell>
          <cell r="CH11">
            <v>23609844</v>
          </cell>
          <cell r="CI11">
            <v>23660464</v>
          </cell>
          <cell r="CJ11">
            <v>23732187</v>
          </cell>
          <cell r="CK11">
            <v>23799259</v>
          </cell>
          <cell r="CL11">
            <v>23841640</v>
          </cell>
          <cell r="CM11">
            <v>23889321</v>
          </cell>
          <cell r="CN11">
            <v>23929250</v>
          </cell>
          <cell r="CO11">
            <v>24010748</v>
          </cell>
          <cell r="CP11">
            <v>24048254</v>
          </cell>
          <cell r="CQ11">
            <v>24110569</v>
          </cell>
        </row>
        <row r="12">
          <cell r="A12">
            <v>11410103601</v>
          </cell>
          <cell r="B12">
            <v>114</v>
          </cell>
          <cell r="C12">
            <v>1010</v>
          </cell>
          <cell r="D12">
            <v>3601</v>
          </cell>
          <cell r="E12" t="str">
            <v xml:space="preserve">LAND RIGHTS         </v>
          </cell>
          <cell r="F12">
            <v>16000</v>
          </cell>
          <cell r="G12">
            <v>16000</v>
          </cell>
          <cell r="H12">
            <v>16000</v>
          </cell>
          <cell r="I12">
            <v>16000</v>
          </cell>
          <cell r="J12">
            <v>16000</v>
          </cell>
          <cell r="K12">
            <v>16000</v>
          </cell>
          <cell r="L12">
            <v>16000</v>
          </cell>
          <cell r="M12">
            <v>16000</v>
          </cell>
          <cell r="N12">
            <v>16000</v>
          </cell>
          <cell r="O12">
            <v>16000</v>
          </cell>
          <cell r="P12">
            <v>16000</v>
          </cell>
          <cell r="Q12">
            <v>16000</v>
          </cell>
          <cell r="R12">
            <v>16000</v>
          </cell>
          <cell r="W12">
            <v>356</v>
          </cell>
          <cell r="X12" t="str">
            <v>OVERHEAD CONDUCTORS &amp; DEVICES</v>
          </cell>
          <cell r="Y12">
            <v>0</v>
          </cell>
          <cell r="Z12">
            <v>0</v>
          </cell>
          <cell r="AA12">
            <v>0</v>
          </cell>
          <cell r="AB12">
            <v>0</v>
          </cell>
          <cell r="AC12">
            <v>0</v>
          </cell>
          <cell r="AD12">
            <v>0</v>
          </cell>
          <cell r="AE12">
            <v>0</v>
          </cell>
          <cell r="AF12">
            <v>0</v>
          </cell>
          <cell r="AG12">
            <v>0</v>
          </cell>
          <cell r="AH12">
            <v>0</v>
          </cell>
          <cell r="AI12">
            <v>0</v>
          </cell>
          <cell r="AJ12">
            <v>0</v>
          </cell>
          <cell r="AK12">
            <v>0</v>
          </cell>
          <cell r="BG12" t="str">
            <v>10011803912</v>
          </cell>
          <cell r="BH12">
            <v>1180</v>
          </cell>
          <cell r="BI12" t="str">
            <v>100</v>
          </cell>
          <cell r="BJ12">
            <v>3912</v>
          </cell>
          <cell r="BK12" t="str">
            <v xml:space="preserve">OFFICE MACHINES     </v>
          </cell>
          <cell r="BL12">
            <v>71197.38461538461</v>
          </cell>
          <cell r="BM12">
            <v>67508</v>
          </cell>
          <cell r="BN12">
            <v>67508</v>
          </cell>
          <cell r="BO12">
            <v>67508</v>
          </cell>
          <cell r="BP12">
            <v>72696</v>
          </cell>
          <cell r="BQ12">
            <v>72696</v>
          </cell>
          <cell r="BR12">
            <v>72696</v>
          </cell>
          <cell r="BS12">
            <v>72696</v>
          </cell>
          <cell r="BT12">
            <v>72696</v>
          </cell>
          <cell r="BU12">
            <v>72696</v>
          </cell>
          <cell r="BV12">
            <v>72696</v>
          </cell>
          <cell r="BW12">
            <v>72696</v>
          </cell>
          <cell r="BX12">
            <v>70737</v>
          </cell>
          <cell r="BY12">
            <v>70737</v>
          </cell>
          <cell r="CA12" t="str">
            <v>20021141010</v>
          </cell>
          <cell r="CB12">
            <v>1010</v>
          </cell>
          <cell r="CC12">
            <v>114</v>
          </cell>
          <cell r="CD12">
            <v>24724053.46153846</v>
          </cell>
          <cell r="CE12">
            <v>24110569</v>
          </cell>
          <cell r="CF12">
            <v>24299983</v>
          </cell>
          <cell r="CG12">
            <v>24343944</v>
          </cell>
          <cell r="CH12">
            <v>24538045</v>
          </cell>
          <cell r="CI12">
            <v>24630232</v>
          </cell>
          <cell r="CJ12">
            <v>24740122</v>
          </cell>
          <cell r="CK12">
            <v>24728842</v>
          </cell>
          <cell r="CL12">
            <v>24777192</v>
          </cell>
          <cell r="CM12">
            <v>24798590</v>
          </cell>
          <cell r="CN12">
            <v>24839942</v>
          </cell>
          <cell r="CO12">
            <v>24980840</v>
          </cell>
          <cell r="CP12">
            <v>25206198</v>
          </cell>
          <cell r="CQ12">
            <v>25418196</v>
          </cell>
        </row>
        <row r="13">
          <cell r="A13">
            <v>11410103662</v>
          </cell>
          <cell r="B13">
            <v>114</v>
          </cell>
          <cell r="C13">
            <v>1010</v>
          </cell>
          <cell r="D13">
            <v>3662</v>
          </cell>
          <cell r="E13" t="str">
            <v>UNDERGROUND CONDUIT-</v>
          </cell>
          <cell r="F13">
            <v>113773</v>
          </cell>
          <cell r="G13">
            <v>114297</v>
          </cell>
          <cell r="H13">
            <v>114307</v>
          </cell>
          <cell r="I13">
            <v>114466</v>
          </cell>
          <cell r="J13">
            <v>114473</v>
          </cell>
          <cell r="K13">
            <v>114502</v>
          </cell>
          <cell r="L13">
            <v>114571</v>
          </cell>
          <cell r="M13">
            <v>115272</v>
          </cell>
          <cell r="N13">
            <v>115377</v>
          </cell>
          <cell r="O13">
            <v>115712</v>
          </cell>
          <cell r="P13">
            <v>115799</v>
          </cell>
          <cell r="Q13">
            <v>116401</v>
          </cell>
          <cell r="R13">
            <v>117612</v>
          </cell>
          <cell r="W13">
            <v>362</v>
          </cell>
          <cell r="X13" t="str">
            <v>STATION EQUIPMENT</v>
          </cell>
          <cell r="Y13">
            <v>16789.830000000002</v>
          </cell>
          <cell r="Z13">
            <v>16789.830000000002</v>
          </cell>
          <cell r="AA13">
            <v>16789.830000000002</v>
          </cell>
          <cell r="AB13">
            <v>16789.830000000002</v>
          </cell>
          <cell r="AC13">
            <v>16789.830000000002</v>
          </cell>
          <cell r="AD13">
            <v>16789.830000000002</v>
          </cell>
          <cell r="AE13">
            <v>16789.830000000002</v>
          </cell>
          <cell r="AF13">
            <v>16789.830000000002</v>
          </cell>
          <cell r="AG13">
            <v>16789.830000000002</v>
          </cell>
          <cell r="AH13">
            <v>32738.880000000001</v>
          </cell>
          <cell r="AI13">
            <v>32738.880000000001</v>
          </cell>
          <cell r="AJ13">
            <v>15949.05</v>
          </cell>
          <cell r="AK13">
            <v>15949.05</v>
          </cell>
          <cell r="BG13" t="str">
            <v>10011803913</v>
          </cell>
          <cell r="BH13">
            <v>1180</v>
          </cell>
          <cell r="BI13" t="str">
            <v>100</v>
          </cell>
          <cell r="BJ13">
            <v>3913</v>
          </cell>
          <cell r="BK13" t="str">
            <v xml:space="preserve">EDP EQUIPMENT       </v>
          </cell>
          <cell r="BL13">
            <v>2073246.3846153845</v>
          </cell>
          <cell r="BM13">
            <v>2069098</v>
          </cell>
          <cell r="BN13">
            <v>2069098</v>
          </cell>
          <cell r="BO13">
            <v>2071589</v>
          </cell>
          <cell r="BP13">
            <v>2071589</v>
          </cell>
          <cell r="BQ13">
            <v>2071589</v>
          </cell>
          <cell r="BR13">
            <v>2071589</v>
          </cell>
          <cell r="BS13">
            <v>2071589</v>
          </cell>
          <cell r="BT13">
            <v>2071589</v>
          </cell>
          <cell r="BU13">
            <v>2071589</v>
          </cell>
          <cell r="BV13">
            <v>2071589</v>
          </cell>
          <cell r="BW13">
            <v>2081498</v>
          </cell>
          <cell r="BX13">
            <v>2081498</v>
          </cell>
          <cell r="BY13">
            <v>2078299</v>
          </cell>
          <cell r="CA13" t="str">
            <v>20011151010</v>
          </cell>
          <cell r="CB13">
            <v>1010</v>
          </cell>
          <cell r="CC13">
            <v>115</v>
          </cell>
          <cell r="CD13">
            <v>30192764.153846152</v>
          </cell>
          <cell r="CE13">
            <v>29632374</v>
          </cell>
          <cell r="CF13">
            <v>29804212</v>
          </cell>
          <cell r="CG13">
            <v>29876000</v>
          </cell>
          <cell r="CH13">
            <v>30013670</v>
          </cell>
          <cell r="CI13">
            <v>30101594</v>
          </cell>
          <cell r="CJ13">
            <v>30134561</v>
          </cell>
          <cell r="CK13">
            <v>30187032</v>
          </cell>
          <cell r="CL13">
            <v>30228769</v>
          </cell>
          <cell r="CM13">
            <v>30317897</v>
          </cell>
          <cell r="CN13">
            <v>30399257</v>
          </cell>
          <cell r="CO13">
            <v>30474116</v>
          </cell>
          <cell r="CP13">
            <v>30592521</v>
          </cell>
          <cell r="CQ13">
            <v>30743931</v>
          </cell>
        </row>
        <row r="14">
          <cell r="A14">
            <v>11410103672</v>
          </cell>
          <cell r="B14">
            <v>114</v>
          </cell>
          <cell r="C14">
            <v>1010</v>
          </cell>
          <cell r="D14">
            <v>3672</v>
          </cell>
          <cell r="E14" t="str">
            <v>UNDERGRD CONDUCT/DEV</v>
          </cell>
          <cell r="F14">
            <v>504011</v>
          </cell>
          <cell r="G14">
            <v>509713</v>
          </cell>
          <cell r="H14">
            <v>516247</v>
          </cell>
          <cell r="I14">
            <v>518159</v>
          </cell>
          <cell r="J14">
            <v>518483</v>
          </cell>
          <cell r="K14">
            <v>523115</v>
          </cell>
          <cell r="L14">
            <v>525719</v>
          </cell>
          <cell r="M14">
            <v>531375</v>
          </cell>
          <cell r="N14">
            <v>532163</v>
          </cell>
          <cell r="O14">
            <v>535351</v>
          </cell>
          <cell r="P14">
            <v>535431</v>
          </cell>
          <cell r="Q14">
            <v>543957</v>
          </cell>
          <cell r="R14">
            <v>554339</v>
          </cell>
          <cell r="W14">
            <v>370</v>
          </cell>
          <cell r="X14" t="str">
            <v>METERS</v>
          </cell>
          <cell r="Y14">
            <v>0</v>
          </cell>
          <cell r="Z14">
            <v>0</v>
          </cell>
          <cell r="AA14">
            <v>0</v>
          </cell>
          <cell r="AB14">
            <v>0</v>
          </cell>
          <cell r="AC14">
            <v>0</v>
          </cell>
          <cell r="AD14">
            <v>0</v>
          </cell>
          <cell r="AE14">
            <v>0</v>
          </cell>
          <cell r="AF14">
            <v>0</v>
          </cell>
          <cell r="AG14">
            <v>0</v>
          </cell>
          <cell r="AH14">
            <v>0</v>
          </cell>
          <cell r="AI14">
            <v>0</v>
          </cell>
          <cell r="AJ14">
            <v>0</v>
          </cell>
          <cell r="AK14">
            <v>0</v>
          </cell>
          <cell r="BG14" t="str">
            <v>10011803921</v>
          </cell>
          <cell r="BH14">
            <v>1180</v>
          </cell>
          <cell r="BI14" t="str">
            <v>100</v>
          </cell>
          <cell r="BJ14">
            <v>3921</v>
          </cell>
          <cell r="BK14" t="str">
            <v>TRANSPORTATION EQUIP</v>
          </cell>
          <cell r="BL14">
            <v>124948.38461538461</v>
          </cell>
          <cell r="BM14">
            <v>133213</v>
          </cell>
          <cell r="BN14">
            <v>133213</v>
          </cell>
          <cell r="BO14">
            <v>133213</v>
          </cell>
          <cell r="BP14">
            <v>133213</v>
          </cell>
          <cell r="BQ14">
            <v>133213</v>
          </cell>
          <cell r="BR14">
            <v>133213</v>
          </cell>
          <cell r="BS14">
            <v>133213</v>
          </cell>
          <cell r="BT14">
            <v>133213</v>
          </cell>
          <cell r="BU14">
            <v>111725</v>
          </cell>
          <cell r="BV14">
            <v>111725</v>
          </cell>
          <cell r="BW14">
            <v>111725</v>
          </cell>
          <cell r="BX14">
            <v>111725</v>
          </cell>
          <cell r="BY14">
            <v>111725</v>
          </cell>
          <cell r="CA14" t="str">
            <v>20021151010</v>
          </cell>
          <cell r="CB14">
            <v>1010</v>
          </cell>
          <cell r="CC14">
            <v>115</v>
          </cell>
          <cell r="CD14">
            <v>31397907.923076924</v>
          </cell>
          <cell r="CE14">
            <v>30743931</v>
          </cell>
          <cell r="CF14">
            <v>30817787</v>
          </cell>
          <cell r="CG14">
            <v>30919682</v>
          </cell>
          <cell r="CH14">
            <v>30995911</v>
          </cell>
          <cell r="CI14">
            <v>31134975</v>
          </cell>
          <cell r="CJ14">
            <v>31202221</v>
          </cell>
          <cell r="CK14">
            <v>31266012</v>
          </cell>
          <cell r="CL14">
            <v>31373487</v>
          </cell>
          <cell r="CM14">
            <v>31365101</v>
          </cell>
          <cell r="CN14">
            <v>31418155</v>
          </cell>
          <cell r="CO14">
            <v>31473306</v>
          </cell>
          <cell r="CP14">
            <v>31597518</v>
          </cell>
          <cell r="CQ14">
            <v>33864717</v>
          </cell>
        </row>
        <row r="15">
          <cell r="A15">
            <v>11410103681</v>
          </cell>
          <cell r="B15">
            <v>114</v>
          </cell>
          <cell r="C15">
            <v>1010</v>
          </cell>
          <cell r="D15">
            <v>3681</v>
          </cell>
          <cell r="E15" t="str">
            <v>LINE TRANSFORMERS- O</v>
          </cell>
          <cell r="F15">
            <v>4506839</v>
          </cell>
          <cell r="G15">
            <v>4530214</v>
          </cell>
          <cell r="H15">
            <v>4532967</v>
          </cell>
          <cell r="I15">
            <v>4538820</v>
          </cell>
          <cell r="J15">
            <v>4566033</v>
          </cell>
          <cell r="K15">
            <v>4570850</v>
          </cell>
          <cell r="L15">
            <v>4563674</v>
          </cell>
          <cell r="M15">
            <v>4591713</v>
          </cell>
          <cell r="N15">
            <v>4596504</v>
          </cell>
          <cell r="O15">
            <v>4595989</v>
          </cell>
          <cell r="P15">
            <v>4622614</v>
          </cell>
          <cell r="Q15">
            <v>4633044</v>
          </cell>
          <cell r="R15">
            <v>4641459</v>
          </cell>
          <cell r="W15">
            <v>390</v>
          </cell>
          <cell r="X15" t="str">
            <v>STRUCTURES AND IMPROVEMENTS</v>
          </cell>
          <cell r="Y15">
            <v>0</v>
          </cell>
          <cell r="Z15">
            <v>0</v>
          </cell>
          <cell r="AA15">
            <v>0</v>
          </cell>
          <cell r="AB15">
            <v>0</v>
          </cell>
          <cell r="AC15">
            <v>0</v>
          </cell>
          <cell r="AD15">
            <v>0</v>
          </cell>
          <cell r="AE15">
            <v>0</v>
          </cell>
          <cell r="AF15">
            <v>0</v>
          </cell>
          <cell r="AG15">
            <v>0</v>
          </cell>
          <cell r="AH15">
            <v>0</v>
          </cell>
          <cell r="AI15">
            <v>0</v>
          </cell>
          <cell r="AJ15">
            <v>0</v>
          </cell>
          <cell r="AK15">
            <v>0</v>
          </cell>
          <cell r="BG15" t="str">
            <v>100TOTAL1180</v>
          </cell>
          <cell r="BH15" t="str">
            <v>1180 Total</v>
          </cell>
          <cell r="BI15" t="str">
            <v>Total</v>
          </cell>
          <cell r="BL15">
            <v>4848029.307692308</v>
          </cell>
          <cell r="BM15">
            <v>4843825</v>
          </cell>
          <cell r="BN15">
            <v>4843825</v>
          </cell>
          <cell r="BO15">
            <v>4849961</v>
          </cell>
          <cell r="BP15">
            <v>4856803</v>
          </cell>
          <cell r="BQ15">
            <v>4856803</v>
          </cell>
          <cell r="BR15">
            <v>4856803</v>
          </cell>
          <cell r="BS15">
            <v>4856803</v>
          </cell>
          <cell r="BT15">
            <v>4857398</v>
          </cell>
          <cell r="BU15">
            <v>4835910</v>
          </cell>
          <cell r="BV15">
            <v>4835910</v>
          </cell>
          <cell r="BW15">
            <v>4845819</v>
          </cell>
          <cell r="BX15">
            <v>4843860</v>
          </cell>
          <cell r="BY15">
            <v>4840661</v>
          </cell>
          <cell r="CA15" t="str">
            <v>2001fpuc1010</v>
          </cell>
          <cell r="CB15">
            <v>1010</v>
          </cell>
          <cell r="CC15" t="str">
            <v>fpuc</v>
          </cell>
          <cell r="CD15">
            <v>133923805.53846154</v>
          </cell>
          <cell r="CE15">
            <v>129383326</v>
          </cell>
          <cell r="CF15">
            <v>130223862</v>
          </cell>
          <cell r="CG15">
            <v>130577490</v>
          </cell>
          <cell r="CH15">
            <v>131292068</v>
          </cell>
          <cell r="CI15">
            <v>131693013</v>
          </cell>
          <cell r="CJ15">
            <v>132090500</v>
          </cell>
          <cell r="CK15">
            <v>132715963</v>
          </cell>
          <cell r="CL15">
            <v>133419542</v>
          </cell>
          <cell r="CM15">
            <v>135504395</v>
          </cell>
          <cell r="CN15">
            <v>135965551</v>
          </cell>
          <cell r="CO15">
            <v>136772528</v>
          </cell>
          <cell r="CP15">
            <v>137773504</v>
          </cell>
          <cell r="CQ15">
            <v>143597730</v>
          </cell>
        </row>
        <row r="16">
          <cell r="A16">
            <v>11410103683</v>
          </cell>
          <cell r="B16">
            <v>114</v>
          </cell>
          <cell r="C16">
            <v>1010</v>
          </cell>
          <cell r="D16">
            <v>3683</v>
          </cell>
          <cell r="E16" t="str">
            <v>LINE TRANSFORMERS- B</v>
          </cell>
          <cell r="F16">
            <v>555338</v>
          </cell>
          <cell r="G16">
            <v>585263</v>
          </cell>
          <cell r="H16">
            <v>586498</v>
          </cell>
          <cell r="I16">
            <v>599848</v>
          </cell>
          <cell r="J16">
            <v>600573</v>
          </cell>
          <cell r="K16">
            <v>606278</v>
          </cell>
          <cell r="L16">
            <v>613819</v>
          </cell>
          <cell r="M16">
            <v>614252</v>
          </cell>
          <cell r="N16">
            <v>614252</v>
          </cell>
          <cell r="O16">
            <v>614720</v>
          </cell>
          <cell r="P16">
            <v>623083</v>
          </cell>
          <cell r="Q16">
            <v>623168</v>
          </cell>
          <cell r="R16">
            <v>623168</v>
          </cell>
          <cell r="W16">
            <v>397</v>
          </cell>
          <cell r="X16" t="str">
            <v>COMMUNICATION EQUIPMENT</v>
          </cell>
          <cell r="Y16">
            <v>0</v>
          </cell>
          <cell r="Z16">
            <v>0</v>
          </cell>
          <cell r="AA16">
            <v>0</v>
          </cell>
          <cell r="AB16">
            <v>0</v>
          </cell>
          <cell r="AC16">
            <v>0</v>
          </cell>
          <cell r="AD16">
            <v>0</v>
          </cell>
          <cell r="AE16">
            <v>0</v>
          </cell>
          <cell r="AF16">
            <v>0</v>
          </cell>
          <cell r="AG16">
            <v>0</v>
          </cell>
          <cell r="AH16">
            <v>0</v>
          </cell>
          <cell r="AI16">
            <v>0</v>
          </cell>
          <cell r="AJ16">
            <v>0</v>
          </cell>
          <cell r="AK16">
            <v>0</v>
          </cell>
          <cell r="BG16" t="str">
            <v>1001190390</v>
          </cell>
          <cell r="BH16">
            <v>1190</v>
          </cell>
          <cell r="BI16" t="str">
            <v>100</v>
          </cell>
          <cell r="BJ16">
            <v>390</v>
          </cell>
          <cell r="BK16" t="str">
            <v>ACC.DEP/STRUCTURES &amp;</v>
          </cell>
          <cell r="BL16">
            <v>-374465.92307692306</v>
          </cell>
          <cell r="BM16">
            <v>-348511</v>
          </cell>
          <cell r="BN16">
            <v>-352834</v>
          </cell>
          <cell r="BO16">
            <v>-357157</v>
          </cell>
          <cell r="BP16">
            <v>-361484</v>
          </cell>
          <cell r="BQ16">
            <v>-365811</v>
          </cell>
          <cell r="BR16">
            <v>-370138</v>
          </cell>
          <cell r="BS16">
            <v>-374465</v>
          </cell>
          <cell r="BT16">
            <v>-378792</v>
          </cell>
          <cell r="BU16">
            <v>-383119</v>
          </cell>
          <cell r="BV16">
            <v>-387446</v>
          </cell>
          <cell r="BW16">
            <v>-391773</v>
          </cell>
          <cell r="BX16">
            <v>-396100</v>
          </cell>
          <cell r="BY16">
            <v>-400427</v>
          </cell>
          <cell r="CA16" t="str">
            <v>2002fpuc1010</v>
          </cell>
          <cell r="CB16">
            <v>1010</v>
          </cell>
          <cell r="CC16" t="str">
            <v>fpuc</v>
          </cell>
          <cell r="CD16">
            <v>149822047.92307693</v>
          </cell>
          <cell r="CE16">
            <v>143597730</v>
          </cell>
          <cell r="CF16">
            <v>144175653</v>
          </cell>
          <cell r="CG16">
            <v>144976472</v>
          </cell>
          <cell r="CH16">
            <v>145697777</v>
          </cell>
          <cell r="CI16">
            <v>146568083</v>
          </cell>
          <cell r="CJ16">
            <v>147078185</v>
          </cell>
          <cell r="CK16">
            <v>150202085</v>
          </cell>
          <cell r="CL16">
            <v>150586753</v>
          </cell>
          <cell r="CM16">
            <v>151304855</v>
          </cell>
          <cell r="CN16">
            <v>152079008</v>
          </cell>
          <cell r="CO16">
            <v>152571462</v>
          </cell>
          <cell r="CP16">
            <v>154181863</v>
          </cell>
          <cell r="CQ16">
            <v>164666697</v>
          </cell>
        </row>
        <row r="17">
          <cell r="A17">
            <v>11410103691</v>
          </cell>
          <cell r="B17">
            <v>114</v>
          </cell>
          <cell r="C17">
            <v>1010</v>
          </cell>
          <cell r="D17">
            <v>3691</v>
          </cell>
          <cell r="E17" t="str">
            <v xml:space="preserve">OVERHEAD SERVICES   </v>
          </cell>
          <cell r="F17">
            <v>1881556</v>
          </cell>
          <cell r="G17">
            <v>1886278</v>
          </cell>
          <cell r="H17">
            <v>1893007</v>
          </cell>
          <cell r="I17">
            <v>1902716</v>
          </cell>
          <cell r="J17">
            <v>1910036</v>
          </cell>
          <cell r="K17">
            <v>1917690</v>
          </cell>
          <cell r="L17">
            <v>1924229</v>
          </cell>
          <cell r="M17">
            <v>1932376</v>
          </cell>
          <cell r="N17">
            <v>1942308</v>
          </cell>
          <cell r="O17">
            <v>1947466</v>
          </cell>
          <cell r="P17">
            <v>1955254</v>
          </cell>
          <cell r="Q17">
            <v>1961407</v>
          </cell>
          <cell r="R17">
            <v>1970879</v>
          </cell>
          <cell r="W17">
            <v>398</v>
          </cell>
          <cell r="X17" t="str">
            <v>MISCELLANEOUS EQUIPMENT</v>
          </cell>
          <cell r="Y17">
            <v>0</v>
          </cell>
          <cell r="Z17">
            <v>0</v>
          </cell>
          <cell r="AA17">
            <v>0</v>
          </cell>
          <cell r="AB17">
            <v>0</v>
          </cell>
          <cell r="AC17">
            <v>0</v>
          </cell>
          <cell r="AD17">
            <v>0</v>
          </cell>
          <cell r="AE17">
            <v>0</v>
          </cell>
          <cell r="AF17">
            <v>0</v>
          </cell>
          <cell r="AG17">
            <v>0</v>
          </cell>
          <cell r="AH17">
            <v>0</v>
          </cell>
          <cell r="AI17">
            <v>0</v>
          </cell>
          <cell r="AJ17">
            <v>0</v>
          </cell>
          <cell r="AK17">
            <v>0</v>
          </cell>
          <cell r="BG17" t="str">
            <v>1001190397</v>
          </cell>
          <cell r="BH17">
            <v>1190</v>
          </cell>
          <cell r="BI17" t="str">
            <v>100</v>
          </cell>
          <cell r="BJ17">
            <v>397</v>
          </cell>
          <cell r="BK17" t="str">
            <v>ACCUM DEP/COMMUN. EQ</v>
          </cell>
          <cell r="BL17">
            <v>-19750</v>
          </cell>
          <cell r="BM17">
            <v>-14962</v>
          </cell>
          <cell r="BN17">
            <v>-15760</v>
          </cell>
          <cell r="BO17">
            <v>-16558</v>
          </cell>
          <cell r="BP17">
            <v>-17356</v>
          </cell>
          <cell r="BQ17">
            <v>-18154</v>
          </cell>
          <cell r="BR17">
            <v>-18952</v>
          </cell>
          <cell r="BS17">
            <v>-19750</v>
          </cell>
          <cell r="BT17">
            <v>-20548</v>
          </cell>
          <cell r="BU17">
            <v>-21346</v>
          </cell>
          <cell r="BV17">
            <v>-22144</v>
          </cell>
          <cell r="BW17">
            <v>-22942</v>
          </cell>
          <cell r="BX17">
            <v>-23740</v>
          </cell>
          <cell r="BY17">
            <v>-24538</v>
          </cell>
          <cell r="CA17" t="str">
            <v>20011001010</v>
          </cell>
          <cell r="CB17">
            <v>1010</v>
          </cell>
          <cell r="CC17">
            <v>100</v>
          </cell>
          <cell r="CD17">
            <v>0</v>
          </cell>
          <cell r="CE17">
            <v>0</v>
          </cell>
          <cell r="CF17">
            <v>0</v>
          </cell>
          <cell r="CG17">
            <v>0</v>
          </cell>
          <cell r="CH17">
            <v>0</v>
          </cell>
          <cell r="CI17">
            <v>0</v>
          </cell>
          <cell r="CJ17">
            <v>0</v>
          </cell>
          <cell r="CK17">
            <v>0</v>
          </cell>
          <cell r="CL17">
            <v>0</v>
          </cell>
          <cell r="CM17">
            <v>0</v>
          </cell>
          <cell r="CN17">
            <v>0</v>
          </cell>
          <cell r="CO17">
            <v>0</v>
          </cell>
          <cell r="CP17">
            <v>0</v>
          </cell>
          <cell r="CQ17">
            <v>0</v>
          </cell>
        </row>
        <row r="18">
          <cell r="A18">
            <v>11410103693</v>
          </cell>
          <cell r="B18">
            <v>114</v>
          </cell>
          <cell r="C18">
            <v>1010</v>
          </cell>
          <cell r="D18">
            <v>3693</v>
          </cell>
          <cell r="E18" t="str">
            <v>UNDERGRD SERVICES- B</v>
          </cell>
          <cell r="F18">
            <v>739958</v>
          </cell>
          <cell r="G18">
            <v>744070</v>
          </cell>
          <cell r="H18">
            <v>748734</v>
          </cell>
          <cell r="I18">
            <v>754308</v>
          </cell>
          <cell r="J18">
            <v>758213</v>
          </cell>
          <cell r="K18">
            <v>764339</v>
          </cell>
          <cell r="L18">
            <v>771482</v>
          </cell>
          <cell r="M18">
            <v>777534</v>
          </cell>
          <cell r="N18">
            <v>783580</v>
          </cell>
          <cell r="O18">
            <v>793269</v>
          </cell>
          <cell r="P18">
            <v>795783</v>
          </cell>
          <cell r="Q18">
            <v>800187</v>
          </cell>
          <cell r="R18">
            <v>803987</v>
          </cell>
          <cell r="W18">
            <v>3646</v>
          </cell>
          <cell r="X18" t="str">
            <v>POLES/TOWERS-LINE EXT-REV PROD</v>
          </cell>
          <cell r="Y18">
            <v>23677.8</v>
          </cell>
          <cell r="Z18">
            <v>28316.799999999999</v>
          </cell>
          <cell r="AA18">
            <v>28733.8</v>
          </cell>
          <cell r="AB18">
            <v>28292.799999999999</v>
          </cell>
          <cell r="AC18">
            <v>28853.8</v>
          </cell>
          <cell r="AD18">
            <v>28292.799999999999</v>
          </cell>
          <cell r="AE18">
            <v>28729.8</v>
          </cell>
          <cell r="AF18">
            <v>28292.799999999999</v>
          </cell>
          <cell r="AG18">
            <v>28292.799999999999</v>
          </cell>
          <cell r="AH18">
            <v>28978.799999999999</v>
          </cell>
          <cell r="AI18">
            <v>28953.8</v>
          </cell>
          <cell r="AJ18">
            <v>22774.06</v>
          </cell>
          <cell r="AK18">
            <v>804.06</v>
          </cell>
          <cell r="BG18" t="str">
            <v>10011903911</v>
          </cell>
          <cell r="BH18">
            <v>1190</v>
          </cell>
          <cell r="BI18" t="str">
            <v>100</v>
          </cell>
          <cell r="BJ18">
            <v>3911</v>
          </cell>
          <cell r="BK18" t="str">
            <v>ACC.DEP/OFFICE FURNI</v>
          </cell>
          <cell r="BL18">
            <v>13188.461538461539</v>
          </cell>
          <cell r="BM18">
            <v>13749</v>
          </cell>
          <cell r="BN18">
            <v>13660</v>
          </cell>
          <cell r="BO18">
            <v>13571</v>
          </cell>
          <cell r="BP18">
            <v>13482</v>
          </cell>
          <cell r="BQ18">
            <v>13386</v>
          </cell>
          <cell r="BR18">
            <v>13290</v>
          </cell>
          <cell r="BS18">
            <v>13194</v>
          </cell>
          <cell r="BT18">
            <v>13098</v>
          </cell>
          <cell r="BU18">
            <v>13000</v>
          </cell>
          <cell r="BV18">
            <v>12902</v>
          </cell>
          <cell r="BW18">
            <v>12804</v>
          </cell>
          <cell r="BX18">
            <v>12706</v>
          </cell>
          <cell r="BY18">
            <v>12608</v>
          </cell>
          <cell r="CA18" t="str">
            <v>20021001010</v>
          </cell>
          <cell r="CB18">
            <v>1010</v>
          </cell>
          <cell r="CC18">
            <v>100</v>
          </cell>
          <cell r="CD18">
            <v>0</v>
          </cell>
          <cell r="CE18">
            <v>0</v>
          </cell>
          <cell r="CF18">
            <v>0</v>
          </cell>
          <cell r="CG18">
            <v>0</v>
          </cell>
          <cell r="CH18">
            <v>0</v>
          </cell>
          <cell r="CI18">
            <v>0</v>
          </cell>
          <cell r="CJ18">
            <v>0</v>
          </cell>
          <cell r="CK18">
            <v>0</v>
          </cell>
          <cell r="CL18">
            <v>0</v>
          </cell>
          <cell r="CM18">
            <v>0</v>
          </cell>
          <cell r="CN18">
            <v>0</v>
          </cell>
          <cell r="CO18">
            <v>0</v>
          </cell>
          <cell r="CP18">
            <v>0</v>
          </cell>
          <cell r="CQ18">
            <v>0</v>
          </cell>
        </row>
        <row r="19">
          <cell r="A19">
            <v>11410103711</v>
          </cell>
          <cell r="B19">
            <v>114</v>
          </cell>
          <cell r="C19">
            <v>1010</v>
          </cell>
          <cell r="D19">
            <v>3711</v>
          </cell>
          <cell r="E19" t="str">
            <v>INSTAL ON CUST PREMI</v>
          </cell>
          <cell r="F19">
            <v>736656</v>
          </cell>
          <cell r="G19">
            <v>743968</v>
          </cell>
          <cell r="H19">
            <v>748687</v>
          </cell>
          <cell r="I19">
            <v>752243</v>
          </cell>
          <cell r="J19">
            <v>764072</v>
          </cell>
          <cell r="K19">
            <v>768283</v>
          </cell>
          <cell r="L19">
            <v>763826</v>
          </cell>
          <cell r="M19">
            <v>765460</v>
          </cell>
          <cell r="N19">
            <v>766805</v>
          </cell>
          <cell r="O19">
            <v>772799</v>
          </cell>
          <cell r="P19">
            <v>774603</v>
          </cell>
          <cell r="Q19">
            <v>785841</v>
          </cell>
          <cell r="R19">
            <v>801043</v>
          </cell>
          <cell r="W19">
            <v>3647</v>
          </cell>
          <cell r="X19" t="str">
            <v>POLES/TOWERS-LINE EXT-UPGRADES</v>
          </cell>
          <cell r="Y19">
            <v>89063.4</v>
          </cell>
          <cell r="Z19">
            <v>66229.820000000007</v>
          </cell>
          <cell r="AA19">
            <v>75853.740000000005</v>
          </cell>
          <cell r="AB19">
            <v>78755.490000000005</v>
          </cell>
          <cell r="AC19">
            <v>78755.490000000005</v>
          </cell>
          <cell r="AD19">
            <v>78755.490000000005</v>
          </cell>
          <cell r="AE19">
            <v>78755.490000000005</v>
          </cell>
          <cell r="AF19">
            <v>78755.490000000005</v>
          </cell>
          <cell r="AG19">
            <v>78755.490000000005</v>
          </cell>
          <cell r="AH19">
            <v>78755.490000000005</v>
          </cell>
          <cell r="AI19">
            <v>48933.3</v>
          </cell>
          <cell r="AJ19">
            <v>24937.8</v>
          </cell>
          <cell r="AK19">
            <v>-180.2</v>
          </cell>
          <cell r="BG19" t="str">
            <v>10011903912</v>
          </cell>
          <cell r="BH19">
            <v>1190</v>
          </cell>
          <cell r="BI19" t="str">
            <v>100</v>
          </cell>
          <cell r="BJ19">
            <v>3912</v>
          </cell>
          <cell r="BK19" t="str">
            <v>ACC.DEP/OFFICE MACHI</v>
          </cell>
          <cell r="BL19">
            <v>-30970.76923076923</v>
          </cell>
          <cell r="BM19">
            <v>-28561</v>
          </cell>
          <cell r="BN19">
            <v>-28994</v>
          </cell>
          <cell r="BO19">
            <v>-29427</v>
          </cell>
          <cell r="BP19">
            <v>-29860</v>
          </cell>
          <cell r="BQ19">
            <v>-30326</v>
          </cell>
          <cell r="BR19">
            <v>-30792</v>
          </cell>
          <cell r="BS19">
            <v>-31258</v>
          </cell>
          <cell r="BT19">
            <v>-31724</v>
          </cell>
          <cell r="BU19">
            <v>-32190</v>
          </cell>
          <cell r="BV19">
            <v>-32656</v>
          </cell>
          <cell r="BW19">
            <v>-33122</v>
          </cell>
          <cell r="BX19">
            <v>-31628</v>
          </cell>
          <cell r="BY19">
            <v>-32082</v>
          </cell>
          <cell r="CA19" t="str">
            <v>20011001070</v>
          </cell>
          <cell r="CB19">
            <v>1070</v>
          </cell>
          <cell r="CC19">
            <v>100</v>
          </cell>
          <cell r="CD19">
            <v>91886.307692307688</v>
          </cell>
          <cell r="CE19">
            <v>13223</v>
          </cell>
          <cell r="CF19">
            <v>19135</v>
          </cell>
          <cell r="CG19">
            <v>19135</v>
          </cell>
          <cell r="CH19">
            <v>91010</v>
          </cell>
          <cell r="CI19">
            <v>158147</v>
          </cell>
          <cell r="CJ19">
            <v>158707</v>
          </cell>
          <cell r="CK19">
            <v>174162</v>
          </cell>
          <cell r="CL19">
            <v>120152</v>
          </cell>
          <cell r="CM19">
            <v>135265</v>
          </cell>
          <cell r="CN19">
            <v>139117</v>
          </cell>
          <cell r="CO19">
            <v>118065</v>
          </cell>
          <cell r="CP19">
            <v>48404</v>
          </cell>
          <cell r="CQ19">
            <v>0</v>
          </cell>
        </row>
        <row r="20">
          <cell r="A20">
            <v>11410103713</v>
          </cell>
          <cell r="B20">
            <v>114</v>
          </cell>
          <cell r="C20">
            <v>1010</v>
          </cell>
          <cell r="D20">
            <v>3713</v>
          </cell>
          <cell r="E20" t="str">
            <v>INSTAL ON CUST PREMI</v>
          </cell>
          <cell r="F20">
            <v>139975</v>
          </cell>
          <cell r="G20">
            <v>139986</v>
          </cell>
          <cell r="H20">
            <v>140508</v>
          </cell>
          <cell r="I20">
            <v>140528</v>
          </cell>
          <cell r="J20">
            <v>140528</v>
          </cell>
          <cell r="K20">
            <v>140654</v>
          </cell>
          <cell r="L20">
            <v>141972</v>
          </cell>
          <cell r="M20">
            <v>142462</v>
          </cell>
          <cell r="N20">
            <v>142462</v>
          </cell>
          <cell r="O20">
            <v>142812</v>
          </cell>
          <cell r="P20">
            <v>142836</v>
          </cell>
          <cell r="Q20">
            <v>142836</v>
          </cell>
          <cell r="R20">
            <v>142836</v>
          </cell>
          <cell r="W20">
            <v>3648</v>
          </cell>
          <cell r="X20" t="str">
            <v>POLES/TOWERS-DECAYED POLE REPL</v>
          </cell>
          <cell r="Y20">
            <v>-6.6</v>
          </cell>
          <cell r="Z20">
            <v>-6.6</v>
          </cell>
          <cell r="AA20">
            <v>-6.6</v>
          </cell>
          <cell r="AB20">
            <v>-6.6</v>
          </cell>
          <cell r="AC20">
            <v>-6.6</v>
          </cell>
          <cell r="AD20">
            <v>-6.6</v>
          </cell>
          <cell r="AE20">
            <v>-6.6</v>
          </cell>
          <cell r="AF20">
            <v>-6.6</v>
          </cell>
          <cell r="AG20">
            <v>-6.6</v>
          </cell>
          <cell r="AH20">
            <v>-6.6</v>
          </cell>
          <cell r="AI20">
            <v>5638.4</v>
          </cell>
          <cell r="AJ20">
            <v>30578.25</v>
          </cell>
          <cell r="AK20">
            <v>46944.25</v>
          </cell>
          <cell r="BG20" t="str">
            <v>10011903913</v>
          </cell>
          <cell r="BH20">
            <v>1190</v>
          </cell>
          <cell r="BI20" t="str">
            <v>100</v>
          </cell>
          <cell r="BJ20">
            <v>3913</v>
          </cell>
          <cell r="BK20" t="str">
            <v>ACC.DEP/EDP EQUIPMEN</v>
          </cell>
          <cell r="BL20">
            <v>-506484.15384615387</v>
          </cell>
          <cell r="BM20">
            <v>-425581</v>
          </cell>
          <cell r="BN20">
            <v>-439547</v>
          </cell>
          <cell r="BO20">
            <v>-453513</v>
          </cell>
          <cell r="BP20">
            <v>-467496</v>
          </cell>
          <cell r="BQ20">
            <v>-481479</v>
          </cell>
          <cell r="BR20">
            <v>-495462</v>
          </cell>
          <cell r="BS20">
            <v>-509445</v>
          </cell>
          <cell r="BT20">
            <v>-523428</v>
          </cell>
          <cell r="BU20">
            <v>-537411</v>
          </cell>
          <cell r="BV20">
            <v>-551394</v>
          </cell>
          <cell r="BW20">
            <v>-552753</v>
          </cell>
          <cell r="BX20">
            <v>-566803</v>
          </cell>
          <cell r="BY20">
            <v>-579982</v>
          </cell>
          <cell r="CA20" t="str">
            <v>20021001070</v>
          </cell>
          <cell r="CB20">
            <v>1070</v>
          </cell>
          <cell r="CC20">
            <v>100</v>
          </cell>
          <cell r="CD20">
            <v>81290.769230769234</v>
          </cell>
          <cell r="CE20">
            <v>0</v>
          </cell>
          <cell r="CF20">
            <v>5189</v>
          </cell>
          <cell r="CG20">
            <v>5189</v>
          </cell>
          <cell r="CH20">
            <v>0</v>
          </cell>
          <cell r="CI20">
            <v>4085</v>
          </cell>
          <cell r="CJ20">
            <v>91639</v>
          </cell>
          <cell r="CK20">
            <v>92331</v>
          </cell>
          <cell r="CL20">
            <v>110248</v>
          </cell>
          <cell r="CM20">
            <v>149627</v>
          </cell>
          <cell r="CN20">
            <v>149998</v>
          </cell>
          <cell r="CO20">
            <v>146048</v>
          </cell>
          <cell r="CP20">
            <v>151213</v>
          </cell>
          <cell r="CQ20">
            <v>151213</v>
          </cell>
        </row>
        <row r="21">
          <cell r="A21">
            <v>11410103731</v>
          </cell>
          <cell r="B21">
            <v>114</v>
          </cell>
          <cell r="C21">
            <v>1010</v>
          </cell>
          <cell r="D21">
            <v>3731</v>
          </cell>
          <cell r="E21" t="str">
            <v xml:space="preserve">STREET LIGHTING AND </v>
          </cell>
          <cell r="F21">
            <v>237967</v>
          </cell>
          <cell r="G21">
            <v>238256</v>
          </cell>
          <cell r="H21">
            <v>239423</v>
          </cell>
          <cell r="I21">
            <v>242405</v>
          </cell>
          <cell r="J21">
            <v>244250</v>
          </cell>
          <cell r="K21">
            <v>270514</v>
          </cell>
          <cell r="L21">
            <v>264542</v>
          </cell>
          <cell r="M21">
            <v>265171</v>
          </cell>
          <cell r="N21">
            <v>266661</v>
          </cell>
          <cell r="O21">
            <v>266085</v>
          </cell>
          <cell r="P21">
            <v>266510</v>
          </cell>
          <cell r="Q21">
            <v>279868</v>
          </cell>
          <cell r="R21">
            <v>312078</v>
          </cell>
          <cell r="W21">
            <v>3656</v>
          </cell>
          <cell r="X21" t="str">
            <v>O/H CONDUCTR-LINE EXT-REV PROD</v>
          </cell>
          <cell r="Y21">
            <v>20150</v>
          </cell>
          <cell r="Z21">
            <v>26606</v>
          </cell>
          <cell r="AA21">
            <v>27083</v>
          </cell>
          <cell r="AB21">
            <v>27063</v>
          </cell>
          <cell r="AC21">
            <v>27063</v>
          </cell>
          <cell r="AD21">
            <v>27063</v>
          </cell>
          <cell r="AE21">
            <v>27088</v>
          </cell>
          <cell r="AF21">
            <v>27063</v>
          </cell>
          <cell r="AG21">
            <v>27063</v>
          </cell>
          <cell r="AH21">
            <v>27063</v>
          </cell>
          <cell r="AI21">
            <v>27063</v>
          </cell>
          <cell r="AJ21">
            <v>17032</v>
          </cell>
          <cell r="AK21">
            <v>191</v>
          </cell>
          <cell r="BG21" t="str">
            <v>10011903921</v>
          </cell>
          <cell r="BH21">
            <v>1190</v>
          </cell>
          <cell r="BI21" t="str">
            <v>100</v>
          </cell>
          <cell r="BJ21">
            <v>3921</v>
          </cell>
          <cell r="BK21" t="str">
            <v>ACCUM DEP/TRANSPORT-</v>
          </cell>
          <cell r="BL21">
            <v>-76554</v>
          </cell>
          <cell r="BM21">
            <v>-71825</v>
          </cell>
          <cell r="BN21">
            <v>-73079</v>
          </cell>
          <cell r="BO21">
            <v>-74333</v>
          </cell>
          <cell r="BP21">
            <v>-75587</v>
          </cell>
          <cell r="BQ21">
            <v>-76841</v>
          </cell>
          <cell r="BR21">
            <v>-78095</v>
          </cell>
          <cell r="BS21">
            <v>-79349</v>
          </cell>
          <cell r="BT21">
            <v>-86513</v>
          </cell>
          <cell r="BU21">
            <v>-73812</v>
          </cell>
          <cell r="BV21">
            <v>-74864</v>
          </cell>
          <cell r="BW21">
            <v>-75916</v>
          </cell>
          <cell r="BX21">
            <v>-76968</v>
          </cell>
          <cell r="BY21">
            <v>-78020</v>
          </cell>
          <cell r="CA21" t="str">
            <v>20011141070</v>
          </cell>
          <cell r="CB21">
            <v>1070</v>
          </cell>
          <cell r="CC21">
            <v>114</v>
          </cell>
          <cell r="CD21">
            <v>279576.46153846156</v>
          </cell>
          <cell r="CE21">
            <v>167139</v>
          </cell>
          <cell r="CF21">
            <v>109786</v>
          </cell>
          <cell r="CG21">
            <v>118725</v>
          </cell>
          <cell r="CH21">
            <v>168427</v>
          </cell>
          <cell r="CI21">
            <v>332423</v>
          </cell>
          <cell r="CJ21">
            <v>339356</v>
          </cell>
          <cell r="CK21">
            <v>304059</v>
          </cell>
          <cell r="CL21">
            <v>307942</v>
          </cell>
          <cell r="CM21">
            <v>334214</v>
          </cell>
          <cell r="CN21">
            <v>337516</v>
          </cell>
          <cell r="CO21">
            <v>322339</v>
          </cell>
          <cell r="CP21">
            <v>357019</v>
          </cell>
          <cell r="CQ21">
            <v>435549</v>
          </cell>
        </row>
        <row r="22">
          <cell r="A22">
            <v>11410103733</v>
          </cell>
          <cell r="B22">
            <v>114</v>
          </cell>
          <cell r="C22">
            <v>1010</v>
          </cell>
          <cell r="D22">
            <v>3733</v>
          </cell>
          <cell r="E22" t="str">
            <v xml:space="preserve">STREET LIGHTING AND </v>
          </cell>
          <cell r="F22">
            <v>27125</v>
          </cell>
          <cell r="G22">
            <v>27125</v>
          </cell>
          <cell r="H22">
            <v>27125</v>
          </cell>
          <cell r="I22">
            <v>27125</v>
          </cell>
          <cell r="J22">
            <v>27125</v>
          </cell>
          <cell r="K22">
            <v>27125</v>
          </cell>
          <cell r="L22">
            <v>27125</v>
          </cell>
          <cell r="M22">
            <v>27125</v>
          </cell>
          <cell r="N22">
            <v>27125</v>
          </cell>
          <cell r="O22">
            <v>27125</v>
          </cell>
          <cell r="P22">
            <v>27125</v>
          </cell>
          <cell r="Q22">
            <v>27125</v>
          </cell>
          <cell r="R22">
            <v>27125</v>
          </cell>
          <cell r="W22">
            <v>3657</v>
          </cell>
          <cell r="X22" t="str">
            <v>O/H CONDUCTR-LINE EXT-UPGRADES</v>
          </cell>
          <cell r="Y22">
            <v>61627.17</v>
          </cell>
          <cell r="Z22">
            <v>23938.66</v>
          </cell>
          <cell r="AA22">
            <v>48284.08</v>
          </cell>
          <cell r="AB22">
            <v>47379.08</v>
          </cell>
          <cell r="AC22">
            <v>47379.08</v>
          </cell>
          <cell r="AD22">
            <v>47379.08</v>
          </cell>
          <cell r="AE22">
            <v>47379.08</v>
          </cell>
          <cell r="AF22">
            <v>47379.08</v>
          </cell>
          <cell r="AG22">
            <v>47470.080000000002</v>
          </cell>
          <cell r="AH22">
            <v>47470.080000000002</v>
          </cell>
          <cell r="AI22">
            <v>56427.64</v>
          </cell>
          <cell r="AJ22">
            <v>48407.08</v>
          </cell>
          <cell r="AK22">
            <v>3307</v>
          </cell>
          <cell r="BG22" t="str">
            <v>100TOTAL1190</v>
          </cell>
          <cell r="BH22" t="str">
            <v>1190 Total</v>
          </cell>
          <cell r="BI22" t="str">
            <v>Total</v>
          </cell>
          <cell r="BL22">
            <v>-995036.38461538462</v>
          </cell>
          <cell r="BM22">
            <v>-875691</v>
          </cell>
          <cell r="BN22">
            <v>-896554</v>
          </cell>
          <cell r="BO22">
            <v>-917417</v>
          </cell>
          <cell r="BP22">
            <v>-938301</v>
          </cell>
          <cell r="BQ22">
            <v>-959225</v>
          </cell>
          <cell r="BR22">
            <v>-980149</v>
          </cell>
          <cell r="BS22">
            <v>-1001073</v>
          </cell>
          <cell r="BT22">
            <v>-1027907</v>
          </cell>
          <cell r="BU22">
            <v>-1034878</v>
          </cell>
          <cell r="BV22">
            <v>-1055602</v>
          </cell>
          <cell r="BW22">
            <v>-1063702</v>
          </cell>
          <cell r="BX22">
            <v>-1082533</v>
          </cell>
          <cell r="BY22">
            <v>-1102441</v>
          </cell>
          <cell r="CA22" t="str">
            <v>20021141070</v>
          </cell>
          <cell r="CB22">
            <v>1070</v>
          </cell>
          <cell r="CC22">
            <v>114</v>
          </cell>
          <cell r="CD22">
            <v>327004.38461538462</v>
          </cell>
          <cell r="CE22">
            <v>435549</v>
          </cell>
          <cell r="CF22">
            <v>383659</v>
          </cell>
          <cell r="CG22">
            <v>431849</v>
          </cell>
          <cell r="CH22">
            <v>318932</v>
          </cell>
          <cell r="CI22">
            <v>331119</v>
          </cell>
          <cell r="CJ22">
            <v>310570</v>
          </cell>
          <cell r="CK22">
            <v>311452</v>
          </cell>
          <cell r="CL22">
            <v>318375</v>
          </cell>
          <cell r="CM22">
            <v>321410</v>
          </cell>
          <cell r="CN22">
            <v>338677</v>
          </cell>
          <cell r="CO22">
            <v>317799</v>
          </cell>
          <cell r="CP22">
            <v>215662</v>
          </cell>
          <cell r="CQ22">
            <v>216004</v>
          </cell>
        </row>
        <row r="23">
          <cell r="A23">
            <v>11410103911</v>
          </cell>
          <cell r="B23">
            <v>114</v>
          </cell>
          <cell r="C23">
            <v>1010</v>
          </cell>
          <cell r="D23">
            <v>3911</v>
          </cell>
          <cell r="E23" t="str">
            <v>OFFICE FURNITURE &amp; E</v>
          </cell>
          <cell r="F23">
            <v>2656</v>
          </cell>
          <cell r="G23">
            <v>2656</v>
          </cell>
          <cell r="H23">
            <v>2656</v>
          </cell>
          <cell r="I23">
            <v>2656</v>
          </cell>
          <cell r="J23">
            <v>2656</v>
          </cell>
          <cell r="K23">
            <v>2656</v>
          </cell>
          <cell r="L23">
            <v>2656</v>
          </cell>
          <cell r="M23">
            <v>2656</v>
          </cell>
          <cell r="N23">
            <v>2656</v>
          </cell>
          <cell r="O23">
            <v>2656</v>
          </cell>
          <cell r="P23">
            <v>2656</v>
          </cell>
          <cell r="Q23">
            <v>2656</v>
          </cell>
          <cell r="R23">
            <v>2656</v>
          </cell>
          <cell r="W23">
            <v>3658</v>
          </cell>
          <cell r="X23" t="str">
            <v>O/H CONDUCTR-DECAYED POLE REPL</v>
          </cell>
          <cell r="Y23">
            <v>12</v>
          </cell>
          <cell r="Z23">
            <v>12</v>
          </cell>
          <cell r="AA23">
            <v>12</v>
          </cell>
          <cell r="AB23">
            <v>12</v>
          </cell>
          <cell r="AC23">
            <v>12</v>
          </cell>
          <cell r="AD23">
            <v>12</v>
          </cell>
          <cell r="AE23">
            <v>12</v>
          </cell>
          <cell r="AF23">
            <v>12</v>
          </cell>
          <cell r="AG23">
            <v>12</v>
          </cell>
          <cell r="AH23">
            <v>12</v>
          </cell>
          <cell r="AI23">
            <v>12</v>
          </cell>
          <cell r="AJ23">
            <v>12</v>
          </cell>
          <cell r="AK23">
            <v>12</v>
          </cell>
          <cell r="BG23" t="str">
            <v>10012301</v>
          </cell>
          <cell r="BH23">
            <v>1230</v>
          </cell>
          <cell r="BI23" t="str">
            <v>100</v>
          </cell>
          <cell r="BJ23">
            <v>1</v>
          </cell>
          <cell r="BK23" t="str">
            <v>INVEST IN ASSO CO-CO</v>
          </cell>
          <cell r="BL23">
            <v>10000</v>
          </cell>
          <cell r="BM23">
            <v>10000</v>
          </cell>
          <cell r="BN23">
            <v>10000</v>
          </cell>
          <cell r="BO23">
            <v>10000</v>
          </cell>
          <cell r="BP23">
            <v>10000</v>
          </cell>
          <cell r="BQ23">
            <v>10000</v>
          </cell>
          <cell r="BR23">
            <v>10000</v>
          </cell>
          <cell r="BS23">
            <v>10000</v>
          </cell>
          <cell r="BT23">
            <v>10000</v>
          </cell>
          <cell r="BU23">
            <v>10000</v>
          </cell>
          <cell r="BV23">
            <v>10000</v>
          </cell>
          <cell r="BW23">
            <v>10000</v>
          </cell>
          <cell r="BX23">
            <v>10000</v>
          </cell>
          <cell r="BY23">
            <v>10000</v>
          </cell>
          <cell r="CA23" t="str">
            <v>20011151070</v>
          </cell>
          <cell r="CB23">
            <v>1070</v>
          </cell>
          <cell r="CC23">
            <v>115</v>
          </cell>
          <cell r="CD23">
            <v>1425039.5384615385</v>
          </cell>
          <cell r="CE23">
            <v>453641</v>
          </cell>
          <cell r="CF23">
            <v>517016</v>
          </cell>
          <cell r="CG23">
            <v>657458</v>
          </cell>
          <cell r="CH23">
            <v>1111594</v>
          </cell>
          <cell r="CI23">
            <v>1219866</v>
          </cell>
          <cell r="CJ23">
            <v>1513863</v>
          </cell>
          <cell r="CK23">
            <v>1808898</v>
          </cell>
          <cell r="CL23">
            <v>1788937</v>
          </cell>
          <cell r="CM23">
            <v>1817552</v>
          </cell>
          <cell r="CN23">
            <v>1900188</v>
          </cell>
          <cell r="CO23">
            <v>1922297</v>
          </cell>
          <cell r="CP23">
            <v>1895262</v>
          </cell>
          <cell r="CQ23">
            <v>1918942</v>
          </cell>
        </row>
        <row r="24">
          <cell r="A24">
            <v>11410103912</v>
          </cell>
          <cell r="B24">
            <v>114</v>
          </cell>
          <cell r="C24">
            <v>1010</v>
          </cell>
          <cell r="D24">
            <v>3912</v>
          </cell>
          <cell r="E24" t="str">
            <v xml:space="preserve">OFFICE MACHINES     </v>
          </cell>
          <cell r="F24">
            <v>13755</v>
          </cell>
          <cell r="G24">
            <v>13755</v>
          </cell>
          <cell r="H24">
            <v>13755</v>
          </cell>
          <cell r="I24">
            <v>13755</v>
          </cell>
          <cell r="J24">
            <v>13755</v>
          </cell>
          <cell r="K24">
            <v>13755</v>
          </cell>
          <cell r="L24">
            <v>13755</v>
          </cell>
          <cell r="M24">
            <v>13755</v>
          </cell>
          <cell r="N24">
            <v>13755</v>
          </cell>
          <cell r="O24">
            <v>13755</v>
          </cell>
          <cell r="P24">
            <v>13755</v>
          </cell>
          <cell r="Q24">
            <v>13755</v>
          </cell>
          <cell r="R24">
            <v>13755</v>
          </cell>
          <cell r="W24">
            <v>3661</v>
          </cell>
          <cell r="X24" t="str">
            <v>UNDERGROUND CONDUIT-DUCT</v>
          </cell>
          <cell r="Y24">
            <v>0</v>
          </cell>
          <cell r="Z24">
            <v>0</v>
          </cell>
          <cell r="AA24">
            <v>0</v>
          </cell>
          <cell r="AB24">
            <v>0</v>
          </cell>
          <cell r="AC24">
            <v>0</v>
          </cell>
          <cell r="AD24">
            <v>0</v>
          </cell>
          <cell r="AE24">
            <v>0</v>
          </cell>
          <cell r="AF24">
            <v>0</v>
          </cell>
          <cell r="AG24">
            <v>0</v>
          </cell>
          <cell r="AH24">
            <v>0</v>
          </cell>
          <cell r="AI24">
            <v>0</v>
          </cell>
          <cell r="AJ24">
            <v>0</v>
          </cell>
          <cell r="AK24">
            <v>0</v>
          </cell>
          <cell r="BG24" t="str">
            <v>100TOTAL1230</v>
          </cell>
          <cell r="BH24" t="str">
            <v>1230 Total</v>
          </cell>
          <cell r="BI24" t="str">
            <v>Total</v>
          </cell>
          <cell r="BL24">
            <v>10000</v>
          </cell>
          <cell r="BM24">
            <v>10000</v>
          </cell>
          <cell r="BN24">
            <v>10000</v>
          </cell>
          <cell r="BO24">
            <v>10000</v>
          </cell>
          <cell r="BP24">
            <v>10000</v>
          </cell>
          <cell r="BQ24">
            <v>10000</v>
          </cell>
          <cell r="BR24">
            <v>10000</v>
          </cell>
          <cell r="BS24">
            <v>10000</v>
          </cell>
          <cell r="BT24">
            <v>10000</v>
          </cell>
          <cell r="BU24">
            <v>10000</v>
          </cell>
          <cell r="BV24">
            <v>10000</v>
          </cell>
          <cell r="BW24">
            <v>10000</v>
          </cell>
          <cell r="BX24">
            <v>10000</v>
          </cell>
          <cell r="BY24">
            <v>10000</v>
          </cell>
          <cell r="CA24" t="str">
            <v>20021151070</v>
          </cell>
          <cell r="CB24">
            <v>1070</v>
          </cell>
          <cell r="CC24">
            <v>115</v>
          </cell>
          <cell r="CD24">
            <v>1853236.6153846155</v>
          </cell>
          <cell r="CE24">
            <v>1918942</v>
          </cell>
          <cell r="CF24">
            <v>1912749</v>
          </cell>
          <cell r="CG24">
            <v>1681964</v>
          </cell>
          <cell r="CH24">
            <v>1711575</v>
          </cell>
          <cell r="CI24">
            <v>1748260</v>
          </cell>
          <cell r="CJ24">
            <v>1751472</v>
          </cell>
          <cell r="CK24">
            <v>1807360</v>
          </cell>
          <cell r="CL24">
            <v>1865619</v>
          </cell>
          <cell r="CM24">
            <v>1921206</v>
          </cell>
          <cell r="CN24">
            <v>2400109</v>
          </cell>
          <cell r="CO24">
            <v>2454795</v>
          </cell>
          <cell r="CP24">
            <v>2483922</v>
          </cell>
          <cell r="CQ24">
            <v>434103</v>
          </cell>
        </row>
        <row r="25">
          <cell r="A25">
            <v>11410103913</v>
          </cell>
          <cell r="B25">
            <v>114</v>
          </cell>
          <cell r="C25">
            <v>1010</v>
          </cell>
          <cell r="D25">
            <v>3913</v>
          </cell>
          <cell r="E25" t="str">
            <v xml:space="preserve">E D P EQUIPMENT     </v>
          </cell>
          <cell r="F25">
            <v>108100</v>
          </cell>
          <cell r="G25">
            <v>108100</v>
          </cell>
          <cell r="H25">
            <v>108100</v>
          </cell>
          <cell r="I25">
            <v>108100</v>
          </cell>
          <cell r="J25">
            <v>108100</v>
          </cell>
          <cell r="K25">
            <v>108100</v>
          </cell>
          <cell r="L25">
            <v>108100</v>
          </cell>
          <cell r="M25">
            <v>108100</v>
          </cell>
          <cell r="N25">
            <v>74662</v>
          </cell>
          <cell r="O25">
            <v>74662</v>
          </cell>
          <cell r="P25">
            <v>83066</v>
          </cell>
          <cell r="Q25">
            <v>83066</v>
          </cell>
          <cell r="R25">
            <v>83066</v>
          </cell>
          <cell r="W25">
            <v>3662</v>
          </cell>
          <cell r="X25" t="str">
            <v>UNDERGROUND CONDUIT-BURIED</v>
          </cell>
          <cell r="Y25">
            <v>1149.57</v>
          </cell>
          <cell r="Z25">
            <v>664.57</v>
          </cell>
          <cell r="AA25">
            <v>664.57</v>
          </cell>
          <cell r="AB25">
            <v>664.57</v>
          </cell>
          <cell r="AC25">
            <v>664.57</v>
          </cell>
          <cell r="AD25">
            <v>737.57</v>
          </cell>
          <cell r="AE25">
            <v>948.57</v>
          </cell>
          <cell r="AF25">
            <v>664.57</v>
          </cell>
          <cell r="AG25">
            <v>664.57</v>
          </cell>
          <cell r="AH25">
            <v>664.57</v>
          </cell>
          <cell r="AI25">
            <v>664.57</v>
          </cell>
          <cell r="AJ25">
            <v>407.57</v>
          </cell>
          <cell r="AK25">
            <v>-0.43</v>
          </cell>
          <cell r="BG25" t="str">
            <v>10012401</v>
          </cell>
          <cell r="BH25">
            <v>1240</v>
          </cell>
          <cell r="BI25" t="str">
            <v>100</v>
          </cell>
          <cell r="BJ25">
            <v>1</v>
          </cell>
          <cell r="BK25" t="str">
            <v xml:space="preserve">OTHER INVESTMENTS   </v>
          </cell>
          <cell r="BL25">
            <v>1</v>
          </cell>
          <cell r="BM25">
            <v>1</v>
          </cell>
          <cell r="BN25">
            <v>1</v>
          </cell>
          <cell r="BO25">
            <v>1</v>
          </cell>
          <cell r="BP25">
            <v>1</v>
          </cell>
          <cell r="BQ25">
            <v>1</v>
          </cell>
          <cell r="BR25">
            <v>1</v>
          </cell>
          <cell r="BS25">
            <v>1</v>
          </cell>
          <cell r="BT25">
            <v>1</v>
          </cell>
          <cell r="BU25">
            <v>1</v>
          </cell>
          <cell r="BV25">
            <v>1</v>
          </cell>
          <cell r="BW25">
            <v>1</v>
          </cell>
          <cell r="BX25">
            <v>1</v>
          </cell>
          <cell r="BY25">
            <v>1</v>
          </cell>
          <cell r="CA25" t="str">
            <v>2001fpuc1070</v>
          </cell>
          <cell r="CB25">
            <v>1070</v>
          </cell>
          <cell r="CC25" t="str">
            <v>fpuc</v>
          </cell>
          <cell r="CD25">
            <v>5119658.076923077</v>
          </cell>
          <cell r="CE25">
            <v>2733399</v>
          </cell>
          <cell r="CF25">
            <v>2724470</v>
          </cell>
          <cell r="CG25">
            <v>2929204</v>
          </cell>
          <cell r="CH25">
            <v>3712854</v>
          </cell>
          <cell r="CI25">
            <v>4181497</v>
          </cell>
          <cell r="CJ25">
            <v>5006667</v>
          </cell>
          <cell r="CK25">
            <v>5745026</v>
          </cell>
          <cell r="CL25">
            <v>6586012</v>
          </cell>
          <cell r="CM25">
            <v>5682946</v>
          </cell>
          <cell r="CN25">
            <v>6080523</v>
          </cell>
          <cell r="CO25">
            <v>6705083</v>
          </cell>
          <cell r="CP25">
            <v>6611234</v>
          </cell>
          <cell r="CQ25">
            <v>7856640</v>
          </cell>
        </row>
        <row r="26">
          <cell r="A26">
            <v>11410103921</v>
          </cell>
          <cell r="B26">
            <v>114</v>
          </cell>
          <cell r="C26">
            <v>1010</v>
          </cell>
          <cell r="D26">
            <v>3921</v>
          </cell>
          <cell r="E26" t="str">
            <v xml:space="preserve">TRANSP EQUIP-CARS   </v>
          </cell>
          <cell r="F26">
            <v>41517</v>
          </cell>
          <cell r="G26">
            <v>41517</v>
          </cell>
          <cell r="H26">
            <v>41517</v>
          </cell>
          <cell r="I26">
            <v>41517</v>
          </cell>
          <cell r="J26">
            <v>41517</v>
          </cell>
          <cell r="K26">
            <v>41517</v>
          </cell>
          <cell r="L26">
            <v>41517</v>
          </cell>
          <cell r="M26">
            <v>41517</v>
          </cell>
          <cell r="N26">
            <v>41517</v>
          </cell>
          <cell r="O26">
            <v>41517</v>
          </cell>
          <cell r="P26">
            <v>41517</v>
          </cell>
          <cell r="Q26">
            <v>41517</v>
          </cell>
          <cell r="R26">
            <v>41517</v>
          </cell>
          <cell r="W26">
            <v>3671</v>
          </cell>
          <cell r="X26" t="str">
            <v>UNDERGRD CONDUCT &amp; DEVICE-DUCT</v>
          </cell>
          <cell r="Y26">
            <v>967.43</v>
          </cell>
          <cell r="Z26">
            <v>0.43</v>
          </cell>
          <cell r="AA26">
            <v>304.43</v>
          </cell>
          <cell r="AB26">
            <v>181.43</v>
          </cell>
          <cell r="AC26">
            <v>181.43</v>
          </cell>
          <cell r="AD26">
            <v>181.43</v>
          </cell>
          <cell r="AE26">
            <v>181.43</v>
          </cell>
          <cell r="AF26">
            <v>181.43</v>
          </cell>
          <cell r="AG26">
            <v>181.43</v>
          </cell>
          <cell r="AH26">
            <v>181.43</v>
          </cell>
          <cell r="AI26">
            <v>181.43</v>
          </cell>
          <cell r="AJ26">
            <v>269.43</v>
          </cell>
          <cell r="AK26">
            <v>0.43</v>
          </cell>
          <cell r="BG26" t="str">
            <v>100TOTAL1240</v>
          </cell>
          <cell r="BH26" t="str">
            <v>1240 Total</v>
          </cell>
          <cell r="BI26" t="str">
            <v>Total</v>
          </cell>
          <cell r="BL26">
            <v>1</v>
          </cell>
          <cell r="BM26">
            <v>1</v>
          </cell>
          <cell r="BN26">
            <v>1</v>
          </cell>
          <cell r="BO26">
            <v>1</v>
          </cell>
          <cell r="BP26">
            <v>1</v>
          </cell>
          <cell r="BQ26">
            <v>1</v>
          </cell>
          <cell r="BR26">
            <v>1</v>
          </cell>
          <cell r="BS26">
            <v>1</v>
          </cell>
          <cell r="BT26">
            <v>1</v>
          </cell>
          <cell r="BU26">
            <v>1</v>
          </cell>
          <cell r="BV26">
            <v>1</v>
          </cell>
          <cell r="BW26">
            <v>1</v>
          </cell>
          <cell r="BX26">
            <v>1</v>
          </cell>
          <cell r="BY26">
            <v>1</v>
          </cell>
          <cell r="CA26" t="str">
            <v>2002fpuc1070</v>
          </cell>
          <cell r="CB26">
            <v>1070</v>
          </cell>
          <cell r="CC26" t="str">
            <v>fpuc</v>
          </cell>
          <cell r="CD26">
            <v>10547835.923076924</v>
          </cell>
          <cell r="CE26">
            <v>7856640</v>
          </cell>
          <cell r="CF26">
            <v>9063087</v>
          </cell>
          <cell r="CG26">
            <v>8792215</v>
          </cell>
          <cell r="CH26">
            <v>9892820</v>
          </cell>
          <cell r="CI26">
            <v>10398656</v>
          </cell>
          <cell r="CJ26">
            <v>11150652</v>
          </cell>
          <cell r="CK26">
            <v>11619803</v>
          </cell>
          <cell r="CL26">
            <v>12403363</v>
          </cell>
          <cell r="CM26">
            <v>12647238</v>
          </cell>
          <cell r="CN26">
            <v>12898927</v>
          </cell>
          <cell r="CO26">
            <v>13275353</v>
          </cell>
          <cell r="CP26">
            <v>13223043</v>
          </cell>
          <cell r="CQ26">
            <v>3900070</v>
          </cell>
        </row>
        <row r="27">
          <cell r="A27">
            <v>11410103922</v>
          </cell>
          <cell r="B27">
            <v>114</v>
          </cell>
          <cell r="C27">
            <v>1010</v>
          </cell>
          <cell r="D27">
            <v>3922</v>
          </cell>
          <cell r="E27" t="str">
            <v>TRANS-LIGHT TRUCK,VA</v>
          </cell>
          <cell r="F27">
            <v>218850</v>
          </cell>
          <cell r="G27">
            <v>218850</v>
          </cell>
          <cell r="H27">
            <v>218850</v>
          </cell>
          <cell r="I27">
            <v>218850</v>
          </cell>
          <cell r="J27">
            <v>218850</v>
          </cell>
          <cell r="K27">
            <v>218850</v>
          </cell>
          <cell r="L27">
            <v>218850</v>
          </cell>
          <cell r="M27">
            <v>195872</v>
          </cell>
          <cell r="N27">
            <v>195872</v>
          </cell>
          <cell r="O27">
            <v>195872</v>
          </cell>
          <cell r="P27">
            <v>195872</v>
          </cell>
          <cell r="Q27">
            <v>217029</v>
          </cell>
          <cell r="R27">
            <v>217029</v>
          </cell>
          <cell r="W27">
            <v>3672</v>
          </cell>
          <cell r="X27" t="str">
            <v>UNDERGRD CONDUCT/DEVICE-BURIED</v>
          </cell>
          <cell r="Y27">
            <v>18681.7</v>
          </cell>
          <cell r="Z27">
            <v>13132.7</v>
          </cell>
          <cell r="AA27">
            <v>10657.7</v>
          </cell>
          <cell r="AB27">
            <v>14769.7</v>
          </cell>
          <cell r="AC27">
            <v>18343.7</v>
          </cell>
          <cell r="AD27">
            <v>16832.7</v>
          </cell>
          <cell r="AE27">
            <v>20182.7</v>
          </cell>
          <cell r="AF27">
            <v>15611.7</v>
          </cell>
          <cell r="AG27">
            <v>15611.7</v>
          </cell>
          <cell r="AH27">
            <v>16243.7</v>
          </cell>
          <cell r="AI27">
            <v>19013.7</v>
          </cell>
          <cell r="AJ27">
            <v>12174</v>
          </cell>
          <cell r="AK27">
            <v>2044</v>
          </cell>
          <cell r="BG27" t="str">
            <v>10012801</v>
          </cell>
          <cell r="BH27">
            <v>1280</v>
          </cell>
          <cell r="BI27" t="str">
            <v>100</v>
          </cell>
          <cell r="BJ27">
            <v>1</v>
          </cell>
          <cell r="BK27" t="str">
            <v xml:space="preserve">OTHER SPECIAL FUNDS </v>
          </cell>
          <cell r="BL27">
            <v>9423.0769230769238</v>
          </cell>
          <cell r="BM27">
            <v>12500</v>
          </cell>
          <cell r="BN27">
            <v>10000</v>
          </cell>
          <cell r="BO27">
            <v>10000</v>
          </cell>
          <cell r="BP27">
            <v>10000</v>
          </cell>
          <cell r="BQ27">
            <v>10000</v>
          </cell>
          <cell r="BR27">
            <v>10000</v>
          </cell>
          <cell r="BS27">
            <v>10000</v>
          </cell>
          <cell r="BT27">
            <v>10000</v>
          </cell>
          <cell r="BU27">
            <v>10000</v>
          </cell>
          <cell r="BV27">
            <v>10000</v>
          </cell>
          <cell r="BW27">
            <v>10000</v>
          </cell>
          <cell r="BX27">
            <v>10000</v>
          </cell>
          <cell r="BY27">
            <v>0</v>
          </cell>
          <cell r="CA27" t="str">
            <v>20011141080</v>
          </cell>
          <cell r="CB27">
            <v>1080</v>
          </cell>
          <cell r="CC27">
            <v>114</v>
          </cell>
          <cell r="CD27">
            <v>-10522314.538461538</v>
          </cell>
          <cell r="CE27">
            <v>-10192460</v>
          </cell>
          <cell r="CF27">
            <v>-10275846</v>
          </cell>
          <cell r="CG27">
            <v>-10342013</v>
          </cell>
          <cell r="CH27">
            <v>-10340849</v>
          </cell>
          <cell r="CI27">
            <v>-10400529</v>
          </cell>
          <cell r="CJ27">
            <v>-10458119</v>
          </cell>
          <cell r="CK27">
            <v>-10467255</v>
          </cell>
          <cell r="CL27">
            <v>-10534698</v>
          </cell>
          <cell r="CM27">
            <v>-10613808</v>
          </cell>
          <cell r="CN27">
            <v>-10684362</v>
          </cell>
          <cell r="CO27">
            <v>-10752086</v>
          </cell>
          <cell r="CP27">
            <v>-10825738</v>
          </cell>
          <cell r="CQ27">
            <v>-10902326</v>
          </cell>
        </row>
        <row r="28">
          <cell r="A28">
            <v>11410103923</v>
          </cell>
          <cell r="B28">
            <v>114</v>
          </cell>
          <cell r="C28">
            <v>1010</v>
          </cell>
          <cell r="D28">
            <v>3923</v>
          </cell>
          <cell r="E28" t="str">
            <v>TRANS - HEAVY TRUCKS</v>
          </cell>
          <cell r="F28">
            <v>808743</v>
          </cell>
          <cell r="G28">
            <v>808743</v>
          </cell>
          <cell r="H28">
            <v>808743</v>
          </cell>
          <cell r="I28">
            <v>929016</v>
          </cell>
          <cell r="J28">
            <v>929016</v>
          </cell>
          <cell r="K28">
            <v>929016</v>
          </cell>
          <cell r="L28">
            <v>929016</v>
          </cell>
          <cell r="M28">
            <v>929016</v>
          </cell>
          <cell r="N28">
            <v>929016</v>
          </cell>
          <cell r="O28">
            <v>929016</v>
          </cell>
          <cell r="P28">
            <v>929016</v>
          </cell>
          <cell r="Q28">
            <v>929016</v>
          </cell>
          <cell r="R28">
            <v>929016</v>
          </cell>
          <cell r="W28">
            <v>3681</v>
          </cell>
          <cell r="X28" t="str">
            <v>LINE TRANSFORMERS- OVERHEAD</v>
          </cell>
          <cell r="Y28">
            <v>0</v>
          </cell>
          <cell r="Z28">
            <v>0</v>
          </cell>
          <cell r="AA28">
            <v>0</v>
          </cell>
          <cell r="AB28">
            <v>0</v>
          </cell>
          <cell r="AC28">
            <v>0</v>
          </cell>
          <cell r="AD28">
            <v>0</v>
          </cell>
          <cell r="AE28">
            <v>0</v>
          </cell>
          <cell r="AF28">
            <v>6747.7</v>
          </cell>
          <cell r="AG28">
            <v>6747.7</v>
          </cell>
          <cell r="AH28">
            <v>6747.7</v>
          </cell>
          <cell r="AI28">
            <v>6747.7</v>
          </cell>
          <cell r="AJ28">
            <v>0</v>
          </cell>
          <cell r="AK28">
            <v>4066.73</v>
          </cell>
          <cell r="BG28" t="str">
            <v>100TOTAL1280</v>
          </cell>
          <cell r="BH28" t="str">
            <v>1280 Total</v>
          </cell>
          <cell r="BI28" t="str">
            <v>Total</v>
          </cell>
          <cell r="BL28">
            <v>9423.0769230769238</v>
          </cell>
          <cell r="BM28">
            <v>12500</v>
          </cell>
          <cell r="BN28">
            <v>10000</v>
          </cell>
          <cell r="BO28">
            <v>10000</v>
          </cell>
          <cell r="BP28">
            <v>10000</v>
          </cell>
          <cell r="BQ28">
            <v>10000</v>
          </cell>
          <cell r="BR28">
            <v>10000</v>
          </cell>
          <cell r="BS28">
            <v>10000</v>
          </cell>
          <cell r="BT28">
            <v>10000</v>
          </cell>
          <cell r="BU28">
            <v>10000</v>
          </cell>
          <cell r="BV28">
            <v>10000</v>
          </cell>
          <cell r="BW28">
            <v>10000</v>
          </cell>
          <cell r="BX28">
            <v>10000</v>
          </cell>
          <cell r="BY28">
            <v>0</v>
          </cell>
          <cell r="CA28" t="str">
            <v>20021141080</v>
          </cell>
          <cell r="CB28">
            <v>1080</v>
          </cell>
          <cell r="CC28">
            <v>114</v>
          </cell>
          <cell r="CD28">
            <v>-11296895.76923077</v>
          </cell>
          <cell r="CE28">
            <v>-10902326</v>
          </cell>
          <cell r="CF28">
            <v>-10973438</v>
          </cell>
          <cell r="CG28">
            <v>-11059339</v>
          </cell>
          <cell r="CH28">
            <v>-11125876</v>
          </cell>
          <cell r="CI28">
            <v>-11214671</v>
          </cell>
          <cell r="CJ28">
            <v>-11305369</v>
          </cell>
          <cell r="CK28">
            <v>-11293809</v>
          </cell>
          <cell r="CL28">
            <v>-11341423</v>
          </cell>
          <cell r="CM28">
            <v>-11378413</v>
          </cell>
          <cell r="CN28">
            <v>-11449547</v>
          </cell>
          <cell r="CO28">
            <v>-11526976</v>
          </cell>
          <cell r="CP28">
            <v>-11601496</v>
          </cell>
          <cell r="CQ28">
            <v>-11686962</v>
          </cell>
        </row>
        <row r="29">
          <cell r="A29">
            <v>11410103924</v>
          </cell>
          <cell r="B29">
            <v>114</v>
          </cell>
          <cell r="C29">
            <v>1010</v>
          </cell>
          <cell r="D29">
            <v>3924</v>
          </cell>
          <cell r="E29" t="str">
            <v xml:space="preserve">TRANS-TRAILERS      </v>
          </cell>
          <cell r="F29">
            <v>20033</v>
          </cell>
          <cell r="G29">
            <v>20033</v>
          </cell>
          <cell r="H29">
            <v>20033</v>
          </cell>
          <cell r="I29">
            <v>20033</v>
          </cell>
          <cell r="J29">
            <v>20033</v>
          </cell>
          <cell r="K29">
            <v>20033</v>
          </cell>
          <cell r="L29">
            <v>20033</v>
          </cell>
          <cell r="M29">
            <v>20033</v>
          </cell>
          <cell r="N29">
            <v>20033</v>
          </cell>
          <cell r="O29">
            <v>20033</v>
          </cell>
          <cell r="P29">
            <v>20033</v>
          </cell>
          <cell r="Q29">
            <v>72546</v>
          </cell>
          <cell r="R29">
            <v>72546</v>
          </cell>
          <cell r="W29">
            <v>3683</v>
          </cell>
          <cell r="X29" t="str">
            <v>LINE TRANSFORMERS- BURIED</v>
          </cell>
          <cell r="Y29">
            <v>0</v>
          </cell>
          <cell r="Z29">
            <v>0</v>
          </cell>
          <cell r="AA29">
            <v>0</v>
          </cell>
          <cell r="AB29">
            <v>0</v>
          </cell>
          <cell r="AC29">
            <v>0</v>
          </cell>
          <cell r="AD29">
            <v>0</v>
          </cell>
          <cell r="AE29">
            <v>0</v>
          </cell>
          <cell r="AF29">
            <v>0</v>
          </cell>
          <cell r="AG29">
            <v>0</v>
          </cell>
          <cell r="AH29">
            <v>0</v>
          </cell>
          <cell r="AI29">
            <v>0</v>
          </cell>
          <cell r="AJ29">
            <v>0</v>
          </cell>
          <cell r="AK29">
            <v>0</v>
          </cell>
          <cell r="BG29" t="str">
            <v>10013107</v>
          </cell>
          <cell r="BH29">
            <v>1310</v>
          </cell>
          <cell r="BI29" t="str">
            <v>100</v>
          </cell>
          <cell r="BJ29">
            <v>7</v>
          </cell>
          <cell r="BK29" t="str">
            <v>CASH -CITIBANK OF DE</v>
          </cell>
          <cell r="BL29">
            <v>11686</v>
          </cell>
          <cell r="BM29">
            <v>11686</v>
          </cell>
          <cell r="BN29">
            <v>11686</v>
          </cell>
          <cell r="BO29">
            <v>11686</v>
          </cell>
          <cell r="BP29">
            <v>11686</v>
          </cell>
          <cell r="BQ29">
            <v>11686</v>
          </cell>
          <cell r="BR29">
            <v>11686</v>
          </cell>
          <cell r="BS29">
            <v>11686</v>
          </cell>
          <cell r="BT29">
            <v>11686</v>
          </cell>
          <cell r="BU29">
            <v>11686</v>
          </cell>
          <cell r="BV29">
            <v>11686</v>
          </cell>
          <cell r="BW29">
            <v>11686</v>
          </cell>
          <cell r="BX29">
            <v>11686</v>
          </cell>
          <cell r="BY29">
            <v>11686</v>
          </cell>
          <cell r="CA29" t="str">
            <v>20011151080</v>
          </cell>
          <cell r="CB29">
            <v>1080</v>
          </cell>
          <cell r="CC29">
            <v>115</v>
          </cell>
          <cell r="CD29">
            <v>-12020492.615384616</v>
          </cell>
          <cell r="CE29">
            <v>-11593544</v>
          </cell>
          <cell r="CF29">
            <v>-11678921</v>
          </cell>
          <cell r="CG29">
            <v>-11779249</v>
          </cell>
          <cell r="CH29">
            <v>-11889384</v>
          </cell>
          <cell r="CI29">
            <v>-11960164</v>
          </cell>
          <cell r="CJ29">
            <v>-12038452</v>
          </cell>
          <cell r="CK29">
            <v>-12139825</v>
          </cell>
          <cell r="CL29">
            <v>-12070509</v>
          </cell>
          <cell r="CM29">
            <v>-12101006</v>
          </cell>
          <cell r="CN29">
            <v>-12138430</v>
          </cell>
          <cell r="CO29">
            <v>-12206141</v>
          </cell>
          <cell r="CP29">
            <v>-12308230</v>
          </cell>
          <cell r="CQ29">
            <v>-12362549</v>
          </cell>
        </row>
        <row r="30">
          <cell r="A30">
            <v>11410103931</v>
          </cell>
          <cell r="B30">
            <v>114</v>
          </cell>
          <cell r="C30">
            <v>1010</v>
          </cell>
          <cell r="D30">
            <v>3931</v>
          </cell>
          <cell r="E30" t="str">
            <v>STORES EQUIP-HANDLIN</v>
          </cell>
          <cell r="F30">
            <v>86430</v>
          </cell>
          <cell r="G30">
            <v>86430</v>
          </cell>
          <cell r="H30">
            <v>86430</v>
          </cell>
          <cell r="I30">
            <v>86430</v>
          </cell>
          <cell r="J30">
            <v>86430</v>
          </cell>
          <cell r="K30">
            <v>86430</v>
          </cell>
          <cell r="L30">
            <v>86430</v>
          </cell>
          <cell r="M30">
            <v>86430</v>
          </cell>
          <cell r="N30">
            <v>86430</v>
          </cell>
          <cell r="O30">
            <v>86430</v>
          </cell>
          <cell r="P30">
            <v>86430</v>
          </cell>
          <cell r="Q30">
            <v>86430</v>
          </cell>
          <cell r="R30">
            <v>86430</v>
          </cell>
          <cell r="W30">
            <v>3691</v>
          </cell>
          <cell r="X30" t="str">
            <v>OVERHEAD SERVICES</v>
          </cell>
          <cell r="Y30">
            <v>0</v>
          </cell>
          <cell r="Z30">
            <v>0</v>
          </cell>
          <cell r="AA30">
            <v>0</v>
          </cell>
          <cell r="AB30">
            <v>0</v>
          </cell>
          <cell r="AC30">
            <v>0</v>
          </cell>
          <cell r="AD30">
            <v>0</v>
          </cell>
          <cell r="AE30">
            <v>0</v>
          </cell>
          <cell r="AF30">
            <v>0</v>
          </cell>
          <cell r="AG30">
            <v>0</v>
          </cell>
          <cell r="AH30">
            <v>0</v>
          </cell>
          <cell r="AI30">
            <v>0</v>
          </cell>
          <cell r="AJ30">
            <v>0</v>
          </cell>
          <cell r="AK30">
            <v>0</v>
          </cell>
          <cell r="BG30" t="str">
            <v>100131012</v>
          </cell>
          <cell r="BH30">
            <v>1310</v>
          </cell>
          <cell r="BI30" t="str">
            <v>100</v>
          </cell>
          <cell r="BJ30">
            <v>12</v>
          </cell>
          <cell r="BK30" t="str">
            <v xml:space="preserve">CASH- SUN BANK-WEST </v>
          </cell>
          <cell r="BL30">
            <v>59777.153846153844</v>
          </cell>
          <cell r="BM30">
            <v>3158761</v>
          </cell>
          <cell r="BN30">
            <v>-126440</v>
          </cell>
          <cell r="BO30">
            <v>172627</v>
          </cell>
          <cell r="BP30">
            <v>2362777</v>
          </cell>
          <cell r="BQ30">
            <v>394137</v>
          </cell>
          <cell r="BR30">
            <v>-8812429</v>
          </cell>
          <cell r="BS30">
            <v>181679</v>
          </cell>
          <cell r="BT30">
            <v>322723</v>
          </cell>
          <cell r="BU30">
            <v>-1140760</v>
          </cell>
          <cell r="BV30">
            <v>1894355</v>
          </cell>
          <cell r="BW30">
            <v>-251531</v>
          </cell>
          <cell r="BX30">
            <v>-540714</v>
          </cell>
          <cell r="BY30">
            <v>3161918</v>
          </cell>
          <cell r="CA30" t="str">
            <v>20021151080</v>
          </cell>
          <cell r="CB30">
            <v>1080</v>
          </cell>
          <cell r="CC30">
            <v>115</v>
          </cell>
          <cell r="CD30">
            <v>-12876728.23076923</v>
          </cell>
          <cell r="CE30">
            <v>-12362549</v>
          </cell>
          <cell r="CF30">
            <v>-12465898</v>
          </cell>
          <cell r="CG30">
            <v>-12546555</v>
          </cell>
          <cell r="CH30">
            <v>-12605459</v>
          </cell>
          <cell r="CI30">
            <v>-12708907</v>
          </cell>
          <cell r="CJ30">
            <v>-12811593</v>
          </cell>
          <cell r="CK30">
            <v>-12914592</v>
          </cell>
          <cell r="CL30">
            <v>-12976292</v>
          </cell>
          <cell r="CM30">
            <v>-13013797</v>
          </cell>
          <cell r="CN30">
            <v>-13114566</v>
          </cell>
          <cell r="CO30">
            <v>-13189906</v>
          </cell>
          <cell r="CP30">
            <v>-13292170</v>
          </cell>
          <cell r="CQ30">
            <v>-13395183</v>
          </cell>
        </row>
        <row r="31">
          <cell r="A31">
            <v>11410103932</v>
          </cell>
          <cell r="B31">
            <v>114</v>
          </cell>
          <cell r="C31">
            <v>1010</v>
          </cell>
          <cell r="D31">
            <v>3932</v>
          </cell>
          <cell r="E31" t="str">
            <v>STORES EQUIP-PORTABL</v>
          </cell>
          <cell r="F31">
            <v>761</v>
          </cell>
          <cell r="G31">
            <v>761</v>
          </cell>
          <cell r="H31">
            <v>761</v>
          </cell>
          <cell r="I31">
            <v>761</v>
          </cell>
          <cell r="J31">
            <v>761</v>
          </cell>
          <cell r="K31">
            <v>761</v>
          </cell>
          <cell r="L31">
            <v>761</v>
          </cell>
          <cell r="M31">
            <v>761</v>
          </cell>
          <cell r="N31">
            <v>761</v>
          </cell>
          <cell r="O31">
            <v>761</v>
          </cell>
          <cell r="P31">
            <v>761</v>
          </cell>
          <cell r="Q31">
            <v>761</v>
          </cell>
          <cell r="R31">
            <v>761</v>
          </cell>
          <cell r="W31">
            <v>3692</v>
          </cell>
          <cell r="X31" t="str">
            <v>UNDERGRD SERVICES- DUCT</v>
          </cell>
          <cell r="Y31">
            <v>0</v>
          </cell>
          <cell r="Z31">
            <v>0</v>
          </cell>
          <cell r="AA31">
            <v>0</v>
          </cell>
          <cell r="AB31">
            <v>0</v>
          </cell>
          <cell r="AC31">
            <v>0</v>
          </cell>
          <cell r="AD31">
            <v>0</v>
          </cell>
          <cell r="AE31">
            <v>0</v>
          </cell>
          <cell r="AF31">
            <v>0</v>
          </cell>
          <cell r="AG31">
            <v>0</v>
          </cell>
          <cell r="AH31">
            <v>0</v>
          </cell>
          <cell r="AI31">
            <v>0</v>
          </cell>
          <cell r="AJ31">
            <v>0</v>
          </cell>
          <cell r="AK31">
            <v>0</v>
          </cell>
          <cell r="BG31" t="str">
            <v>100131041</v>
          </cell>
          <cell r="BH31">
            <v>1310</v>
          </cell>
          <cell r="BI31" t="str">
            <v>100</v>
          </cell>
          <cell r="BJ31">
            <v>41</v>
          </cell>
          <cell r="BK31" t="str">
            <v>CASH -C&amp;L BANK OF BL</v>
          </cell>
          <cell r="BL31">
            <v>10785.461538461539</v>
          </cell>
          <cell r="BM31">
            <v>8047</v>
          </cell>
          <cell r="BN31">
            <v>11810</v>
          </cell>
          <cell r="BO31">
            <v>11703</v>
          </cell>
          <cell r="BP31">
            <v>5887</v>
          </cell>
          <cell r="BQ31">
            <v>5722</v>
          </cell>
          <cell r="BR31">
            <v>5476</v>
          </cell>
          <cell r="BS31">
            <v>4995</v>
          </cell>
          <cell r="BT31">
            <v>5209</v>
          </cell>
          <cell r="BU31">
            <v>10392</v>
          </cell>
          <cell r="BV31">
            <v>16504</v>
          </cell>
          <cell r="BW31">
            <v>22177</v>
          </cell>
          <cell r="BX31">
            <v>25685</v>
          </cell>
          <cell r="BY31">
            <v>6604</v>
          </cell>
          <cell r="CA31" t="str">
            <v>2001fpuc1080</v>
          </cell>
          <cell r="CB31">
            <v>1080</v>
          </cell>
          <cell r="CC31" t="str">
            <v>fpuc</v>
          </cell>
          <cell r="CD31">
            <v>-50203501.230769232</v>
          </cell>
          <cell r="CE31">
            <v>-48264048</v>
          </cell>
          <cell r="CF31">
            <v>-48600912</v>
          </cell>
          <cell r="CG31">
            <v>-48931979</v>
          </cell>
          <cell r="CH31">
            <v>-49193063</v>
          </cell>
          <cell r="CI31">
            <v>-49508177</v>
          </cell>
          <cell r="CJ31">
            <v>-49821444</v>
          </cell>
          <cell r="CK31">
            <v>-50122977</v>
          </cell>
          <cell r="CL31">
            <v>-50319267</v>
          </cell>
          <cell r="CM31">
            <v>-50596012</v>
          </cell>
          <cell r="CN31">
            <v>-50785202</v>
          </cell>
          <cell r="CO31">
            <v>-51095536</v>
          </cell>
          <cell r="CP31">
            <v>-51441922</v>
          </cell>
          <cell r="CQ31">
            <v>-53964977</v>
          </cell>
        </row>
        <row r="32">
          <cell r="A32">
            <v>11410103941</v>
          </cell>
          <cell r="B32">
            <v>114</v>
          </cell>
          <cell r="C32">
            <v>1010</v>
          </cell>
          <cell r="D32">
            <v>3941</v>
          </cell>
          <cell r="E32" t="str">
            <v xml:space="preserve">TOOLS,SHOP,&amp; GARAGE </v>
          </cell>
          <cell r="F32">
            <v>5063</v>
          </cell>
          <cell r="G32">
            <v>5063</v>
          </cell>
          <cell r="H32">
            <v>5063</v>
          </cell>
          <cell r="I32">
            <v>5063</v>
          </cell>
          <cell r="J32">
            <v>5063</v>
          </cell>
          <cell r="K32">
            <v>5063</v>
          </cell>
          <cell r="L32">
            <v>5063</v>
          </cell>
          <cell r="M32">
            <v>5063</v>
          </cell>
          <cell r="N32">
            <v>4952</v>
          </cell>
          <cell r="O32">
            <v>4952</v>
          </cell>
          <cell r="P32">
            <v>4952</v>
          </cell>
          <cell r="Q32">
            <v>4952</v>
          </cell>
          <cell r="R32">
            <v>4952</v>
          </cell>
          <cell r="W32">
            <v>3693</v>
          </cell>
          <cell r="X32" t="str">
            <v>UNDERGRD SERVICES- BURIED</v>
          </cell>
          <cell r="Y32">
            <v>34</v>
          </cell>
          <cell r="Z32">
            <v>34</v>
          </cell>
          <cell r="AA32">
            <v>34</v>
          </cell>
          <cell r="AB32">
            <v>34</v>
          </cell>
          <cell r="AC32">
            <v>34</v>
          </cell>
          <cell r="AD32">
            <v>34</v>
          </cell>
          <cell r="AE32">
            <v>34</v>
          </cell>
          <cell r="AF32">
            <v>34</v>
          </cell>
          <cell r="AG32">
            <v>34</v>
          </cell>
          <cell r="AH32">
            <v>34</v>
          </cell>
          <cell r="AI32">
            <v>34</v>
          </cell>
          <cell r="AJ32">
            <v>34</v>
          </cell>
          <cell r="AK32">
            <v>0</v>
          </cell>
          <cell r="BG32" t="str">
            <v>100131043</v>
          </cell>
          <cell r="BH32">
            <v>1310</v>
          </cell>
          <cell r="BI32" t="str">
            <v>100</v>
          </cell>
          <cell r="BJ32">
            <v>43</v>
          </cell>
          <cell r="BK32" t="str">
            <v>CASH -C&amp;L BANK OF BR</v>
          </cell>
          <cell r="BL32">
            <v>6588.6923076923076</v>
          </cell>
          <cell r="BM32">
            <v>3065</v>
          </cell>
          <cell r="BN32">
            <v>8864</v>
          </cell>
          <cell r="BO32">
            <v>7442</v>
          </cell>
          <cell r="BP32">
            <v>2665</v>
          </cell>
          <cell r="BQ32">
            <v>2710</v>
          </cell>
          <cell r="BR32">
            <v>3628</v>
          </cell>
          <cell r="BS32">
            <v>2703</v>
          </cell>
          <cell r="BT32">
            <v>2612</v>
          </cell>
          <cell r="BU32">
            <v>3004</v>
          </cell>
          <cell r="BV32">
            <v>9545</v>
          </cell>
          <cell r="BW32">
            <v>13944</v>
          </cell>
          <cell r="BX32">
            <v>20683</v>
          </cell>
          <cell r="BY32">
            <v>4788</v>
          </cell>
          <cell r="CA32" t="str">
            <v>2002fpuc1080</v>
          </cell>
          <cell r="CB32">
            <v>1080</v>
          </cell>
          <cell r="CC32" t="str">
            <v>fpuc</v>
          </cell>
          <cell r="CD32">
            <v>-55945121.461538464</v>
          </cell>
          <cell r="CE32">
            <v>-53964977</v>
          </cell>
          <cell r="CF32">
            <v>-54372886</v>
          </cell>
          <cell r="CG32">
            <v>-54764558</v>
          </cell>
          <cell r="CH32">
            <v>-55087770</v>
          </cell>
          <cell r="CI32">
            <v>-55502242</v>
          </cell>
          <cell r="CJ32">
            <v>-55907512</v>
          </cell>
          <cell r="CK32">
            <v>-56080798</v>
          </cell>
          <cell r="CL32">
            <v>-56245731</v>
          </cell>
          <cell r="CM32">
            <v>-56470759</v>
          </cell>
          <cell r="CN32">
            <v>-56813908</v>
          </cell>
          <cell r="CO32">
            <v>-57030505</v>
          </cell>
          <cell r="CP32">
            <v>-57326383</v>
          </cell>
          <cell r="CQ32">
            <v>-57718550</v>
          </cell>
        </row>
        <row r="33">
          <cell r="A33">
            <v>11410103942</v>
          </cell>
          <cell r="B33">
            <v>114</v>
          </cell>
          <cell r="C33">
            <v>1010</v>
          </cell>
          <cell r="D33">
            <v>3942</v>
          </cell>
          <cell r="E33" t="str">
            <v xml:space="preserve">TOOLS,SHOP,&amp; GARAGE </v>
          </cell>
          <cell r="F33">
            <v>20022</v>
          </cell>
          <cell r="G33">
            <v>20022</v>
          </cell>
          <cell r="H33">
            <v>20022</v>
          </cell>
          <cell r="I33">
            <v>20022</v>
          </cell>
          <cell r="J33">
            <v>20022</v>
          </cell>
          <cell r="K33">
            <v>20022</v>
          </cell>
          <cell r="L33">
            <v>20022</v>
          </cell>
          <cell r="M33">
            <v>20022</v>
          </cell>
          <cell r="N33">
            <v>20022</v>
          </cell>
          <cell r="O33">
            <v>20022</v>
          </cell>
          <cell r="P33">
            <v>20022</v>
          </cell>
          <cell r="Q33">
            <v>20022</v>
          </cell>
          <cell r="R33">
            <v>20022</v>
          </cell>
          <cell r="W33">
            <v>3711</v>
          </cell>
          <cell r="X33" t="str">
            <v>INSTAL ON CUST PREMISES-ABOVE</v>
          </cell>
          <cell r="Y33">
            <v>20218</v>
          </cell>
          <cell r="Z33">
            <v>20269</v>
          </cell>
          <cell r="AA33">
            <v>20218</v>
          </cell>
          <cell r="AB33">
            <v>20218</v>
          </cell>
          <cell r="AC33">
            <v>20218</v>
          </cell>
          <cell r="AD33">
            <v>20218</v>
          </cell>
          <cell r="AE33">
            <v>20218</v>
          </cell>
          <cell r="AF33">
            <v>20218</v>
          </cell>
          <cell r="AG33">
            <v>20218</v>
          </cell>
          <cell r="AH33">
            <v>20218</v>
          </cell>
          <cell r="AI33">
            <v>20218</v>
          </cell>
          <cell r="AJ33">
            <v>11781</v>
          </cell>
          <cell r="AK33">
            <v>0</v>
          </cell>
          <cell r="BG33" t="str">
            <v>100131044</v>
          </cell>
          <cell r="BH33">
            <v>1310</v>
          </cell>
          <cell r="BI33" t="str">
            <v>100</v>
          </cell>
          <cell r="BJ33">
            <v>44</v>
          </cell>
          <cell r="BK33" t="str">
            <v>CASH -PEOPLES COMM B</v>
          </cell>
          <cell r="BL33">
            <v>9086.8461538461543</v>
          </cell>
          <cell r="BM33">
            <v>3500</v>
          </cell>
          <cell r="BN33">
            <v>11164</v>
          </cell>
          <cell r="BO33">
            <v>10165</v>
          </cell>
          <cell r="BP33">
            <v>1559</v>
          </cell>
          <cell r="BQ33">
            <v>1742</v>
          </cell>
          <cell r="BR33">
            <v>1379</v>
          </cell>
          <cell r="BS33">
            <v>1005</v>
          </cell>
          <cell r="BT33">
            <v>1376</v>
          </cell>
          <cell r="BU33">
            <v>8143</v>
          </cell>
          <cell r="BV33">
            <v>17596</v>
          </cell>
          <cell r="BW33">
            <v>25992</v>
          </cell>
          <cell r="BX33">
            <v>32945</v>
          </cell>
          <cell r="BY33">
            <v>1563</v>
          </cell>
          <cell r="CA33" t="str">
            <v>20011001080</v>
          </cell>
          <cell r="CB33">
            <v>1080</v>
          </cell>
          <cell r="CC33">
            <v>100</v>
          </cell>
          <cell r="CD33">
            <v>0</v>
          </cell>
          <cell r="CE33">
            <v>0</v>
          </cell>
          <cell r="CF33">
            <v>0</v>
          </cell>
          <cell r="CG33">
            <v>0</v>
          </cell>
          <cell r="CH33">
            <v>0</v>
          </cell>
          <cell r="CI33">
            <v>0</v>
          </cell>
          <cell r="CJ33">
            <v>0</v>
          </cell>
          <cell r="CK33">
            <v>0</v>
          </cell>
          <cell r="CL33">
            <v>0</v>
          </cell>
          <cell r="CM33">
            <v>0</v>
          </cell>
          <cell r="CN33">
            <v>0</v>
          </cell>
          <cell r="CO33">
            <v>0</v>
          </cell>
          <cell r="CP33">
            <v>0</v>
          </cell>
          <cell r="CQ33">
            <v>0</v>
          </cell>
        </row>
        <row r="34">
          <cell r="A34">
            <v>11410103951</v>
          </cell>
          <cell r="B34">
            <v>114</v>
          </cell>
          <cell r="C34">
            <v>1010</v>
          </cell>
          <cell r="D34">
            <v>3951</v>
          </cell>
          <cell r="E34" t="str">
            <v>LABORATORY FIXED EQU</v>
          </cell>
          <cell r="F34">
            <v>9548</v>
          </cell>
          <cell r="G34">
            <v>9548</v>
          </cell>
          <cell r="H34">
            <v>9548</v>
          </cell>
          <cell r="I34">
            <v>9548</v>
          </cell>
          <cell r="J34">
            <v>9548</v>
          </cell>
          <cell r="K34">
            <v>9548</v>
          </cell>
          <cell r="L34">
            <v>33573</v>
          </cell>
          <cell r="M34">
            <v>33573</v>
          </cell>
          <cell r="N34">
            <v>33573</v>
          </cell>
          <cell r="O34">
            <v>33573</v>
          </cell>
          <cell r="P34">
            <v>33573</v>
          </cell>
          <cell r="Q34">
            <v>33573</v>
          </cell>
          <cell r="R34">
            <v>33573</v>
          </cell>
          <cell r="W34">
            <v>3713</v>
          </cell>
          <cell r="X34" t="str">
            <v>INSTAL ON CUST PREMISES-UNDER</v>
          </cell>
          <cell r="Y34">
            <v>0</v>
          </cell>
          <cell r="Z34">
            <v>0</v>
          </cell>
          <cell r="AA34">
            <v>0</v>
          </cell>
          <cell r="AB34">
            <v>0</v>
          </cell>
          <cell r="AC34">
            <v>0</v>
          </cell>
          <cell r="AD34">
            <v>0</v>
          </cell>
          <cell r="AE34">
            <v>0</v>
          </cell>
          <cell r="AF34">
            <v>0</v>
          </cell>
          <cell r="AG34">
            <v>0</v>
          </cell>
          <cell r="AH34">
            <v>0</v>
          </cell>
          <cell r="AI34">
            <v>0</v>
          </cell>
          <cell r="AJ34">
            <v>0</v>
          </cell>
          <cell r="AK34">
            <v>0</v>
          </cell>
          <cell r="BG34" t="str">
            <v>100TOTAL1310</v>
          </cell>
          <cell r="BH34" t="str">
            <v>1310 Total</v>
          </cell>
          <cell r="BI34" t="str">
            <v>Total</v>
          </cell>
          <cell r="BL34">
            <v>97924.153846153844</v>
          </cell>
          <cell r="BM34">
            <v>3185059</v>
          </cell>
          <cell r="BN34">
            <v>-82916</v>
          </cell>
          <cell r="BO34">
            <v>213623</v>
          </cell>
          <cell r="BP34">
            <v>2384574</v>
          </cell>
          <cell r="BQ34">
            <v>415997</v>
          </cell>
          <cell r="BR34">
            <v>-8790260</v>
          </cell>
          <cell r="BS34">
            <v>202068</v>
          </cell>
          <cell r="BT34">
            <v>343606</v>
          </cell>
          <cell r="BU34">
            <v>-1107535</v>
          </cell>
          <cell r="BV34">
            <v>1949686</v>
          </cell>
          <cell r="BW34">
            <v>-177732</v>
          </cell>
          <cell r="BX34">
            <v>-449715</v>
          </cell>
          <cell r="BY34">
            <v>3186559</v>
          </cell>
          <cell r="CA34" t="str">
            <v>20021001080</v>
          </cell>
          <cell r="CB34">
            <v>1080</v>
          </cell>
          <cell r="CC34">
            <v>100</v>
          </cell>
          <cell r="CD34">
            <v>0</v>
          </cell>
          <cell r="CE34">
            <v>0</v>
          </cell>
          <cell r="CF34">
            <v>0</v>
          </cell>
          <cell r="CG34">
            <v>0</v>
          </cell>
          <cell r="CH34">
            <v>0</v>
          </cell>
          <cell r="CI34">
            <v>0</v>
          </cell>
          <cell r="CJ34">
            <v>0</v>
          </cell>
          <cell r="CK34">
            <v>0</v>
          </cell>
          <cell r="CL34">
            <v>0</v>
          </cell>
          <cell r="CM34">
            <v>0</v>
          </cell>
          <cell r="CN34">
            <v>0</v>
          </cell>
          <cell r="CO34">
            <v>0</v>
          </cell>
          <cell r="CP34">
            <v>0</v>
          </cell>
          <cell r="CQ34">
            <v>0</v>
          </cell>
        </row>
        <row r="35">
          <cell r="A35">
            <v>11410103952</v>
          </cell>
          <cell r="B35">
            <v>114</v>
          </cell>
          <cell r="C35">
            <v>1010</v>
          </cell>
          <cell r="D35">
            <v>3952</v>
          </cell>
          <cell r="E35" t="str">
            <v xml:space="preserve">LABORATORY PORTABLE </v>
          </cell>
          <cell r="F35">
            <v>16219</v>
          </cell>
          <cell r="G35">
            <v>16219</v>
          </cell>
          <cell r="H35">
            <v>16219</v>
          </cell>
          <cell r="I35">
            <v>16219</v>
          </cell>
          <cell r="J35">
            <v>16219</v>
          </cell>
          <cell r="K35">
            <v>17708</v>
          </cell>
          <cell r="L35">
            <v>17708</v>
          </cell>
          <cell r="M35">
            <v>17708</v>
          </cell>
          <cell r="N35">
            <v>15275</v>
          </cell>
          <cell r="O35">
            <v>15275</v>
          </cell>
          <cell r="P35">
            <v>15275</v>
          </cell>
          <cell r="Q35">
            <v>21322</v>
          </cell>
          <cell r="R35">
            <v>21322</v>
          </cell>
          <cell r="W35">
            <v>3731</v>
          </cell>
          <cell r="X35" t="str">
            <v>STREET LIGHTING AND SIGNAL AG</v>
          </cell>
          <cell r="Y35">
            <v>38886.199999999997</v>
          </cell>
          <cell r="Z35">
            <v>43372.2</v>
          </cell>
          <cell r="AA35">
            <v>58921.2</v>
          </cell>
          <cell r="AB35">
            <v>60754.2</v>
          </cell>
          <cell r="AC35">
            <v>68806.2</v>
          </cell>
          <cell r="AD35">
            <v>43968.2</v>
          </cell>
          <cell r="AE35">
            <v>43968.2</v>
          </cell>
          <cell r="AF35">
            <v>43968.2</v>
          </cell>
          <cell r="AG35">
            <v>43968.2</v>
          </cell>
          <cell r="AH35">
            <v>43968.2</v>
          </cell>
          <cell r="AI35">
            <v>43968.2</v>
          </cell>
          <cell r="AJ35">
            <v>31306.2</v>
          </cell>
          <cell r="AK35">
            <v>0</v>
          </cell>
          <cell r="BG35" t="str">
            <v>10013401</v>
          </cell>
          <cell r="BH35">
            <v>1340</v>
          </cell>
          <cell r="BI35" t="str">
            <v>100</v>
          </cell>
          <cell r="BJ35">
            <v>1</v>
          </cell>
          <cell r="BK35" t="str">
            <v xml:space="preserve">SPECIAL DEPOSITS    </v>
          </cell>
          <cell r="BL35">
            <v>41622.153846153844</v>
          </cell>
          <cell r="BM35">
            <v>541088</v>
          </cell>
          <cell r="BN35">
            <v>0</v>
          </cell>
          <cell r="BO35">
            <v>0</v>
          </cell>
          <cell r="BP35">
            <v>0</v>
          </cell>
          <cell r="BQ35">
            <v>0</v>
          </cell>
          <cell r="BR35">
            <v>0</v>
          </cell>
          <cell r="BS35">
            <v>0</v>
          </cell>
          <cell r="BT35">
            <v>0</v>
          </cell>
          <cell r="BU35">
            <v>0</v>
          </cell>
          <cell r="BV35">
            <v>0</v>
          </cell>
          <cell r="BW35">
            <v>0</v>
          </cell>
          <cell r="BX35">
            <v>0</v>
          </cell>
          <cell r="BY35">
            <v>0</v>
          </cell>
          <cell r="CA35" t="str">
            <v>20011141140</v>
          </cell>
          <cell r="CB35">
            <v>1140</v>
          </cell>
          <cell r="CC35">
            <v>114</v>
          </cell>
          <cell r="CD35">
            <v>3691</v>
          </cell>
          <cell r="CE35">
            <v>3691</v>
          </cell>
          <cell r="CF35">
            <v>3691</v>
          </cell>
          <cell r="CG35">
            <v>3691</v>
          </cell>
          <cell r="CH35">
            <v>3691</v>
          </cell>
          <cell r="CI35">
            <v>3691</v>
          </cell>
          <cell r="CJ35">
            <v>3691</v>
          </cell>
          <cell r="CK35">
            <v>3691</v>
          </cell>
          <cell r="CL35">
            <v>3691</v>
          </cell>
          <cell r="CM35">
            <v>3691</v>
          </cell>
          <cell r="CN35">
            <v>3691</v>
          </cell>
          <cell r="CO35">
            <v>3691</v>
          </cell>
          <cell r="CP35">
            <v>3691</v>
          </cell>
          <cell r="CQ35">
            <v>3691</v>
          </cell>
        </row>
        <row r="36">
          <cell r="A36">
            <v>11410103973</v>
          </cell>
          <cell r="B36">
            <v>114</v>
          </cell>
          <cell r="C36">
            <v>1010</v>
          </cell>
          <cell r="D36">
            <v>3973</v>
          </cell>
          <cell r="E36" t="str">
            <v>COMMUNICATIONS EQUIP</v>
          </cell>
          <cell r="F36">
            <v>21224</v>
          </cell>
          <cell r="G36">
            <v>21224</v>
          </cell>
          <cell r="H36">
            <v>21224</v>
          </cell>
          <cell r="I36">
            <v>21224</v>
          </cell>
          <cell r="J36">
            <v>21224</v>
          </cell>
          <cell r="K36">
            <v>21224</v>
          </cell>
          <cell r="L36">
            <v>21224</v>
          </cell>
          <cell r="M36">
            <v>21224</v>
          </cell>
          <cell r="N36">
            <v>21224</v>
          </cell>
          <cell r="O36">
            <v>21224</v>
          </cell>
          <cell r="P36">
            <v>21224</v>
          </cell>
          <cell r="Q36">
            <v>21224</v>
          </cell>
          <cell r="R36">
            <v>21224</v>
          </cell>
          <cell r="W36">
            <v>3733</v>
          </cell>
          <cell r="X36" t="str">
            <v>STREET LIGHTING AND SIGNAL UG</v>
          </cell>
          <cell r="Y36">
            <v>0</v>
          </cell>
          <cell r="Z36">
            <v>0</v>
          </cell>
          <cell r="AA36">
            <v>0</v>
          </cell>
          <cell r="AB36">
            <v>0</v>
          </cell>
          <cell r="AC36">
            <v>0</v>
          </cell>
          <cell r="AD36">
            <v>0</v>
          </cell>
          <cell r="AE36">
            <v>0</v>
          </cell>
          <cell r="AF36">
            <v>0</v>
          </cell>
          <cell r="AG36">
            <v>0</v>
          </cell>
          <cell r="AH36">
            <v>0</v>
          </cell>
          <cell r="AI36">
            <v>0</v>
          </cell>
          <cell r="AJ36">
            <v>0</v>
          </cell>
          <cell r="AK36">
            <v>0</v>
          </cell>
          <cell r="BG36" t="str">
            <v>10013402</v>
          </cell>
          <cell r="BH36">
            <v>1340</v>
          </cell>
          <cell r="BI36" t="str">
            <v>100</v>
          </cell>
          <cell r="BJ36">
            <v>2</v>
          </cell>
          <cell r="BK36" t="str">
            <v>INS PROCEEDS/ENVIRON</v>
          </cell>
          <cell r="BL36">
            <v>2821980.6153846155</v>
          </cell>
          <cell r="BM36">
            <v>2875214</v>
          </cell>
          <cell r="BN36">
            <v>2875846</v>
          </cell>
          <cell r="BO36">
            <v>2824856</v>
          </cell>
          <cell r="BP36">
            <v>2802545</v>
          </cell>
          <cell r="BQ36">
            <v>2802545</v>
          </cell>
          <cell r="BR36">
            <v>2802545</v>
          </cell>
          <cell r="BS36">
            <v>2814559</v>
          </cell>
          <cell r="BT36">
            <v>2814559</v>
          </cell>
          <cell r="BU36">
            <v>2814559</v>
          </cell>
          <cell r="BV36">
            <v>2814559</v>
          </cell>
          <cell r="BW36">
            <v>2814559</v>
          </cell>
          <cell r="BX36">
            <v>2814559</v>
          </cell>
          <cell r="BY36">
            <v>2814843</v>
          </cell>
          <cell r="CA36" t="str">
            <v>20021141140</v>
          </cell>
          <cell r="CB36">
            <v>1140</v>
          </cell>
          <cell r="CC36">
            <v>114</v>
          </cell>
          <cell r="CD36">
            <v>3691</v>
          </cell>
          <cell r="CE36">
            <v>3691</v>
          </cell>
          <cell r="CF36">
            <v>3691</v>
          </cell>
          <cell r="CG36">
            <v>3691</v>
          </cell>
          <cell r="CH36">
            <v>3691</v>
          </cell>
          <cell r="CI36">
            <v>3691</v>
          </cell>
          <cell r="CJ36">
            <v>3691</v>
          </cell>
          <cell r="CK36">
            <v>3691</v>
          </cell>
          <cell r="CL36">
            <v>3691</v>
          </cell>
          <cell r="CM36">
            <v>3691</v>
          </cell>
          <cell r="CN36">
            <v>3691</v>
          </cell>
          <cell r="CO36">
            <v>3691</v>
          </cell>
          <cell r="CP36">
            <v>3691</v>
          </cell>
          <cell r="CQ36">
            <v>3691</v>
          </cell>
        </row>
        <row r="37">
          <cell r="A37">
            <v>1151010350</v>
          </cell>
          <cell r="B37">
            <v>115</v>
          </cell>
          <cell r="C37">
            <v>1010</v>
          </cell>
          <cell r="D37">
            <v>350</v>
          </cell>
          <cell r="E37" t="str">
            <v xml:space="preserve">LAND                </v>
          </cell>
          <cell r="F37">
            <v>17629</v>
          </cell>
          <cell r="G37">
            <v>17629</v>
          </cell>
          <cell r="H37">
            <v>17629</v>
          </cell>
          <cell r="I37">
            <v>17629</v>
          </cell>
          <cell r="J37">
            <v>17629</v>
          </cell>
          <cell r="K37">
            <v>17629</v>
          </cell>
          <cell r="L37">
            <v>17629</v>
          </cell>
          <cell r="M37">
            <v>17629</v>
          </cell>
          <cell r="N37">
            <v>17629</v>
          </cell>
          <cell r="O37">
            <v>17629</v>
          </cell>
          <cell r="P37">
            <v>17629</v>
          </cell>
          <cell r="Q37">
            <v>17629</v>
          </cell>
          <cell r="R37">
            <v>17629</v>
          </cell>
          <cell r="W37">
            <v>3911</v>
          </cell>
          <cell r="X37" t="str">
            <v>OFFICE FURNITURE &amp; EQUIPMENT</v>
          </cell>
          <cell r="Y37">
            <v>0</v>
          </cell>
          <cell r="Z37">
            <v>0</v>
          </cell>
          <cell r="AA37">
            <v>0</v>
          </cell>
          <cell r="AB37">
            <v>0</v>
          </cell>
          <cell r="AC37">
            <v>0</v>
          </cell>
          <cell r="AD37">
            <v>0</v>
          </cell>
          <cell r="AE37">
            <v>0</v>
          </cell>
          <cell r="AF37">
            <v>0</v>
          </cell>
          <cell r="AG37">
            <v>0</v>
          </cell>
          <cell r="AH37">
            <v>0</v>
          </cell>
          <cell r="AI37">
            <v>0</v>
          </cell>
          <cell r="AJ37">
            <v>0</v>
          </cell>
          <cell r="AK37">
            <v>0</v>
          </cell>
          <cell r="BG37" t="str">
            <v>10013403</v>
          </cell>
          <cell r="BH37">
            <v>1340</v>
          </cell>
          <cell r="BI37" t="str">
            <v>100</v>
          </cell>
          <cell r="BJ37">
            <v>3</v>
          </cell>
          <cell r="BK37" t="str">
            <v>PROJECT FUND - RESTR</v>
          </cell>
          <cell r="BL37">
            <v>3507474.6153846155</v>
          </cell>
          <cell r="BM37">
            <v>8008330</v>
          </cell>
          <cell r="BN37">
            <v>7305676</v>
          </cell>
          <cell r="BO37">
            <v>5970351</v>
          </cell>
          <cell r="BP37">
            <v>5628088</v>
          </cell>
          <cell r="BQ37">
            <v>4827583</v>
          </cell>
          <cell r="BR37">
            <v>3615576</v>
          </cell>
          <cell r="BS37">
            <v>3156848</v>
          </cell>
          <cell r="BT37">
            <v>2824331</v>
          </cell>
          <cell r="BU37">
            <v>1784064</v>
          </cell>
          <cell r="BV37">
            <v>1247349</v>
          </cell>
          <cell r="BW37">
            <v>853503</v>
          </cell>
          <cell r="BX37">
            <v>375502</v>
          </cell>
          <cell r="BY37">
            <v>-31</v>
          </cell>
          <cell r="CA37" t="str">
            <v>2001fpuc1140</v>
          </cell>
          <cell r="CB37">
            <v>1140</v>
          </cell>
          <cell r="CC37" t="str">
            <v>fpuc</v>
          </cell>
          <cell r="CD37">
            <v>749365.84615384613</v>
          </cell>
          <cell r="CE37">
            <v>307090</v>
          </cell>
          <cell r="CF37">
            <v>307090</v>
          </cell>
          <cell r="CG37">
            <v>307090</v>
          </cell>
          <cell r="CH37">
            <v>307090</v>
          </cell>
          <cell r="CI37">
            <v>307090</v>
          </cell>
          <cell r="CJ37">
            <v>307090</v>
          </cell>
          <cell r="CK37">
            <v>307090</v>
          </cell>
          <cell r="CL37">
            <v>307090</v>
          </cell>
          <cell r="CM37">
            <v>307090</v>
          </cell>
          <cell r="CN37">
            <v>307090</v>
          </cell>
          <cell r="CO37">
            <v>425820</v>
          </cell>
          <cell r="CP37">
            <v>307090</v>
          </cell>
          <cell r="CQ37">
            <v>5937946</v>
          </cell>
        </row>
        <row r="38">
          <cell r="A38">
            <v>1151010352</v>
          </cell>
          <cell r="B38">
            <v>115</v>
          </cell>
          <cell r="C38">
            <v>1010</v>
          </cell>
          <cell r="D38">
            <v>352</v>
          </cell>
          <cell r="E38" t="str">
            <v>STRUCTURES &amp; IMPROVE</v>
          </cell>
          <cell r="F38">
            <v>26401</v>
          </cell>
          <cell r="G38">
            <v>26401</v>
          </cell>
          <cell r="H38">
            <v>26401</v>
          </cell>
          <cell r="I38">
            <v>26401</v>
          </cell>
          <cell r="J38">
            <v>26401</v>
          </cell>
          <cell r="K38">
            <v>26401</v>
          </cell>
          <cell r="L38">
            <v>26401</v>
          </cell>
          <cell r="M38">
            <v>26401</v>
          </cell>
          <cell r="N38">
            <v>26401</v>
          </cell>
          <cell r="O38">
            <v>26401</v>
          </cell>
          <cell r="P38">
            <v>26401</v>
          </cell>
          <cell r="Q38">
            <v>26401</v>
          </cell>
          <cell r="R38">
            <v>26401</v>
          </cell>
          <cell r="W38">
            <v>3912</v>
          </cell>
          <cell r="X38" t="str">
            <v>OFFICE MACHINES</v>
          </cell>
          <cell r="Y38">
            <v>0</v>
          </cell>
          <cell r="Z38">
            <v>0</v>
          </cell>
          <cell r="AA38">
            <v>0</v>
          </cell>
          <cell r="AB38">
            <v>0</v>
          </cell>
          <cell r="AC38">
            <v>0</v>
          </cell>
          <cell r="AD38">
            <v>0</v>
          </cell>
          <cell r="AE38">
            <v>0</v>
          </cell>
          <cell r="AF38">
            <v>0</v>
          </cell>
          <cell r="AG38">
            <v>0</v>
          </cell>
          <cell r="AH38">
            <v>0</v>
          </cell>
          <cell r="AI38">
            <v>0</v>
          </cell>
          <cell r="AJ38">
            <v>0</v>
          </cell>
          <cell r="AK38">
            <v>0</v>
          </cell>
          <cell r="BG38" t="str">
            <v>100TOTAL1340</v>
          </cell>
          <cell r="BH38" t="str">
            <v>1340 Total</v>
          </cell>
          <cell r="BI38" t="str">
            <v>Total</v>
          </cell>
          <cell r="BL38">
            <v>6371077.384615385</v>
          </cell>
          <cell r="BM38">
            <v>11424632</v>
          </cell>
          <cell r="BN38">
            <v>10181522</v>
          </cell>
          <cell r="BO38">
            <v>8795207</v>
          </cell>
          <cell r="BP38">
            <v>8430633</v>
          </cell>
          <cell r="BQ38">
            <v>7630128</v>
          </cell>
          <cell r="BR38">
            <v>6418121</v>
          </cell>
          <cell r="BS38">
            <v>5971407</v>
          </cell>
          <cell r="BT38">
            <v>5638890</v>
          </cell>
          <cell r="BU38">
            <v>4598623</v>
          </cell>
          <cell r="BV38">
            <v>4061908</v>
          </cell>
          <cell r="BW38">
            <v>3668062</v>
          </cell>
          <cell r="BX38">
            <v>3190061</v>
          </cell>
          <cell r="BY38">
            <v>2814812</v>
          </cell>
          <cell r="CA38" t="str">
            <v>2002fpuc1140</v>
          </cell>
          <cell r="CB38">
            <v>1140</v>
          </cell>
          <cell r="CC38" t="str">
            <v>fpuc</v>
          </cell>
          <cell r="CD38">
            <v>4684638.461538462</v>
          </cell>
          <cell r="CE38">
            <v>5937946</v>
          </cell>
          <cell r="CF38">
            <v>6057038</v>
          </cell>
          <cell r="CG38">
            <v>6057038</v>
          </cell>
          <cell r="CH38">
            <v>6202738</v>
          </cell>
          <cell r="CI38">
            <v>6203434</v>
          </cell>
          <cell r="CJ38">
            <v>6205084</v>
          </cell>
          <cell r="CK38">
            <v>3428143</v>
          </cell>
          <cell r="CL38">
            <v>3428143</v>
          </cell>
          <cell r="CM38">
            <v>3428143</v>
          </cell>
          <cell r="CN38">
            <v>3432387</v>
          </cell>
          <cell r="CO38">
            <v>3432387</v>
          </cell>
          <cell r="CP38">
            <v>3432387</v>
          </cell>
          <cell r="CQ38">
            <v>3655432</v>
          </cell>
        </row>
        <row r="39">
          <cell r="A39">
            <v>1151010353</v>
          </cell>
          <cell r="B39">
            <v>115</v>
          </cell>
          <cell r="C39">
            <v>1010</v>
          </cell>
          <cell r="D39">
            <v>353</v>
          </cell>
          <cell r="E39" t="str">
            <v xml:space="preserve">STATION EQUIPMENTS  </v>
          </cell>
          <cell r="F39">
            <v>1950346</v>
          </cell>
          <cell r="G39">
            <v>1950346</v>
          </cell>
          <cell r="H39">
            <v>1950346</v>
          </cell>
          <cell r="I39">
            <v>1950346</v>
          </cell>
          <cell r="J39">
            <v>1950616</v>
          </cell>
          <cell r="K39">
            <v>1950616</v>
          </cell>
          <cell r="L39">
            <v>1950616</v>
          </cell>
          <cell r="M39">
            <v>1950616</v>
          </cell>
          <cell r="N39">
            <v>1950616</v>
          </cell>
          <cell r="O39">
            <v>1950616</v>
          </cell>
          <cell r="P39">
            <v>1950616</v>
          </cell>
          <cell r="Q39">
            <v>1962229</v>
          </cell>
          <cell r="R39">
            <v>1962229</v>
          </cell>
          <cell r="W39">
            <v>3913</v>
          </cell>
          <cell r="X39" t="str">
            <v>E D P EQUIPMENT</v>
          </cell>
          <cell r="Y39">
            <v>0</v>
          </cell>
          <cell r="Z39">
            <v>0</v>
          </cell>
          <cell r="AA39">
            <v>0</v>
          </cell>
          <cell r="AB39">
            <v>0</v>
          </cell>
          <cell r="AC39">
            <v>0</v>
          </cell>
          <cell r="AD39">
            <v>0</v>
          </cell>
          <cell r="AE39">
            <v>0</v>
          </cell>
          <cell r="AF39">
            <v>5492.04</v>
          </cell>
          <cell r="AG39">
            <v>8404.2199999999993</v>
          </cell>
          <cell r="AH39">
            <v>8404.2199999999993</v>
          </cell>
          <cell r="AI39">
            <v>0</v>
          </cell>
          <cell r="AJ39">
            <v>0</v>
          </cell>
          <cell r="AK39">
            <v>0</v>
          </cell>
          <cell r="BG39" t="str">
            <v>114135010</v>
          </cell>
          <cell r="BH39">
            <v>1350</v>
          </cell>
          <cell r="BI39" t="str">
            <v>114</v>
          </cell>
          <cell r="BJ39">
            <v>10</v>
          </cell>
          <cell r="BK39" t="str">
            <v>WORKING FUNDS- PETTY</v>
          </cell>
          <cell r="BL39">
            <v>2500</v>
          </cell>
          <cell r="BM39">
            <v>2500</v>
          </cell>
          <cell r="BN39">
            <v>2500</v>
          </cell>
          <cell r="BO39">
            <v>2500</v>
          </cell>
          <cell r="BP39">
            <v>2500</v>
          </cell>
          <cell r="BQ39">
            <v>2500</v>
          </cell>
          <cell r="BR39">
            <v>2500</v>
          </cell>
          <cell r="BS39">
            <v>2500</v>
          </cell>
          <cell r="BT39">
            <v>2500</v>
          </cell>
          <cell r="BU39">
            <v>2500</v>
          </cell>
          <cell r="BV39">
            <v>2500</v>
          </cell>
          <cell r="BW39">
            <v>2500</v>
          </cell>
          <cell r="BX39">
            <v>2500</v>
          </cell>
          <cell r="BY39">
            <v>2500</v>
          </cell>
          <cell r="CA39" t="str">
            <v>20011151140</v>
          </cell>
          <cell r="CB39">
            <v>1140</v>
          </cell>
          <cell r="CC39">
            <v>115</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row>
        <row r="40">
          <cell r="A40">
            <v>1151010354</v>
          </cell>
          <cell r="B40">
            <v>115</v>
          </cell>
          <cell r="C40">
            <v>1010</v>
          </cell>
          <cell r="D40">
            <v>354</v>
          </cell>
          <cell r="E40" t="str">
            <v xml:space="preserve">TOWER AND FIXTURES  </v>
          </cell>
          <cell r="F40">
            <v>244665</v>
          </cell>
          <cell r="G40">
            <v>244665</v>
          </cell>
          <cell r="H40">
            <v>244665</v>
          </cell>
          <cell r="I40">
            <v>244665</v>
          </cell>
          <cell r="J40">
            <v>244665</v>
          </cell>
          <cell r="K40">
            <v>244665</v>
          </cell>
          <cell r="L40">
            <v>244665</v>
          </cell>
          <cell r="M40">
            <v>244665</v>
          </cell>
          <cell r="N40">
            <v>244665</v>
          </cell>
          <cell r="O40">
            <v>244665</v>
          </cell>
          <cell r="P40">
            <v>244665</v>
          </cell>
          <cell r="Q40">
            <v>244665</v>
          </cell>
          <cell r="R40">
            <v>244665</v>
          </cell>
          <cell r="W40">
            <v>3921</v>
          </cell>
          <cell r="X40" t="str">
            <v>TRANSP EQUIP-CARS</v>
          </cell>
          <cell r="Y40">
            <v>0</v>
          </cell>
          <cell r="Z40">
            <v>0</v>
          </cell>
          <cell r="AA40">
            <v>0</v>
          </cell>
          <cell r="AB40">
            <v>0</v>
          </cell>
          <cell r="AC40">
            <v>0</v>
          </cell>
          <cell r="AD40">
            <v>0</v>
          </cell>
          <cell r="AE40">
            <v>0</v>
          </cell>
          <cell r="AF40">
            <v>0</v>
          </cell>
          <cell r="AG40">
            <v>0</v>
          </cell>
          <cell r="AH40">
            <v>0</v>
          </cell>
          <cell r="AI40">
            <v>0</v>
          </cell>
          <cell r="AJ40">
            <v>0</v>
          </cell>
          <cell r="AK40">
            <v>0</v>
          </cell>
          <cell r="BG40" t="str">
            <v>114TOTAL1350</v>
          </cell>
          <cell r="BH40" t="str">
            <v>1350 Total</v>
          </cell>
          <cell r="BI40" t="str">
            <v/>
          </cell>
          <cell r="BL40">
            <v>2500</v>
          </cell>
          <cell r="BM40">
            <v>2500</v>
          </cell>
          <cell r="BN40">
            <v>2500</v>
          </cell>
          <cell r="BO40">
            <v>2500</v>
          </cell>
          <cell r="BP40">
            <v>2500</v>
          </cell>
          <cell r="BQ40">
            <v>2500</v>
          </cell>
          <cell r="BR40">
            <v>2500</v>
          </cell>
          <cell r="BS40">
            <v>2500</v>
          </cell>
          <cell r="BT40">
            <v>2500</v>
          </cell>
          <cell r="BU40">
            <v>2500</v>
          </cell>
          <cell r="BV40">
            <v>2500</v>
          </cell>
          <cell r="BW40">
            <v>2500</v>
          </cell>
          <cell r="BX40">
            <v>2500</v>
          </cell>
          <cell r="BY40">
            <v>2500</v>
          </cell>
          <cell r="CA40" t="str">
            <v>20021151140</v>
          </cell>
          <cell r="CB40">
            <v>1140</v>
          </cell>
          <cell r="CC40">
            <v>115</v>
          </cell>
          <cell r="CD40">
            <v>0</v>
          </cell>
          <cell r="CE40">
            <v>0</v>
          </cell>
          <cell r="CF40">
            <v>0</v>
          </cell>
          <cell r="CG40">
            <v>0</v>
          </cell>
          <cell r="CH40">
            <v>0</v>
          </cell>
          <cell r="CI40">
            <v>0</v>
          </cell>
          <cell r="CJ40">
            <v>0</v>
          </cell>
          <cell r="CK40">
            <v>0</v>
          </cell>
          <cell r="CL40">
            <v>0</v>
          </cell>
          <cell r="CM40">
            <v>0</v>
          </cell>
          <cell r="CN40">
            <v>0</v>
          </cell>
          <cell r="CO40">
            <v>0</v>
          </cell>
          <cell r="CP40">
            <v>0</v>
          </cell>
          <cell r="CQ40">
            <v>0</v>
          </cell>
        </row>
        <row r="41">
          <cell r="A41">
            <v>1151010355</v>
          </cell>
          <cell r="B41">
            <v>115</v>
          </cell>
          <cell r="C41">
            <v>1010</v>
          </cell>
          <cell r="D41">
            <v>355</v>
          </cell>
          <cell r="E41" t="str">
            <v xml:space="preserve">POLES AND FIXTURES  </v>
          </cell>
          <cell r="F41">
            <v>1774572</v>
          </cell>
          <cell r="G41">
            <v>1774572</v>
          </cell>
          <cell r="H41">
            <v>1825589</v>
          </cell>
          <cell r="I41">
            <v>1825589</v>
          </cell>
          <cell r="J41">
            <v>1825589</v>
          </cell>
          <cell r="K41">
            <v>1839252</v>
          </cell>
          <cell r="L41">
            <v>1839252</v>
          </cell>
          <cell r="M41">
            <v>1839252</v>
          </cell>
          <cell r="N41">
            <v>1839252</v>
          </cell>
          <cell r="O41">
            <v>1839252</v>
          </cell>
          <cell r="P41">
            <v>1830757</v>
          </cell>
          <cell r="Q41">
            <v>1830757</v>
          </cell>
          <cell r="R41">
            <v>2457138</v>
          </cell>
          <cell r="W41">
            <v>3922</v>
          </cell>
          <cell r="X41" t="str">
            <v>TRANS-LIGHT TRUCK,VAN,</v>
          </cell>
          <cell r="Y41">
            <v>0</v>
          </cell>
          <cell r="Z41">
            <v>0</v>
          </cell>
          <cell r="AA41">
            <v>0</v>
          </cell>
          <cell r="AB41">
            <v>0</v>
          </cell>
          <cell r="AC41">
            <v>0</v>
          </cell>
          <cell r="AD41">
            <v>241.18</v>
          </cell>
          <cell r="AE41">
            <v>21124.959999999999</v>
          </cell>
          <cell r="AF41">
            <v>21124.959999999999</v>
          </cell>
          <cell r="AG41">
            <v>21157.1</v>
          </cell>
          <cell r="AH41">
            <v>21157.1</v>
          </cell>
          <cell r="AI41">
            <v>21157.1</v>
          </cell>
          <cell r="AJ41">
            <v>0</v>
          </cell>
          <cell r="AK41">
            <v>0</v>
          </cell>
          <cell r="BG41" t="str">
            <v>11414201</v>
          </cell>
          <cell r="BH41">
            <v>1420</v>
          </cell>
          <cell r="BI41" t="str">
            <v>114</v>
          </cell>
          <cell r="BJ41">
            <v>1</v>
          </cell>
          <cell r="BK41" t="str">
            <v>CUSTOMER A/R - UTILI</v>
          </cell>
          <cell r="BL41">
            <v>1278163.4615384615</v>
          </cell>
          <cell r="BM41">
            <v>951356</v>
          </cell>
          <cell r="BN41">
            <v>1469054</v>
          </cell>
          <cell r="BO41">
            <v>1214693</v>
          </cell>
          <cell r="BP41">
            <v>1333263</v>
          </cell>
          <cell r="BQ41">
            <v>1042066</v>
          </cell>
          <cell r="BR41">
            <v>1153273</v>
          </cell>
          <cell r="BS41">
            <v>1371331</v>
          </cell>
          <cell r="BT41">
            <v>1380646</v>
          </cell>
          <cell r="BU41">
            <v>1371638</v>
          </cell>
          <cell r="BV41">
            <v>1512774</v>
          </cell>
          <cell r="BW41">
            <v>1292947</v>
          </cell>
          <cell r="BX41">
            <v>1158652</v>
          </cell>
          <cell r="BY41">
            <v>1364432</v>
          </cell>
          <cell r="CA41" t="str">
            <v>20011001140</v>
          </cell>
          <cell r="CB41">
            <v>1140</v>
          </cell>
          <cell r="CC41">
            <v>100</v>
          </cell>
          <cell r="CD41">
            <v>0</v>
          </cell>
          <cell r="CE41">
            <v>0</v>
          </cell>
          <cell r="CF41">
            <v>0</v>
          </cell>
          <cell r="CG41">
            <v>0</v>
          </cell>
          <cell r="CH41">
            <v>0</v>
          </cell>
          <cell r="CI41">
            <v>0</v>
          </cell>
          <cell r="CJ41">
            <v>0</v>
          </cell>
          <cell r="CK41">
            <v>0</v>
          </cell>
          <cell r="CL41">
            <v>0</v>
          </cell>
          <cell r="CM41">
            <v>0</v>
          </cell>
          <cell r="CN41">
            <v>0</v>
          </cell>
          <cell r="CO41">
            <v>0</v>
          </cell>
          <cell r="CP41">
            <v>0</v>
          </cell>
          <cell r="CQ41">
            <v>0</v>
          </cell>
        </row>
        <row r="42">
          <cell r="A42">
            <v>1151010356</v>
          </cell>
          <cell r="B42">
            <v>115</v>
          </cell>
          <cell r="C42">
            <v>1010</v>
          </cell>
          <cell r="D42">
            <v>356</v>
          </cell>
          <cell r="E42" t="str">
            <v xml:space="preserve">OVERHEAD CONDUCTORS </v>
          </cell>
          <cell r="F42">
            <v>986486</v>
          </cell>
          <cell r="G42">
            <v>986486</v>
          </cell>
          <cell r="H42">
            <v>986486</v>
          </cell>
          <cell r="I42">
            <v>986486</v>
          </cell>
          <cell r="J42">
            <v>986486</v>
          </cell>
          <cell r="K42">
            <v>986486</v>
          </cell>
          <cell r="L42">
            <v>986486</v>
          </cell>
          <cell r="M42">
            <v>986486</v>
          </cell>
          <cell r="N42">
            <v>986486</v>
          </cell>
          <cell r="O42">
            <v>986486</v>
          </cell>
          <cell r="P42">
            <v>986486</v>
          </cell>
          <cell r="Q42">
            <v>986486</v>
          </cell>
          <cell r="R42">
            <v>2001539</v>
          </cell>
          <cell r="W42">
            <v>3923</v>
          </cell>
          <cell r="X42" t="str">
            <v>TRANS - HEAVY TRUCKS</v>
          </cell>
          <cell r="Y42">
            <v>120273.7</v>
          </cell>
          <cell r="Z42">
            <v>120273.7</v>
          </cell>
          <cell r="AA42">
            <v>120273.7</v>
          </cell>
          <cell r="AB42">
            <v>0</v>
          </cell>
          <cell r="AC42">
            <v>0</v>
          </cell>
          <cell r="AD42">
            <v>0</v>
          </cell>
          <cell r="AE42">
            <v>0</v>
          </cell>
          <cell r="AF42">
            <v>0</v>
          </cell>
          <cell r="AG42">
            <v>0</v>
          </cell>
          <cell r="AH42">
            <v>0</v>
          </cell>
          <cell r="AI42">
            <v>0</v>
          </cell>
          <cell r="AJ42">
            <v>0</v>
          </cell>
          <cell r="AK42">
            <v>142865.60999999999</v>
          </cell>
          <cell r="BG42" t="str">
            <v>11414202</v>
          </cell>
          <cell r="BH42">
            <v>1420</v>
          </cell>
          <cell r="BI42" t="str">
            <v>114</v>
          </cell>
          <cell r="BJ42">
            <v>2</v>
          </cell>
          <cell r="BK42" t="str">
            <v>ACCOUNTS REC.- MERCH</v>
          </cell>
          <cell r="BL42">
            <v>836</v>
          </cell>
          <cell r="BM42">
            <v>836</v>
          </cell>
          <cell r="BN42">
            <v>836</v>
          </cell>
          <cell r="BO42">
            <v>836</v>
          </cell>
          <cell r="BP42">
            <v>836</v>
          </cell>
          <cell r="BQ42">
            <v>836</v>
          </cell>
          <cell r="BR42">
            <v>836</v>
          </cell>
          <cell r="BS42">
            <v>836</v>
          </cell>
          <cell r="BT42">
            <v>836</v>
          </cell>
          <cell r="BU42">
            <v>836</v>
          </cell>
          <cell r="BV42">
            <v>836</v>
          </cell>
          <cell r="BW42">
            <v>836</v>
          </cell>
          <cell r="BX42">
            <v>836</v>
          </cell>
          <cell r="BY42">
            <v>836</v>
          </cell>
          <cell r="CA42" t="str">
            <v>20021001140</v>
          </cell>
          <cell r="CB42">
            <v>1140</v>
          </cell>
          <cell r="CC42">
            <v>100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row>
        <row r="43">
          <cell r="A43">
            <v>1151010359</v>
          </cell>
          <cell r="B43">
            <v>115</v>
          </cell>
          <cell r="C43">
            <v>1010</v>
          </cell>
          <cell r="D43">
            <v>359</v>
          </cell>
          <cell r="E43" t="str">
            <v xml:space="preserve">ROADS AND TRAILS    </v>
          </cell>
          <cell r="F43">
            <v>6788</v>
          </cell>
          <cell r="G43">
            <v>6788</v>
          </cell>
          <cell r="H43">
            <v>6788</v>
          </cell>
          <cell r="I43">
            <v>6788</v>
          </cell>
          <cell r="J43">
            <v>6788</v>
          </cell>
          <cell r="K43">
            <v>6788</v>
          </cell>
          <cell r="L43">
            <v>6788</v>
          </cell>
          <cell r="M43">
            <v>6788</v>
          </cell>
          <cell r="N43">
            <v>6788</v>
          </cell>
          <cell r="O43">
            <v>6788</v>
          </cell>
          <cell r="P43">
            <v>6788</v>
          </cell>
          <cell r="Q43">
            <v>6788</v>
          </cell>
          <cell r="R43">
            <v>6788</v>
          </cell>
          <cell r="W43">
            <v>3924</v>
          </cell>
          <cell r="X43" t="str">
            <v>TRANS-TRAILERS</v>
          </cell>
          <cell r="Y43">
            <v>0</v>
          </cell>
          <cell r="Z43">
            <v>0</v>
          </cell>
          <cell r="AA43">
            <v>0</v>
          </cell>
          <cell r="AB43">
            <v>0</v>
          </cell>
          <cell r="AC43">
            <v>0</v>
          </cell>
          <cell r="AD43">
            <v>0</v>
          </cell>
          <cell r="AE43">
            <v>0</v>
          </cell>
          <cell r="AF43">
            <v>0</v>
          </cell>
          <cell r="AG43">
            <v>0</v>
          </cell>
          <cell r="AH43">
            <v>0</v>
          </cell>
          <cell r="AI43">
            <v>0</v>
          </cell>
          <cell r="AJ43">
            <v>0</v>
          </cell>
          <cell r="AK43">
            <v>0</v>
          </cell>
          <cell r="BG43" t="str">
            <v>114142022</v>
          </cell>
          <cell r="BH43">
            <v>1420</v>
          </cell>
          <cell r="BI43" t="str">
            <v>114</v>
          </cell>
          <cell r="BJ43">
            <v>22</v>
          </cell>
          <cell r="BK43" t="str">
            <v>ACCOUNTS RECEIVABLE-</v>
          </cell>
          <cell r="BL43">
            <v>-2.1538461538461537</v>
          </cell>
          <cell r="BM43">
            <v>14</v>
          </cell>
          <cell r="BN43">
            <v>14</v>
          </cell>
          <cell r="BO43">
            <v>14</v>
          </cell>
          <cell r="BP43">
            <v>-23</v>
          </cell>
          <cell r="BQ43">
            <v>-47</v>
          </cell>
          <cell r="BR43">
            <v>0</v>
          </cell>
          <cell r="BS43">
            <v>0</v>
          </cell>
          <cell r="BT43">
            <v>0</v>
          </cell>
          <cell r="BU43">
            <v>0</v>
          </cell>
          <cell r="BV43">
            <v>0</v>
          </cell>
          <cell r="BW43">
            <v>0</v>
          </cell>
          <cell r="BX43">
            <v>0</v>
          </cell>
          <cell r="BY43">
            <v>0</v>
          </cell>
          <cell r="CA43" t="str">
            <v>20011141150</v>
          </cell>
          <cell r="CB43">
            <v>1150</v>
          </cell>
          <cell r="CC43">
            <v>114</v>
          </cell>
          <cell r="CD43">
            <v>-3691</v>
          </cell>
          <cell r="CE43">
            <v>-3691</v>
          </cell>
          <cell r="CF43">
            <v>-3691</v>
          </cell>
          <cell r="CG43">
            <v>-3691</v>
          </cell>
          <cell r="CH43">
            <v>-3691</v>
          </cell>
          <cell r="CI43">
            <v>-3691</v>
          </cell>
          <cell r="CJ43">
            <v>-3691</v>
          </cell>
          <cell r="CK43">
            <v>-3691</v>
          </cell>
          <cell r="CL43">
            <v>-3691</v>
          </cell>
          <cell r="CM43">
            <v>-3691</v>
          </cell>
          <cell r="CN43">
            <v>-3691</v>
          </cell>
          <cell r="CO43">
            <v>-3691</v>
          </cell>
          <cell r="CP43">
            <v>-3691</v>
          </cell>
          <cell r="CQ43">
            <v>-3691</v>
          </cell>
        </row>
        <row r="44">
          <cell r="A44">
            <v>1151010360</v>
          </cell>
          <cell r="B44">
            <v>115</v>
          </cell>
          <cell r="C44">
            <v>1010</v>
          </cell>
          <cell r="D44">
            <v>360</v>
          </cell>
          <cell r="E44" t="str">
            <v xml:space="preserve">LAND                </v>
          </cell>
          <cell r="F44">
            <v>9972</v>
          </cell>
          <cell r="G44">
            <v>9972</v>
          </cell>
          <cell r="H44">
            <v>9972</v>
          </cell>
          <cell r="I44">
            <v>9972</v>
          </cell>
          <cell r="J44">
            <v>9972</v>
          </cell>
          <cell r="K44">
            <v>9972</v>
          </cell>
          <cell r="L44">
            <v>9972</v>
          </cell>
          <cell r="M44">
            <v>9972</v>
          </cell>
          <cell r="N44">
            <v>9972</v>
          </cell>
          <cell r="O44">
            <v>9972</v>
          </cell>
          <cell r="P44">
            <v>9972</v>
          </cell>
          <cell r="Q44">
            <v>9972</v>
          </cell>
          <cell r="R44">
            <v>9972</v>
          </cell>
          <cell r="W44">
            <v>3931</v>
          </cell>
          <cell r="X44" t="str">
            <v>STORES EQUIP-HANDLING EQUIP</v>
          </cell>
          <cell r="Y44">
            <v>0</v>
          </cell>
          <cell r="Z44">
            <v>0</v>
          </cell>
          <cell r="AA44">
            <v>0</v>
          </cell>
          <cell r="AB44">
            <v>0</v>
          </cell>
          <cell r="AC44">
            <v>0</v>
          </cell>
          <cell r="AD44">
            <v>0</v>
          </cell>
          <cell r="AE44">
            <v>0</v>
          </cell>
          <cell r="AF44">
            <v>0</v>
          </cell>
          <cell r="AG44">
            <v>0</v>
          </cell>
          <cell r="AH44">
            <v>0</v>
          </cell>
          <cell r="AI44">
            <v>0</v>
          </cell>
          <cell r="AJ44">
            <v>0</v>
          </cell>
          <cell r="AK44">
            <v>0</v>
          </cell>
          <cell r="BG44" t="str">
            <v>114TOTAL1420</v>
          </cell>
          <cell r="BH44" t="str">
            <v>1420 Total</v>
          </cell>
          <cell r="BI44" t="str">
            <v/>
          </cell>
          <cell r="BL44">
            <v>1278997.3076923077</v>
          </cell>
          <cell r="BM44">
            <v>952206</v>
          </cell>
          <cell r="BN44">
            <v>1469904</v>
          </cell>
          <cell r="BO44">
            <v>1215543</v>
          </cell>
          <cell r="BP44">
            <v>1334076</v>
          </cell>
          <cell r="BQ44">
            <v>1042855</v>
          </cell>
          <cell r="BR44">
            <v>1154109</v>
          </cell>
          <cell r="BS44">
            <v>1372167</v>
          </cell>
          <cell r="BT44">
            <v>1381482</v>
          </cell>
          <cell r="BU44">
            <v>1372474</v>
          </cell>
          <cell r="BV44">
            <v>1513610</v>
          </cell>
          <cell r="BW44">
            <v>1293783</v>
          </cell>
          <cell r="BX44">
            <v>1159488</v>
          </cell>
          <cell r="BY44">
            <v>1365268</v>
          </cell>
          <cell r="CA44" t="str">
            <v>20021141150</v>
          </cell>
          <cell r="CB44">
            <v>1150</v>
          </cell>
          <cell r="CC44">
            <v>114</v>
          </cell>
          <cell r="CD44">
            <v>-3691</v>
          </cell>
          <cell r="CE44">
            <v>-3691</v>
          </cell>
          <cell r="CF44">
            <v>-3691</v>
          </cell>
          <cell r="CG44">
            <v>-3691</v>
          </cell>
          <cell r="CH44">
            <v>-3691</v>
          </cell>
          <cell r="CI44">
            <v>-3691</v>
          </cell>
          <cell r="CJ44">
            <v>-3691</v>
          </cell>
          <cell r="CK44">
            <v>-3691</v>
          </cell>
          <cell r="CL44">
            <v>-3691</v>
          </cell>
          <cell r="CM44">
            <v>-3691</v>
          </cell>
          <cell r="CN44">
            <v>-3691</v>
          </cell>
          <cell r="CO44">
            <v>-3691</v>
          </cell>
          <cell r="CP44">
            <v>-3691</v>
          </cell>
          <cell r="CQ44">
            <v>-3691</v>
          </cell>
        </row>
        <row r="45">
          <cell r="A45">
            <v>1151010361</v>
          </cell>
          <cell r="B45">
            <v>115</v>
          </cell>
          <cell r="C45">
            <v>1010</v>
          </cell>
          <cell r="D45">
            <v>361</v>
          </cell>
          <cell r="E45" t="str">
            <v>STRUCTURES AND IMPRO</v>
          </cell>
          <cell r="F45">
            <v>94408</v>
          </cell>
          <cell r="G45">
            <v>94408</v>
          </cell>
          <cell r="H45">
            <v>94408</v>
          </cell>
          <cell r="I45">
            <v>96042</v>
          </cell>
          <cell r="J45">
            <v>96042</v>
          </cell>
          <cell r="K45">
            <v>96042</v>
          </cell>
          <cell r="L45">
            <v>96042</v>
          </cell>
          <cell r="M45">
            <v>96042</v>
          </cell>
          <cell r="N45">
            <v>96042</v>
          </cell>
          <cell r="O45">
            <v>96042</v>
          </cell>
          <cell r="P45">
            <v>96042</v>
          </cell>
          <cell r="Q45">
            <v>96042</v>
          </cell>
          <cell r="R45">
            <v>96042</v>
          </cell>
          <cell r="W45">
            <v>3932</v>
          </cell>
          <cell r="X45" t="str">
            <v>STORES EQUIP-PORTABLE EQUIP</v>
          </cell>
          <cell r="Y45">
            <v>0</v>
          </cell>
          <cell r="Z45">
            <v>0</v>
          </cell>
          <cell r="AA45">
            <v>0</v>
          </cell>
          <cell r="AB45">
            <v>0</v>
          </cell>
          <cell r="AC45">
            <v>0</v>
          </cell>
          <cell r="AD45">
            <v>0</v>
          </cell>
          <cell r="AE45">
            <v>0</v>
          </cell>
          <cell r="AF45">
            <v>0</v>
          </cell>
          <cell r="AG45">
            <v>0</v>
          </cell>
          <cell r="AH45">
            <v>0</v>
          </cell>
          <cell r="AI45">
            <v>0</v>
          </cell>
          <cell r="AJ45">
            <v>0</v>
          </cell>
          <cell r="AK45">
            <v>0</v>
          </cell>
          <cell r="BG45" t="str">
            <v>11414301</v>
          </cell>
          <cell r="BH45">
            <v>1430</v>
          </cell>
          <cell r="BI45" t="str">
            <v>114</v>
          </cell>
          <cell r="BJ45">
            <v>1</v>
          </cell>
          <cell r="BK45" t="str">
            <v>OTHER A/R - EMPLOYEE</v>
          </cell>
          <cell r="BL45">
            <v>4121.9230769230771</v>
          </cell>
          <cell r="BM45">
            <v>1301</v>
          </cell>
          <cell r="BN45">
            <v>2550</v>
          </cell>
          <cell r="BO45">
            <v>4264</v>
          </cell>
          <cell r="BP45">
            <v>5100</v>
          </cell>
          <cell r="BQ45">
            <v>5142</v>
          </cell>
          <cell r="BR45">
            <v>5768</v>
          </cell>
          <cell r="BS45">
            <v>5106</v>
          </cell>
          <cell r="BT45">
            <v>5634</v>
          </cell>
          <cell r="BU45">
            <v>4070</v>
          </cell>
          <cell r="BV45">
            <v>3342</v>
          </cell>
          <cell r="BW45">
            <v>3774</v>
          </cell>
          <cell r="BX45">
            <v>4037</v>
          </cell>
          <cell r="BY45">
            <v>3497</v>
          </cell>
          <cell r="CA45" t="str">
            <v>2001fpuc1150</v>
          </cell>
          <cell r="CB45">
            <v>1150</v>
          </cell>
          <cell r="CC45" t="str">
            <v>fpuc</v>
          </cell>
          <cell r="CD45">
            <v>-315782.69230769231</v>
          </cell>
          <cell r="CE45">
            <v>-316261</v>
          </cell>
          <cell r="CF45">
            <v>-316181</v>
          </cell>
          <cell r="CG45">
            <v>-316101</v>
          </cell>
          <cell r="CH45">
            <v>-316022</v>
          </cell>
          <cell r="CI45">
            <v>-315942</v>
          </cell>
          <cell r="CJ45">
            <v>-315862</v>
          </cell>
          <cell r="CK45">
            <v>-315783</v>
          </cell>
          <cell r="CL45">
            <v>-315703</v>
          </cell>
          <cell r="CM45">
            <v>-315623</v>
          </cell>
          <cell r="CN45">
            <v>-315544</v>
          </cell>
          <cell r="CO45">
            <v>-315464</v>
          </cell>
          <cell r="CP45">
            <v>-315384</v>
          </cell>
          <cell r="CQ45">
            <v>-315305</v>
          </cell>
        </row>
        <row r="46">
          <cell r="A46">
            <v>1151010362</v>
          </cell>
          <cell r="B46">
            <v>115</v>
          </cell>
          <cell r="C46">
            <v>1010</v>
          </cell>
          <cell r="D46">
            <v>362</v>
          </cell>
          <cell r="E46" t="str">
            <v xml:space="preserve">STATION EQUIPMENT   </v>
          </cell>
          <cell r="F46">
            <v>1968462</v>
          </cell>
          <cell r="G46">
            <v>1968462</v>
          </cell>
          <cell r="H46">
            <v>1968462</v>
          </cell>
          <cell r="I46">
            <v>1968467</v>
          </cell>
          <cell r="J46">
            <v>1968467</v>
          </cell>
          <cell r="K46">
            <v>1968467</v>
          </cell>
          <cell r="L46">
            <v>1968467</v>
          </cell>
          <cell r="M46">
            <v>1968467</v>
          </cell>
          <cell r="N46">
            <v>1968467</v>
          </cell>
          <cell r="O46">
            <v>1968467</v>
          </cell>
          <cell r="P46">
            <v>1968467</v>
          </cell>
          <cell r="Q46">
            <v>1968467</v>
          </cell>
          <cell r="R46">
            <v>2407122</v>
          </cell>
          <cell r="W46">
            <v>3942</v>
          </cell>
          <cell r="X46" t="str">
            <v>TOOLS,SHOP,&amp; GARAGE PORTAB EQP</v>
          </cell>
          <cell r="Y46">
            <v>0</v>
          </cell>
          <cell r="Z46">
            <v>0</v>
          </cell>
          <cell r="AA46">
            <v>0</v>
          </cell>
          <cell r="AB46">
            <v>0</v>
          </cell>
          <cell r="AC46">
            <v>0</v>
          </cell>
          <cell r="AD46">
            <v>0</v>
          </cell>
          <cell r="AE46">
            <v>0</v>
          </cell>
          <cell r="AF46">
            <v>0</v>
          </cell>
          <cell r="AG46">
            <v>0</v>
          </cell>
          <cell r="AH46">
            <v>0</v>
          </cell>
          <cell r="AI46">
            <v>0</v>
          </cell>
          <cell r="AJ46">
            <v>0</v>
          </cell>
          <cell r="AK46">
            <v>0</v>
          </cell>
          <cell r="BG46" t="str">
            <v>11414302</v>
          </cell>
          <cell r="BH46">
            <v>1430</v>
          </cell>
          <cell r="BI46" t="str">
            <v>114</v>
          </cell>
          <cell r="BJ46">
            <v>2</v>
          </cell>
          <cell r="BK46" t="str">
            <v>OTHER A/R - MISCELLA</v>
          </cell>
          <cell r="BL46">
            <v>21776.692307692309</v>
          </cell>
          <cell r="BM46">
            <v>16897</v>
          </cell>
          <cell r="BN46">
            <v>51368</v>
          </cell>
          <cell r="BO46">
            <v>48708</v>
          </cell>
          <cell r="BP46">
            <v>11635</v>
          </cell>
          <cell r="BQ46">
            <v>10637</v>
          </cell>
          <cell r="BR46">
            <v>16323</v>
          </cell>
          <cell r="BS46">
            <v>10863</v>
          </cell>
          <cell r="BT46">
            <v>19025</v>
          </cell>
          <cell r="BU46">
            <v>22706</v>
          </cell>
          <cell r="BV46">
            <v>14947</v>
          </cell>
          <cell r="BW46">
            <v>18686</v>
          </cell>
          <cell r="BX46">
            <v>18899</v>
          </cell>
          <cell r="BY46">
            <v>22403</v>
          </cell>
          <cell r="CA46" t="str">
            <v>2002fpuc1150</v>
          </cell>
          <cell r="CB46">
            <v>1150</v>
          </cell>
          <cell r="CC46" t="str">
            <v>fpuc</v>
          </cell>
          <cell r="CD46">
            <v>-314826.69230769231</v>
          </cell>
          <cell r="CE46">
            <v>-315305</v>
          </cell>
          <cell r="CF46">
            <v>-315225</v>
          </cell>
          <cell r="CG46">
            <v>-315145</v>
          </cell>
          <cell r="CH46">
            <v>-315066</v>
          </cell>
          <cell r="CI46">
            <v>-314986</v>
          </cell>
          <cell r="CJ46">
            <v>-314906</v>
          </cell>
          <cell r="CK46">
            <v>-314827</v>
          </cell>
          <cell r="CL46">
            <v>-314747</v>
          </cell>
          <cell r="CM46">
            <v>-314667</v>
          </cell>
          <cell r="CN46">
            <v>-314588</v>
          </cell>
          <cell r="CO46">
            <v>-314508</v>
          </cell>
          <cell r="CP46">
            <v>-314428</v>
          </cell>
          <cell r="CQ46">
            <v>-314349</v>
          </cell>
        </row>
        <row r="47">
          <cell r="A47">
            <v>1151010364</v>
          </cell>
          <cell r="B47">
            <v>115</v>
          </cell>
          <cell r="C47">
            <v>1010</v>
          </cell>
          <cell r="D47">
            <v>364</v>
          </cell>
          <cell r="E47" t="str">
            <v>POLES TOWERS &amp; FIXTU</v>
          </cell>
          <cell r="F47">
            <v>1709535</v>
          </cell>
          <cell r="G47">
            <v>1719557</v>
          </cell>
          <cell r="H47">
            <v>1723595</v>
          </cell>
          <cell r="I47">
            <v>1731821</v>
          </cell>
          <cell r="J47">
            <v>1738645</v>
          </cell>
          <cell r="K47">
            <v>1746077</v>
          </cell>
          <cell r="L47">
            <v>1749611</v>
          </cell>
          <cell r="M47">
            <v>1752303</v>
          </cell>
          <cell r="N47">
            <v>1758994</v>
          </cell>
          <cell r="O47">
            <v>1765331</v>
          </cell>
          <cell r="P47">
            <v>1771859</v>
          </cell>
          <cell r="Q47">
            <v>1778423</v>
          </cell>
          <cell r="R47">
            <v>1790638</v>
          </cell>
          <cell r="W47">
            <v>3951</v>
          </cell>
          <cell r="X47" t="str">
            <v>LABORATORY FIXED EQUIPMENT</v>
          </cell>
          <cell r="Y47">
            <v>24025.18</v>
          </cell>
          <cell r="Z47">
            <v>24025.18</v>
          </cell>
          <cell r="AA47">
            <v>24025.18</v>
          </cell>
          <cell r="AB47">
            <v>24025.18</v>
          </cell>
          <cell r="AC47">
            <v>24025.18</v>
          </cell>
          <cell r="AD47">
            <v>24025.18</v>
          </cell>
          <cell r="AE47">
            <v>0</v>
          </cell>
          <cell r="AF47">
            <v>0</v>
          </cell>
          <cell r="AG47">
            <v>0</v>
          </cell>
          <cell r="AH47">
            <v>0</v>
          </cell>
          <cell r="AI47">
            <v>0</v>
          </cell>
          <cell r="AJ47">
            <v>0</v>
          </cell>
          <cell r="AK47">
            <v>0</v>
          </cell>
          <cell r="BG47" t="str">
            <v>114TOTAL1430</v>
          </cell>
          <cell r="BH47" t="str">
            <v>1430 Total</v>
          </cell>
          <cell r="BI47" t="str">
            <v/>
          </cell>
          <cell r="BL47">
            <v>25898.615384615383</v>
          </cell>
          <cell r="BM47">
            <v>18198</v>
          </cell>
          <cell r="BN47">
            <v>53918</v>
          </cell>
          <cell r="BO47">
            <v>52972</v>
          </cell>
          <cell r="BP47">
            <v>16735</v>
          </cell>
          <cell r="BQ47">
            <v>15779</v>
          </cell>
          <cell r="BR47">
            <v>22091</v>
          </cell>
          <cell r="BS47">
            <v>15969</v>
          </cell>
          <cell r="BT47">
            <v>24659</v>
          </cell>
          <cell r="BU47">
            <v>26776</v>
          </cell>
          <cell r="BV47">
            <v>18289</v>
          </cell>
          <cell r="BW47">
            <v>22460</v>
          </cell>
          <cell r="BX47">
            <v>22936</v>
          </cell>
          <cell r="BY47">
            <v>25900</v>
          </cell>
          <cell r="CA47" t="str">
            <v>20011151150</v>
          </cell>
          <cell r="CB47">
            <v>1150</v>
          </cell>
          <cell r="CC47">
            <v>115</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row>
        <row r="48">
          <cell r="A48">
            <v>1151010365</v>
          </cell>
          <cell r="B48">
            <v>115</v>
          </cell>
          <cell r="C48">
            <v>1010</v>
          </cell>
          <cell r="D48">
            <v>365</v>
          </cell>
          <cell r="E48" t="str">
            <v xml:space="preserve">OVERHEAD CONDUCTORS </v>
          </cell>
          <cell r="F48">
            <v>2798467</v>
          </cell>
          <cell r="G48">
            <v>2800237</v>
          </cell>
          <cell r="H48">
            <v>2804660</v>
          </cell>
          <cell r="I48">
            <v>2813432</v>
          </cell>
          <cell r="J48">
            <v>2819783</v>
          </cell>
          <cell r="K48">
            <v>2825040</v>
          </cell>
          <cell r="L48">
            <v>2829122</v>
          </cell>
          <cell r="M48">
            <v>2830576</v>
          </cell>
          <cell r="N48">
            <v>2822446</v>
          </cell>
          <cell r="O48">
            <v>2830062</v>
          </cell>
          <cell r="P48">
            <v>2833960</v>
          </cell>
          <cell r="Q48">
            <v>2840118</v>
          </cell>
          <cell r="R48">
            <v>2851608</v>
          </cell>
          <cell r="W48">
            <v>3952</v>
          </cell>
          <cell r="X48" t="str">
            <v>LABORATORY PORTABLE EQUIPMNT</v>
          </cell>
          <cell r="Y48">
            <v>0</v>
          </cell>
          <cell r="Z48">
            <v>0</v>
          </cell>
          <cell r="AA48">
            <v>0</v>
          </cell>
          <cell r="AB48">
            <v>0</v>
          </cell>
          <cell r="AC48">
            <v>0</v>
          </cell>
          <cell r="AD48">
            <v>6046.88</v>
          </cell>
          <cell r="AE48">
            <v>6046.88</v>
          </cell>
          <cell r="AF48">
            <v>6046.88</v>
          </cell>
          <cell r="AG48">
            <v>6046.88</v>
          </cell>
          <cell r="AH48">
            <v>6046.88</v>
          </cell>
          <cell r="AI48">
            <v>6046.88</v>
          </cell>
          <cell r="AJ48">
            <v>0</v>
          </cell>
          <cell r="AK48">
            <v>0</v>
          </cell>
          <cell r="BG48" t="str">
            <v>11414401</v>
          </cell>
          <cell r="BH48">
            <v>1440</v>
          </cell>
          <cell r="BI48" t="str">
            <v>114</v>
          </cell>
          <cell r="BJ48">
            <v>1</v>
          </cell>
          <cell r="BK48" t="str">
            <v>ALLOW. FOR UNCOLL.AC</v>
          </cell>
          <cell r="BL48">
            <v>-57750.230769230766</v>
          </cell>
          <cell r="BM48">
            <v>-40754</v>
          </cell>
          <cell r="BN48">
            <v>-43253</v>
          </cell>
          <cell r="BO48">
            <v>-43802</v>
          </cell>
          <cell r="BP48">
            <v>-49304</v>
          </cell>
          <cell r="BQ48">
            <v>-54371</v>
          </cell>
          <cell r="BR48">
            <v>-58386</v>
          </cell>
          <cell r="BS48">
            <v>-62898</v>
          </cell>
          <cell r="BT48">
            <v>-68618</v>
          </cell>
          <cell r="BU48">
            <v>-73409</v>
          </cell>
          <cell r="BV48">
            <v>-77893</v>
          </cell>
          <cell r="BW48">
            <v>-73986</v>
          </cell>
          <cell r="BX48">
            <v>-72971</v>
          </cell>
          <cell r="BY48">
            <v>-31108</v>
          </cell>
          <cell r="CA48" t="str">
            <v>20021151150</v>
          </cell>
          <cell r="CB48">
            <v>1150</v>
          </cell>
          <cell r="CC48">
            <v>115</v>
          </cell>
          <cell r="CD48">
            <v>0</v>
          </cell>
          <cell r="CE48">
            <v>0</v>
          </cell>
          <cell r="CF48">
            <v>0</v>
          </cell>
          <cell r="CG48">
            <v>0</v>
          </cell>
          <cell r="CH48">
            <v>0</v>
          </cell>
          <cell r="CI48">
            <v>0</v>
          </cell>
          <cell r="CJ48">
            <v>0</v>
          </cell>
          <cell r="CK48">
            <v>0</v>
          </cell>
          <cell r="CL48">
            <v>0</v>
          </cell>
          <cell r="CM48">
            <v>0</v>
          </cell>
          <cell r="CN48">
            <v>0</v>
          </cell>
          <cell r="CO48">
            <v>0</v>
          </cell>
          <cell r="CP48">
            <v>0</v>
          </cell>
          <cell r="CQ48">
            <v>0</v>
          </cell>
        </row>
        <row r="49">
          <cell r="A49">
            <v>1151010370</v>
          </cell>
          <cell r="B49">
            <v>115</v>
          </cell>
          <cell r="C49">
            <v>1010</v>
          </cell>
          <cell r="D49">
            <v>370</v>
          </cell>
          <cell r="E49" t="str">
            <v xml:space="preserve">METERS              </v>
          </cell>
          <cell r="F49">
            <v>1804906</v>
          </cell>
          <cell r="G49">
            <v>1816640</v>
          </cell>
          <cell r="H49">
            <v>1819216</v>
          </cell>
          <cell r="I49">
            <v>1802232</v>
          </cell>
          <cell r="J49">
            <v>1818583</v>
          </cell>
          <cell r="K49">
            <v>1823254</v>
          </cell>
          <cell r="L49">
            <v>1824856</v>
          </cell>
          <cell r="M49">
            <v>1819473</v>
          </cell>
          <cell r="N49">
            <v>1825534</v>
          </cell>
          <cell r="O49">
            <v>1825657</v>
          </cell>
          <cell r="P49">
            <v>1825812</v>
          </cell>
          <cell r="Q49">
            <v>1833618</v>
          </cell>
          <cell r="R49">
            <v>1836002</v>
          </cell>
          <cell r="BG49" t="str">
            <v>11414402</v>
          </cell>
          <cell r="BH49">
            <v>1440</v>
          </cell>
          <cell r="BI49" t="str">
            <v>114</v>
          </cell>
          <cell r="BJ49">
            <v>2</v>
          </cell>
          <cell r="BK49" t="str">
            <v>PROV. FOR UNCOLL. AC</v>
          </cell>
          <cell r="BL49">
            <v>-6.9230769230769234</v>
          </cell>
          <cell r="BM49">
            <v>-18</v>
          </cell>
          <cell r="BN49">
            <v>-18</v>
          </cell>
          <cell r="BO49">
            <v>-18</v>
          </cell>
          <cell r="BP49">
            <v>-18</v>
          </cell>
          <cell r="BQ49">
            <v>-18</v>
          </cell>
          <cell r="BR49">
            <v>0</v>
          </cell>
          <cell r="BS49">
            <v>0</v>
          </cell>
          <cell r="BT49">
            <v>0</v>
          </cell>
          <cell r="BU49">
            <v>0</v>
          </cell>
          <cell r="BV49">
            <v>0</v>
          </cell>
          <cell r="BW49">
            <v>0</v>
          </cell>
          <cell r="BX49">
            <v>0</v>
          </cell>
          <cell r="BY49">
            <v>0</v>
          </cell>
          <cell r="CA49" t="str">
            <v>20011001150</v>
          </cell>
          <cell r="CB49">
            <v>1150</v>
          </cell>
          <cell r="CC49">
            <v>100</v>
          </cell>
          <cell r="CD49">
            <v>0</v>
          </cell>
          <cell r="CE49">
            <v>0</v>
          </cell>
          <cell r="CF49">
            <v>0</v>
          </cell>
          <cell r="CG49">
            <v>0</v>
          </cell>
          <cell r="CH49">
            <v>0</v>
          </cell>
          <cell r="CI49">
            <v>0</v>
          </cell>
          <cell r="CJ49">
            <v>0</v>
          </cell>
          <cell r="CK49">
            <v>0</v>
          </cell>
          <cell r="CL49">
            <v>0</v>
          </cell>
          <cell r="CM49">
            <v>0</v>
          </cell>
          <cell r="CN49">
            <v>0</v>
          </cell>
          <cell r="CO49">
            <v>0</v>
          </cell>
          <cell r="CP49">
            <v>0</v>
          </cell>
          <cell r="CQ49">
            <v>0</v>
          </cell>
        </row>
        <row r="50">
          <cell r="A50">
            <v>1151010389</v>
          </cell>
          <cell r="B50">
            <v>115</v>
          </cell>
          <cell r="C50">
            <v>1010</v>
          </cell>
          <cell r="D50">
            <v>389</v>
          </cell>
          <cell r="E50" t="str">
            <v>LAND AND LAND RIGHTS</v>
          </cell>
          <cell r="F50">
            <v>68696</v>
          </cell>
          <cell r="G50">
            <v>68696</v>
          </cell>
          <cell r="H50">
            <v>68696</v>
          </cell>
          <cell r="I50">
            <v>68696</v>
          </cell>
          <cell r="J50">
            <v>68696</v>
          </cell>
          <cell r="K50">
            <v>68696</v>
          </cell>
          <cell r="L50">
            <v>68696</v>
          </cell>
          <cell r="M50">
            <v>68696</v>
          </cell>
          <cell r="N50">
            <v>68696</v>
          </cell>
          <cell r="O50">
            <v>68696</v>
          </cell>
          <cell r="P50">
            <v>68696</v>
          </cell>
          <cell r="Q50">
            <v>68696</v>
          </cell>
          <cell r="R50">
            <v>68696</v>
          </cell>
          <cell r="BG50" t="str">
            <v>114TOTAL1440</v>
          </cell>
          <cell r="BH50" t="str">
            <v>1440 Total</v>
          </cell>
          <cell r="BI50" t="str">
            <v/>
          </cell>
          <cell r="BL50">
            <v>-57757.153846153844</v>
          </cell>
          <cell r="BM50">
            <v>-40772</v>
          </cell>
          <cell r="BN50">
            <v>-43271</v>
          </cell>
          <cell r="BO50">
            <v>-43820</v>
          </cell>
          <cell r="BP50">
            <v>-49322</v>
          </cell>
          <cell r="BQ50">
            <v>-54389</v>
          </cell>
          <cell r="BR50">
            <v>-58386</v>
          </cell>
          <cell r="BS50">
            <v>-62898</v>
          </cell>
          <cell r="BT50">
            <v>-68618</v>
          </cell>
          <cell r="BU50">
            <v>-73409</v>
          </cell>
          <cell r="BV50">
            <v>-77893</v>
          </cell>
          <cell r="BW50">
            <v>-73986</v>
          </cell>
          <cell r="BX50">
            <v>-72971</v>
          </cell>
          <cell r="BY50">
            <v>-31108</v>
          </cell>
          <cell r="CA50" t="str">
            <v>20021001150</v>
          </cell>
          <cell r="CB50">
            <v>1150</v>
          </cell>
          <cell r="CC50">
            <v>100</v>
          </cell>
          <cell r="CD50">
            <v>0</v>
          </cell>
          <cell r="CE50">
            <v>0</v>
          </cell>
          <cell r="CF50">
            <v>0</v>
          </cell>
          <cell r="CG50">
            <v>0</v>
          </cell>
          <cell r="CH50">
            <v>0</v>
          </cell>
          <cell r="CI50">
            <v>0</v>
          </cell>
          <cell r="CJ50">
            <v>0</v>
          </cell>
          <cell r="CK50">
            <v>0</v>
          </cell>
          <cell r="CL50">
            <v>0</v>
          </cell>
          <cell r="CM50">
            <v>0</v>
          </cell>
          <cell r="CN50">
            <v>0</v>
          </cell>
          <cell r="CO50">
            <v>0</v>
          </cell>
          <cell r="CP50">
            <v>0</v>
          </cell>
          <cell r="CQ50">
            <v>0</v>
          </cell>
        </row>
        <row r="51">
          <cell r="A51">
            <v>1151010390</v>
          </cell>
          <cell r="B51">
            <v>115</v>
          </cell>
          <cell r="C51">
            <v>1010</v>
          </cell>
          <cell r="D51">
            <v>390</v>
          </cell>
          <cell r="E51" t="str">
            <v>STRUCTURES AND IMPRO</v>
          </cell>
          <cell r="F51">
            <v>441827</v>
          </cell>
          <cell r="G51">
            <v>441827</v>
          </cell>
          <cell r="H51">
            <v>441827</v>
          </cell>
          <cell r="I51">
            <v>441827</v>
          </cell>
          <cell r="J51">
            <v>441827</v>
          </cell>
          <cell r="K51">
            <v>441827</v>
          </cell>
          <cell r="L51">
            <v>442877</v>
          </cell>
          <cell r="M51">
            <v>442877</v>
          </cell>
          <cell r="N51">
            <v>442877</v>
          </cell>
          <cell r="O51">
            <v>442877</v>
          </cell>
          <cell r="P51">
            <v>447128</v>
          </cell>
          <cell r="Q51">
            <v>447128</v>
          </cell>
          <cell r="R51">
            <v>447128</v>
          </cell>
          <cell r="BG51" t="str">
            <v>10014609</v>
          </cell>
          <cell r="BH51">
            <v>1460</v>
          </cell>
          <cell r="BI51" t="str">
            <v>100</v>
          </cell>
          <cell r="BJ51">
            <v>9</v>
          </cell>
          <cell r="BK51" t="str">
            <v>A/R FROM ASSOC COMPA</v>
          </cell>
          <cell r="BL51">
            <v>6967002.692307692</v>
          </cell>
          <cell r="BM51">
            <v>6807358</v>
          </cell>
          <cell r="BN51">
            <v>6876219</v>
          </cell>
          <cell r="BO51">
            <v>6726842</v>
          </cell>
          <cell r="BP51">
            <v>6605041</v>
          </cell>
          <cell r="BQ51">
            <v>6519578</v>
          </cell>
          <cell r="BR51">
            <v>6711021</v>
          </cell>
          <cell r="BS51">
            <v>6719738</v>
          </cell>
          <cell r="BT51">
            <v>6760339</v>
          </cell>
          <cell r="BU51">
            <v>6754951</v>
          </cell>
          <cell r="BV51">
            <v>6824073</v>
          </cell>
          <cell r="BW51">
            <v>6987128</v>
          </cell>
          <cell r="BX51">
            <v>7927947</v>
          </cell>
          <cell r="BY51">
            <v>8350800</v>
          </cell>
          <cell r="CA51" t="str">
            <v>20011001180</v>
          </cell>
          <cell r="CB51">
            <v>1180</v>
          </cell>
          <cell r="CC51">
            <v>100</v>
          </cell>
          <cell r="CD51">
            <v>4716934.153846154</v>
          </cell>
          <cell r="CE51">
            <v>4643775</v>
          </cell>
          <cell r="CF51">
            <v>4683652</v>
          </cell>
          <cell r="CG51">
            <v>4699129</v>
          </cell>
          <cell r="CH51">
            <v>4645375</v>
          </cell>
          <cell r="CI51">
            <v>4658115</v>
          </cell>
          <cell r="CJ51">
            <v>4744734</v>
          </cell>
          <cell r="CK51">
            <v>4720546</v>
          </cell>
          <cell r="CL51">
            <v>4742572</v>
          </cell>
          <cell r="CM51">
            <v>4742572</v>
          </cell>
          <cell r="CN51">
            <v>4690276</v>
          </cell>
          <cell r="CO51">
            <v>4711328</v>
          </cell>
          <cell r="CP51">
            <v>4794245</v>
          </cell>
          <cell r="CQ51">
            <v>4843825</v>
          </cell>
        </row>
        <row r="52">
          <cell r="A52">
            <v>1151010396</v>
          </cell>
          <cell r="B52">
            <v>115</v>
          </cell>
          <cell r="C52">
            <v>1010</v>
          </cell>
          <cell r="D52">
            <v>396</v>
          </cell>
          <cell r="E52" t="str">
            <v>POWER OPERATED EQUIP</v>
          </cell>
          <cell r="F52">
            <v>111539</v>
          </cell>
          <cell r="G52">
            <v>111539</v>
          </cell>
          <cell r="H52">
            <v>111539</v>
          </cell>
          <cell r="I52">
            <v>111539</v>
          </cell>
          <cell r="J52">
            <v>111539</v>
          </cell>
          <cell r="K52">
            <v>111539</v>
          </cell>
          <cell r="L52">
            <v>111539</v>
          </cell>
          <cell r="M52">
            <v>111539</v>
          </cell>
          <cell r="N52">
            <v>111539</v>
          </cell>
          <cell r="O52">
            <v>111539</v>
          </cell>
          <cell r="P52">
            <v>111539</v>
          </cell>
          <cell r="Q52">
            <v>111539</v>
          </cell>
          <cell r="R52">
            <v>111539</v>
          </cell>
          <cell r="BG52" t="str">
            <v>100TOTAL1460</v>
          </cell>
          <cell r="BH52" t="str">
            <v>1460 Total</v>
          </cell>
          <cell r="BI52" t="str">
            <v/>
          </cell>
          <cell r="BL52">
            <v>6967002.692307692</v>
          </cell>
          <cell r="BM52">
            <v>6807358</v>
          </cell>
          <cell r="BN52">
            <v>6876219</v>
          </cell>
          <cell r="BO52">
            <v>6726842</v>
          </cell>
          <cell r="BP52">
            <v>6605041</v>
          </cell>
          <cell r="BQ52">
            <v>6519578</v>
          </cell>
          <cell r="BR52">
            <v>6711021</v>
          </cell>
          <cell r="BS52">
            <v>6719738</v>
          </cell>
          <cell r="BT52">
            <v>6760339</v>
          </cell>
          <cell r="BU52">
            <v>6754951</v>
          </cell>
          <cell r="BV52">
            <v>6824073</v>
          </cell>
          <cell r="BW52">
            <v>6987128</v>
          </cell>
          <cell r="BX52">
            <v>7927947</v>
          </cell>
          <cell r="BY52">
            <v>8350800</v>
          </cell>
          <cell r="CA52" t="str">
            <v>20021001180</v>
          </cell>
          <cell r="CB52">
            <v>1180</v>
          </cell>
          <cell r="CC52">
            <v>100</v>
          </cell>
          <cell r="CD52">
            <v>4848029.307692308</v>
          </cell>
          <cell r="CE52">
            <v>4843825</v>
          </cell>
          <cell r="CF52">
            <v>4843825</v>
          </cell>
          <cell r="CG52">
            <v>4849961</v>
          </cell>
          <cell r="CH52">
            <v>4856803</v>
          </cell>
          <cell r="CI52">
            <v>4856803</v>
          </cell>
          <cell r="CJ52">
            <v>4856803</v>
          </cell>
          <cell r="CK52">
            <v>4856803</v>
          </cell>
          <cell r="CL52">
            <v>4857398</v>
          </cell>
          <cell r="CM52">
            <v>4835910</v>
          </cell>
          <cell r="CN52">
            <v>4835910</v>
          </cell>
          <cell r="CO52">
            <v>4845819</v>
          </cell>
          <cell r="CP52">
            <v>4843860</v>
          </cell>
          <cell r="CQ52">
            <v>4840661</v>
          </cell>
        </row>
        <row r="53">
          <cell r="A53">
            <v>1151010397</v>
          </cell>
          <cell r="B53">
            <v>115</v>
          </cell>
          <cell r="C53">
            <v>1010</v>
          </cell>
          <cell r="D53">
            <v>397</v>
          </cell>
          <cell r="E53" t="str">
            <v>COMMUNICATION EQUIPM</v>
          </cell>
          <cell r="F53">
            <v>107469</v>
          </cell>
          <cell r="G53">
            <v>107469</v>
          </cell>
          <cell r="H53">
            <v>107469</v>
          </cell>
          <cell r="I53">
            <v>107469</v>
          </cell>
          <cell r="J53">
            <v>107469</v>
          </cell>
          <cell r="K53">
            <v>107469</v>
          </cell>
          <cell r="L53">
            <v>107469</v>
          </cell>
          <cell r="M53">
            <v>107469</v>
          </cell>
          <cell r="N53">
            <v>107469</v>
          </cell>
          <cell r="O53">
            <v>107469</v>
          </cell>
          <cell r="P53">
            <v>107469</v>
          </cell>
          <cell r="Q53">
            <v>107469</v>
          </cell>
          <cell r="R53">
            <v>107469</v>
          </cell>
          <cell r="BG53" t="str">
            <v>11415401</v>
          </cell>
          <cell r="BH53">
            <v>1540</v>
          </cell>
          <cell r="BI53" t="str">
            <v>114</v>
          </cell>
          <cell r="BJ53">
            <v>1</v>
          </cell>
          <cell r="BK53" t="str">
            <v>PLANT MAT &amp; OPERATIN</v>
          </cell>
          <cell r="BL53">
            <v>230494.30769230769</v>
          </cell>
          <cell r="BM53">
            <v>222667</v>
          </cell>
          <cell r="BN53">
            <v>230920</v>
          </cell>
          <cell r="BO53">
            <v>219699</v>
          </cell>
          <cell r="BP53">
            <v>227132</v>
          </cell>
          <cell r="BQ53">
            <v>230791</v>
          </cell>
          <cell r="BR53">
            <v>229025</v>
          </cell>
          <cell r="BS53">
            <v>224399</v>
          </cell>
          <cell r="BT53">
            <v>218440</v>
          </cell>
          <cell r="BU53">
            <v>243044</v>
          </cell>
          <cell r="BV53">
            <v>244821</v>
          </cell>
          <cell r="BW53">
            <v>243790</v>
          </cell>
          <cell r="BX53">
            <v>227736</v>
          </cell>
          <cell r="BY53">
            <v>233962</v>
          </cell>
          <cell r="CA53" t="str">
            <v>2001fpuc1180</v>
          </cell>
          <cell r="CB53">
            <v>1180</v>
          </cell>
          <cell r="CC53" t="str">
            <v>fpuc</v>
          </cell>
          <cell r="CD53">
            <v>4716934.153846154</v>
          </cell>
          <cell r="CE53">
            <v>4643775</v>
          </cell>
          <cell r="CF53">
            <v>4683652</v>
          </cell>
          <cell r="CG53">
            <v>4699129</v>
          </cell>
          <cell r="CH53">
            <v>4645375</v>
          </cell>
          <cell r="CI53">
            <v>4658115</v>
          </cell>
          <cell r="CJ53">
            <v>4744734</v>
          </cell>
          <cell r="CK53">
            <v>4720546</v>
          </cell>
          <cell r="CL53">
            <v>4742572</v>
          </cell>
          <cell r="CM53">
            <v>4742572</v>
          </cell>
          <cell r="CN53">
            <v>4690276</v>
          </cell>
          <cell r="CO53">
            <v>4711328</v>
          </cell>
          <cell r="CP53">
            <v>4794245</v>
          </cell>
          <cell r="CQ53">
            <v>4843825</v>
          </cell>
        </row>
        <row r="54">
          <cell r="A54">
            <v>1151010398</v>
          </cell>
          <cell r="B54">
            <v>115</v>
          </cell>
          <cell r="C54">
            <v>1010</v>
          </cell>
          <cell r="D54">
            <v>398</v>
          </cell>
          <cell r="E54" t="str">
            <v>MISCELLANEOUS EQUIPM</v>
          </cell>
          <cell r="F54">
            <v>11180</v>
          </cell>
          <cell r="G54">
            <v>11180</v>
          </cell>
          <cell r="H54">
            <v>11180</v>
          </cell>
          <cell r="I54">
            <v>11180</v>
          </cell>
          <cell r="J54">
            <v>11180</v>
          </cell>
          <cell r="K54">
            <v>11180</v>
          </cell>
          <cell r="L54">
            <v>11180</v>
          </cell>
          <cell r="M54">
            <v>11180</v>
          </cell>
          <cell r="N54">
            <v>11180</v>
          </cell>
          <cell r="O54">
            <v>11180</v>
          </cell>
          <cell r="P54">
            <v>11180</v>
          </cell>
          <cell r="Q54">
            <v>11180</v>
          </cell>
          <cell r="R54">
            <v>11180</v>
          </cell>
          <cell r="BG54" t="str">
            <v>114TOTAL1540</v>
          </cell>
          <cell r="BH54" t="str">
            <v>1540 Total</v>
          </cell>
          <cell r="BI54" t="str">
            <v/>
          </cell>
          <cell r="BL54">
            <v>230494.30769230769</v>
          </cell>
          <cell r="BM54">
            <v>222667</v>
          </cell>
          <cell r="BN54">
            <v>230920</v>
          </cell>
          <cell r="BO54">
            <v>219699</v>
          </cell>
          <cell r="BP54">
            <v>227132</v>
          </cell>
          <cell r="BQ54">
            <v>230791</v>
          </cell>
          <cell r="BR54">
            <v>229025</v>
          </cell>
          <cell r="BS54">
            <v>224399</v>
          </cell>
          <cell r="BT54">
            <v>218440</v>
          </cell>
          <cell r="BU54">
            <v>243044</v>
          </cell>
          <cell r="BV54">
            <v>244821</v>
          </cell>
          <cell r="BW54">
            <v>243790</v>
          </cell>
          <cell r="BX54">
            <v>227736</v>
          </cell>
          <cell r="BY54">
            <v>233962</v>
          </cell>
          <cell r="CA54" t="str">
            <v>2002fpuc1180</v>
          </cell>
          <cell r="CB54">
            <v>1180</v>
          </cell>
          <cell r="CC54" t="str">
            <v>fpuc</v>
          </cell>
          <cell r="CD54">
            <v>4848029.307692308</v>
          </cell>
          <cell r="CE54">
            <v>4843825</v>
          </cell>
          <cell r="CF54">
            <v>4843825</v>
          </cell>
          <cell r="CG54">
            <v>4849961</v>
          </cell>
          <cell r="CH54">
            <v>4856803</v>
          </cell>
          <cell r="CI54">
            <v>4856803</v>
          </cell>
          <cell r="CJ54">
            <v>4856803</v>
          </cell>
          <cell r="CK54">
            <v>4856803</v>
          </cell>
          <cell r="CL54">
            <v>4857398</v>
          </cell>
          <cell r="CM54">
            <v>4835910</v>
          </cell>
          <cell r="CN54">
            <v>4835910</v>
          </cell>
          <cell r="CO54">
            <v>4845819</v>
          </cell>
          <cell r="CP54">
            <v>4843860</v>
          </cell>
          <cell r="CQ54">
            <v>4840661</v>
          </cell>
        </row>
        <row r="55">
          <cell r="A55">
            <v>11510103501</v>
          </cell>
          <cell r="B55">
            <v>115</v>
          </cell>
          <cell r="C55">
            <v>1010</v>
          </cell>
          <cell r="D55">
            <v>3501</v>
          </cell>
          <cell r="E55" t="str">
            <v xml:space="preserve">LAND RIGHTS         </v>
          </cell>
          <cell r="F55">
            <v>56519</v>
          </cell>
          <cell r="G55">
            <v>56519</v>
          </cell>
          <cell r="H55">
            <v>56519</v>
          </cell>
          <cell r="I55">
            <v>56519</v>
          </cell>
          <cell r="J55">
            <v>56519</v>
          </cell>
          <cell r="K55">
            <v>56519</v>
          </cell>
          <cell r="L55">
            <v>56519</v>
          </cell>
          <cell r="M55">
            <v>56519</v>
          </cell>
          <cell r="N55">
            <v>56519</v>
          </cell>
          <cell r="O55">
            <v>56519</v>
          </cell>
          <cell r="P55">
            <v>56519</v>
          </cell>
          <cell r="Q55">
            <v>56519</v>
          </cell>
          <cell r="R55">
            <v>56519</v>
          </cell>
          <cell r="AQ55" t="str">
            <v>tax_24</v>
          </cell>
          <cell r="BG55" t="str">
            <v>11415501</v>
          </cell>
          <cell r="BH55">
            <v>1550</v>
          </cell>
          <cell r="BI55" t="str">
            <v>114</v>
          </cell>
          <cell r="BJ55">
            <v>1</v>
          </cell>
          <cell r="BK55" t="str">
            <v>MERCHANDISE-APPLIANC</v>
          </cell>
          <cell r="BL55">
            <v>2388</v>
          </cell>
          <cell r="BM55">
            <v>2388</v>
          </cell>
          <cell r="BN55">
            <v>2388</v>
          </cell>
          <cell r="BO55">
            <v>2388</v>
          </cell>
          <cell r="BP55">
            <v>2388</v>
          </cell>
          <cell r="BQ55">
            <v>2388</v>
          </cell>
          <cell r="BR55">
            <v>2388</v>
          </cell>
          <cell r="BS55">
            <v>2388</v>
          </cell>
          <cell r="BT55">
            <v>2388</v>
          </cell>
          <cell r="BU55">
            <v>2388</v>
          </cell>
          <cell r="BV55">
            <v>2388</v>
          </cell>
          <cell r="BW55">
            <v>2388</v>
          </cell>
          <cell r="BX55">
            <v>2388</v>
          </cell>
          <cell r="BY55">
            <v>2388</v>
          </cell>
          <cell r="CA55" t="str">
            <v>20011141180</v>
          </cell>
          <cell r="CB55">
            <v>1180</v>
          </cell>
          <cell r="CC55">
            <v>114</v>
          </cell>
          <cell r="CD55">
            <v>0</v>
          </cell>
          <cell r="CE55">
            <v>0</v>
          </cell>
          <cell r="CF55">
            <v>0</v>
          </cell>
          <cell r="CG55">
            <v>0</v>
          </cell>
          <cell r="CH55">
            <v>0</v>
          </cell>
          <cell r="CI55">
            <v>0</v>
          </cell>
          <cell r="CJ55">
            <v>0</v>
          </cell>
          <cell r="CK55">
            <v>0</v>
          </cell>
          <cell r="CL55">
            <v>0</v>
          </cell>
          <cell r="CM55">
            <v>0</v>
          </cell>
          <cell r="CN55">
            <v>0</v>
          </cell>
          <cell r="CO55">
            <v>0</v>
          </cell>
          <cell r="CP55">
            <v>0</v>
          </cell>
          <cell r="CQ55">
            <v>0</v>
          </cell>
        </row>
        <row r="56">
          <cell r="A56">
            <v>11510103601</v>
          </cell>
          <cell r="B56">
            <v>115</v>
          </cell>
          <cell r="C56">
            <v>1010</v>
          </cell>
          <cell r="D56">
            <v>3601</v>
          </cell>
          <cell r="E56" t="str">
            <v xml:space="preserve">LAND RIGHTS         </v>
          </cell>
          <cell r="F56">
            <v>188</v>
          </cell>
          <cell r="G56">
            <v>188</v>
          </cell>
          <cell r="H56">
            <v>188</v>
          </cell>
          <cell r="I56">
            <v>188</v>
          </cell>
          <cell r="J56">
            <v>188</v>
          </cell>
          <cell r="K56">
            <v>188</v>
          </cell>
          <cell r="L56">
            <v>188</v>
          </cell>
          <cell r="M56">
            <v>188</v>
          </cell>
          <cell r="N56">
            <v>188</v>
          </cell>
          <cell r="O56">
            <v>188</v>
          </cell>
          <cell r="P56">
            <v>188</v>
          </cell>
          <cell r="Q56">
            <v>188</v>
          </cell>
          <cell r="R56">
            <v>188</v>
          </cell>
          <cell r="AQ56" t="str">
            <v>Federal1900</v>
          </cell>
          <cell r="AR56">
            <v>33187</v>
          </cell>
          <cell r="AS56">
            <v>106127</v>
          </cell>
          <cell r="AT56">
            <v>101929</v>
          </cell>
          <cell r="AU56">
            <v>105696</v>
          </cell>
          <cell r="AV56">
            <v>106103</v>
          </cell>
          <cell r="AW56">
            <v>108038</v>
          </cell>
          <cell r="AX56">
            <v>111358</v>
          </cell>
          <cell r="AY56">
            <v>110462</v>
          </cell>
          <cell r="AZ56">
            <v>114517</v>
          </cell>
          <cell r="BA56">
            <v>121231</v>
          </cell>
          <cell r="BB56">
            <v>123543</v>
          </cell>
          <cell r="BC56">
            <v>126179</v>
          </cell>
          <cell r="BD56">
            <v>116372</v>
          </cell>
          <cell r="BG56" t="str">
            <v>11415502</v>
          </cell>
          <cell r="BH56">
            <v>1550</v>
          </cell>
          <cell r="BI56" t="str">
            <v>114</v>
          </cell>
          <cell r="BJ56">
            <v>2</v>
          </cell>
          <cell r="BK56" t="str">
            <v>MDSE AND SUPPLIES IN</v>
          </cell>
          <cell r="BL56">
            <v>2514</v>
          </cell>
          <cell r="BM56">
            <v>2837</v>
          </cell>
          <cell r="BN56">
            <v>2824</v>
          </cell>
          <cell r="BO56">
            <v>2623</v>
          </cell>
          <cell r="BP56">
            <v>2459</v>
          </cell>
          <cell r="BQ56">
            <v>2442</v>
          </cell>
          <cell r="BR56">
            <v>2442</v>
          </cell>
          <cell r="BS56">
            <v>2481</v>
          </cell>
          <cell r="BT56">
            <v>2481</v>
          </cell>
          <cell r="BU56">
            <v>2423</v>
          </cell>
          <cell r="BV56">
            <v>2423</v>
          </cell>
          <cell r="BW56">
            <v>2423</v>
          </cell>
          <cell r="BX56">
            <v>2412</v>
          </cell>
          <cell r="BY56">
            <v>2412</v>
          </cell>
          <cell r="CA56" t="str">
            <v>20021141180</v>
          </cell>
          <cell r="CB56">
            <v>1180</v>
          </cell>
          <cell r="CC56">
            <v>114</v>
          </cell>
          <cell r="CD56">
            <v>0</v>
          </cell>
          <cell r="CE56">
            <v>0</v>
          </cell>
          <cell r="CF56">
            <v>0</v>
          </cell>
          <cell r="CG56">
            <v>0</v>
          </cell>
          <cell r="CH56">
            <v>0</v>
          </cell>
          <cell r="CI56">
            <v>0</v>
          </cell>
          <cell r="CJ56">
            <v>0</v>
          </cell>
          <cell r="CK56">
            <v>0</v>
          </cell>
          <cell r="CL56">
            <v>0</v>
          </cell>
          <cell r="CM56">
            <v>0</v>
          </cell>
          <cell r="CN56">
            <v>0</v>
          </cell>
          <cell r="CO56">
            <v>0</v>
          </cell>
          <cell r="CP56">
            <v>0</v>
          </cell>
          <cell r="CQ56">
            <v>0</v>
          </cell>
        </row>
        <row r="57">
          <cell r="A57">
            <v>11510103661</v>
          </cell>
          <cell r="B57">
            <v>115</v>
          </cell>
          <cell r="C57">
            <v>1010</v>
          </cell>
          <cell r="D57">
            <v>3661</v>
          </cell>
          <cell r="E57" t="str">
            <v>UNDERGROUND CONDUIT-</v>
          </cell>
          <cell r="F57">
            <v>1399478</v>
          </cell>
          <cell r="G57">
            <v>1399478</v>
          </cell>
          <cell r="H57">
            <v>1399478</v>
          </cell>
          <cell r="I57">
            <v>1399478</v>
          </cell>
          <cell r="J57">
            <v>1400270</v>
          </cell>
          <cell r="K57">
            <v>1400270</v>
          </cell>
          <cell r="L57">
            <v>1400270</v>
          </cell>
          <cell r="M57">
            <v>1400270</v>
          </cell>
          <cell r="N57">
            <v>1400270</v>
          </cell>
          <cell r="O57">
            <v>1400270</v>
          </cell>
          <cell r="P57">
            <v>1400270</v>
          </cell>
          <cell r="Q57">
            <v>1400270</v>
          </cell>
          <cell r="R57">
            <v>1400270</v>
          </cell>
          <cell r="AQ57" t="str">
            <v>Federal1901</v>
          </cell>
          <cell r="AR57">
            <v>0</v>
          </cell>
          <cell r="AS57">
            <v>0</v>
          </cell>
          <cell r="AT57">
            <v>0</v>
          </cell>
          <cell r="AU57">
            <v>0</v>
          </cell>
          <cell r="AV57">
            <v>0</v>
          </cell>
          <cell r="AW57">
            <v>0</v>
          </cell>
          <cell r="AX57">
            <v>0</v>
          </cell>
          <cell r="AY57">
            <v>0</v>
          </cell>
          <cell r="AZ57">
            <v>0</v>
          </cell>
          <cell r="BA57">
            <v>0</v>
          </cell>
          <cell r="BB57">
            <v>0</v>
          </cell>
          <cell r="BC57">
            <v>0</v>
          </cell>
          <cell r="BD57">
            <v>0</v>
          </cell>
          <cell r="BG57" t="str">
            <v>114TOTAL1550</v>
          </cell>
          <cell r="BH57" t="str">
            <v>1550 Total</v>
          </cell>
          <cell r="BI57" t="str">
            <v/>
          </cell>
          <cell r="BL57">
            <v>4902</v>
          </cell>
          <cell r="BM57">
            <v>5225</v>
          </cell>
          <cell r="BN57">
            <v>5212</v>
          </cell>
          <cell r="BO57">
            <v>5011</v>
          </cell>
          <cell r="BP57">
            <v>4847</v>
          </cell>
          <cell r="BQ57">
            <v>4830</v>
          </cell>
          <cell r="BR57">
            <v>4830</v>
          </cell>
          <cell r="BS57">
            <v>4869</v>
          </cell>
          <cell r="BT57">
            <v>4869</v>
          </cell>
          <cell r="BU57">
            <v>4811</v>
          </cell>
          <cell r="BV57">
            <v>4811</v>
          </cell>
          <cell r="BW57">
            <v>4811</v>
          </cell>
          <cell r="BX57">
            <v>4800</v>
          </cell>
          <cell r="BY57">
            <v>4800</v>
          </cell>
          <cell r="CA57" t="str">
            <v>20011151180</v>
          </cell>
          <cell r="CB57">
            <v>1180</v>
          </cell>
          <cell r="CC57">
            <v>115</v>
          </cell>
          <cell r="CD57">
            <v>0</v>
          </cell>
          <cell r="CE57">
            <v>0</v>
          </cell>
          <cell r="CF57">
            <v>0</v>
          </cell>
          <cell r="CG57">
            <v>0</v>
          </cell>
          <cell r="CH57">
            <v>0</v>
          </cell>
          <cell r="CI57">
            <v>0</v>
          </cell>
          <cell r="CJ57">
            <v>0</v>
          </cell>
          <cell r="CK57">
            <v>0</v>
          </cell>
          <cell r="CL57">
            <v>0</v>
          </cell>
          <cell r="CM57">
            <v>0</v>
          </cell>
          <cell r="CN57">
            <v>0</v>
          </cell>
          <cell r="CO57">
            <v>0</v>
          </cell>
          <cell r="CP57">
            <v>0</v>
          </cell>
          <cell r="CQ57">
            <v>0</v>
          </cell>
        </row>
        <row r="58">
          <cell r="A58">
            <v>11510103662</v>
          </cell>
          <cell r="B58">
            <v>115</v>
          </cell>
          <cell r="C58">
            <v>1010</v>
          </cell>
          <cell r="D58">
            <v>3662</v>
          </cell>
          <cell r="E58" t="str">
            <v>UNDERGROUND CONDUIT-</v>
          </cell>
          <cell r="F58">
            <v>171469</v>
          </cell>
          <cell r="G58">
            <v>183255</v>
          </cell>
          <cell r="H58">
            <v>183255</v>
          </cell>
          <cell r="I58">
            <v>185599</v>
          </cell>
          <cell r="J58">
            <v>189830</v>
          </cell>
          <cell r="K58">
            <v>189830</v>
          </cell>
          <cell r="L58">
            <v>189830</v>
          </cell>
          <cell r="M58">
            <v>202087</v>
          </cell>
          <cell r="N58">
            <v>202551</v>
          </cell>
          <cell r="O58">
            <v>203803</v>
          </cell>
          <cell r="P58">
            <v>205925</v>
          </cell>
          <cell r="Q58">
            <v>221577</v>
          </cell>
          <cell r="R58">
            <v>217788</v>
          </cell>
          <cell r="AQ58" t="str">
            <v>Federal2810</v>
          </cell>
          <cell r="AR58">
            <v>0</v>
          </cell>
          <cell r="AS58">
            <v>0</v>
          </cell>
          <cell r="AT58">
            <v>0</v>
          </cell>
          <cell r="AU58">
            <v>0</v>
          </cell>
          <cell r="AV58">
            <v>0</v>
          </cell>
          <cell r="AW58">
            <v>0</v>
          </cell>
          <cell r="AX58">
            <v>0</v>
          </cell>
          <cell r="AY58">
            <v>0</v>
          </cell>
          <cell r="AZ58">
            <v>0</v>
          </cell>
          <cell r="BA58">
            <v>0</v>
          </cell>
          <cell r="BB58">
            <v>0</v>
          </cell>
          <cell r="BC58">
            <v>0</v>
          </cell>
          <cell r="BD58">
            <v>0</v>
          </cell>
          <cell r="BG58" t="str">
            <v>11416301</v>
          </cell>
          <cell r="BH58">
            <v>1630</v>
          </cell>
          <cell r="BI58" t="str">
            <v>114</v>
          </cell>
          <cell r="BJ58">
            <v>1</v>
          </cell>
          <cell r="BK58" t="str">
            <v>STORES EXP-MAT &amp; OPE</v>
          </cell>
          <cell r="BL58">
            <v>0.30769230769230771</v>
          </cell>
          <cell r="BM58">
            <v>0</v>
          </cell>
          <cell r="BN58">
            <v>0</v>
          </cell>
          <cell r="BO58">
            <v>0</v>
          </cell>
          <cell r="BP58">
            <v>0</v>
          </cell>
          <cell r="BQ58">
            <v>0</v>
          </cell>
          <cell r="BR58">
            <v>0</v>
          </cell>
          <cell r="BS58">
            <v>0</v>
          </cell>
          <cell r="BT58">
            <v>0</v>
          </cell>
          <cell r="BU58">
            <v>0</v>
          </cell>
          <cell r="BV58">
            <v>0</v>
          </cell>
          <cell r="BW58">
            <v>0</v>
          </cell>
          <cell r="BX58">
            <v>4</v>
          </cell>
          <cell r="BY58">
            <v>0</v>
          </cell>
          <cell r="CA58" t="str">
            <v>20021151180</v>
          </cell>
          <cell r="CB58">
            <v>1180</v>
          </cell>
          <cell r="CC58">
            <v>115</v>
          </cell>
          <cell r="CD58">
            <v>0</v>
          </cell>
          <cell r="CE58">
            <v>0</v>
          </cell>
          <cell r="CF58">
            <v>0</v>
          </cell>
          <cell r="CG58">
            <v>0</v>
          </cell>
          <cell r="CH58">
            <v>0</v>
          </cell>
          <cell r="CI58">
            <v>0</v>
          </cell>
          <cell r="CJ58">
            <v>0</v>
          </cell>
          <cell r="CK58">
            <v>0</v>
          </cell>
          <cell r="CL58">
            <v>0</v>
          </cell>
          <cell r="CM58">
            <v>0</v>
          </cell>
          <cell r="CN58">
            <v>0</v>
          </cell>
          <cell r="CO58">
            <v>0</v>
          </cell>
          <cell r="CP58">
            <v>0</v>
          </cell>
          <cell r="CQ58">
            <v>0</v>
          </cell>
        </row>
        <row r="59">
          <cell r="A59">
            <v>11510103671</v>
          </cell>
          <cell r="B59">
            <v>115</v>
          </cell>
          <cell r="C59">
            <v>1010</v>
          </cell>
          <cell r="D59">
            <v>3671</v>
          </cell>
          <cell r="E59" t="str">
            <v>UNDERGRD CONDUCT &amp; D</v>
          </cell>
          <cell r="F59">
            <v>1793081</v>
          </cell>
          <cell r="G59">
            <v>1793246</v>
          </cell>
          <cell r="H59">
            <v>1793993</v>
          </cell>
          <cell r="I59">
            <v>1794367</v>
          </cell>
          <cell r="J59">
            <v>1802718</v>
          </cell>
          <cell r="K59">
            <v>1803251</v>
          </cell>
          <cell r="L59">
            <v>1803369</v>
          </cell>
          <cell r="M59">
            <v>1804134</v>
          </cell>
          <cell r="N59">
            <v>1804134</v>
          </cell>
          <cell r="O59">
            <v>1804134</v>
          </cell>
          <cell r="P59">
            <v>1804134</v>
          </cell>
          <cell r="Q59">
            <v>1804134</v>
          </cell>
          <cell r="R59">
            <v>1804134</v>
          </cell>
          <cell r="AQ59" t="str">
            <v>Federal2820</v>
          </cell>
          <cell r="AR59">
            <v>-1388129</v>
          </cell>
          <cell r="AS59">
            <v>-1384629</v>
          </cell>
          <cell r="AT59">
            <v>-1380921</v>
          </cell>
          <cell r="AU59">
            <v>-1377160</v>
          </cell>
          <cell r="AV59">
            <v>-1373315</v>
          </cell>
          <cell r="AW59">
            <v>-1369361</v>
          </cell>
          <cell r="AX59">
            <v>-1365278</v>
          </cell>
          <cell r="AY59">
            <v>-1361226</v>
          </cell>
          <cell r="AZ59">
            <v>-1357096</v>
          </cell>
          <cell r="BA59">
            <v>-1352909</v>
          </cell>
          <cell r="BB59">
            <v>-1348674</v>
          </cell>
          <cell r="BC59">
            <v>-1344291</v>
          </cell>
          <cell r="BD59">
            <v>-1394271</v>
          </cell>
          <cell r="BG59" t="str">
            <v>11416302</v>
          </cell>
          <cell r="BH59">
            <v>1630</v>
          </cell>
          <cell r="BI59" t="str">
            <v>114</v>
          </cell>
          <cell r="BJ59">
            <v>2</v>
          </cell>
          <cell r="BK59" t="str">
            <v xml:space="preserve">STORES EXPENSE      </v>
          </cell>
          <cell r="BL59">
            <v>51</v>
          </cell>
          <cell r="BM59">
            <v>0</v>
          </cell>
          <cell r="BN59">
            <v>0</v>
          </cell>
          <cell r="BO59">
            <v>0</v>
          </cell>
          <cell r="BP59">
            <v>0</v>
          </cell>
          <cell r="BQ59">
            <v>0</v>
          </cell>
          <cell r="BR59">
            <v>0</v>
          </cell>
          <cell r="BS59">
            <v>0</v>
          </cell>
          <cell r="BT59">
            <v>0</v>
          </cell>
          <cell r="BU59">
            <v>0</v>
          </cell>
          <cell r="BV59">
            <v>221</v>
          </cell>
          <cell r="BW59">
            <v>221</v>
          </cell>
          <cell r="BX59">
            <v>221</v>
          </cell>
          <cell r="BY59">
            <v>0</v>
          </cell>
          <cell r="CA59" t="str">
            <v>20011001190</v>
          </cell>
          <cell r="CB59">
            <v>1190</v>
          </cell>
          <cell r="CC59">
            <v>100</v>
          </cell>
          <cell r="CD59">
            <v>-842614.38461538462</v>
          </cell>
          <cell r="CE59">
            <v>-834296</v>
          </cell>
          <cell r="CF59">
            <v>-861744</v>
          </cell>
          <cell r="CG59">
            <v>-887081</v>
          </cell>
          <cell r="CH59">
            <v>-844655</v>
          </cell>
          <cell r="CI59">
            <v>-814377</v>
          </cell>
          <cell r="CJ59">
            <v>-834177</v>
          </cell>
          <cell r="CK59">
            <v>-841211</v>
          </cell>
          <cell r="CL59">
            <v>-818136</v>
          </cell>
          <cell r="CM59">
            <v>-838824</v>
          </cell>
          <cell r="CN59">
            <v>-814216</v>
          </cell>
          <cell r="CO59">
            <v>-834551</v>
          </cell>
          <cell r="CP59">
            <v>-855028</v>
          </cell>
          <cell r="CQ59">
            <v>-875691</v>
          </cell>
        </row>
        <row r="60">
          <cell r="A60">
            <v>11510103672</v>
          </cell>
          <cell r="B60">
            <v>115</v>
          </cell>
          <cell r="C60">
            <v>1010</v>
          </cell>
          <cell r="D60">
            <v>3672</v>
          </cell>
          <cell r="E60" t="str">
            <v>UNDERGRD CONDUCT/DEV</v>
          </cell>
          <cell r="F60">
            <v>1070493</v>
          </cell>
          <cell r="G60">
            <v>1089157</v>
          </cell>
          <cell r="H60">
            <v>1091438</v>
          </cell>
          <cell r="I60">
            <v>1103617</v>
          </cell>
          <cell r="J60">
            <v>1107615</v>
          </cell>
          <cell r="K60">
            <v>1109016</v>
          </cell>
          <cell r="L60">
            <v>1109016</v>
          </cell>
          <cell r="M60">
            <v>1144419</v>
          </cell>
          <cell r="N60">
            <v>1143717</v>
          </cell>
          <cell r="O60">
            <v>1141675</v>
          </cell>
          <cell r="P60">
            <v>1141734</v>
          </cell>
          <cell r="Q60">
            <v>1164501</v>
          </cell>
          <cell r="R60">
            <v>1181235</v>
          </cell>
          <cell r="AQ60" t="str">
            <v>Federal2821</v>
          </cell>
          <cell r="AR60">
            <v>-131886</v>
          </cell>
          <cell r="AS60">
            <v>-131886</v>
          </cell>
          <cell r="AT60">
            <v>-131886</v>
          </cell>
          <cell r="AU60">
            <v>-131886</v>
          </cell>
          <cell r="AV60">
            <v>-131886</v>
          </cell>
          <cell r="AW60">
            <v>-131886</v>
          </cell>
          <cell r="AX60">
            <v>-131886</v>
          </cell>
          <cell r="AY60">
            <v>-131886</v>
          </cell>
          <cell r="AZ60">
            <v>-131886</v>
          </cell>
          <cell r="BA60">
            <v>-131886</v>
          </cell>
          <cell r="BB60">
            <v>-131886</v>
          </cell>
          <cell r="BC60">
            <v>-131886</v>
          </cell>
          <cell r="BD60">
            <v>-110029</v>
          </cell>
          <cell r="BG60" t="str">
            <v>11416303</v>
          </cell>
          <cell r="BH60">
            <v>1630</v>
          </cell>
          <cell r="BI60" t="str">
            <v>114</v>
          </cell>
          <cell r="BJ60">
            <v>3</v>
          </cell>
          <cell r="BK60" t="str">
            <v>#NAME?</v>
          </cell>
          <cell r="BL60">
            <v>-2481.6923076923076</v>
          </cell>
          <cell r="BM60">
            <v>0</v>
          </cell>
          <cell r="BN60">
            <v>5</v>
          </cell>
          <cell r="BO60">
            <v>6</v>
          </cell>
          <cell r="BP60">
            <v>-2003</v>
          </cell>
          <cell r="BQ60">
            <v>-1782</v>
          </cell>
          <cell r="BR60">
            <v>-1551</v>
          </cell>
          <cell r="BS60">
            <v>-1330</v>
          </cell>
          <cell r="BT60">
            <v>-1107</v>
          </cell>
          <cell r="BU60">
            <v>-885</v>
          </cell>
          <cell r="BV60">
            <v>-11788</v>
          </cell>
          <cell r="BW60">
            <v>-7888</v>
          </cell>
          <cell r="BX60">
            <v>-3939</v>
          </cell>
          <cell r="BY60">
            <v>0</v>
          </cell>
          <cell r="CA60" t="str">
            <v>20021001190</v>
          </cell>
          <cell r="CB60">
            <v>1190</v>
          </cell>
          <cell r="CC60">
            <v>100</v>
          </cell>
          <cell r="CD60">
            <v>-995036.38461538462</v>
          </cell>
          <cell r="CE60">
            <v>-875691</v>
          </cell>
          <cell r="CF60">
            <v>-896554</v>
          </cell>
          <cell r="CG60">
            <v>-917417</v>
          </cell>
          <cell r="CH60">
            <v>-938301</v>
          </cell>
          <cell r="CI60">
            <v>-959225</v>
          </cell>
          <cell r="CJ60">
            <v>-980149</v>
          </cell>
          <cell r="CK60">
            <v>-1001073</v>
          </cell>
          <cell r="CL60">
            <v>-1027907</v>
          </cell>
          <cell r="CM60">
            <v>-1034878</v>
          </cell>
          <cell r="CN60">
            <v>-1055602</v>
          </cell>
          <cell r="CO60">
            <v>-1063702</v>
          </cell>
          <cell r="CP60">
            <v>-1082533</v>
          </cell>
          <cell r="CQ60">
            <v>-1102441</v>
          </cell>
        </row>
        <row r="61">
          <cell r="A61">
            <v>11510103681</v>
          </cell>
          <cell r="B61">
            <v>115</v>
          </cell>
          <cell r="C61">
            <v>1010</v>
          </cell>
          <cell r="D61">
            <v>3681</v>
          </cell>
          <cell r="E61" t="str">
            <v>LINE TRANSFORMERS- O</v>
          </cell>
          <cell r="F61">
            <v>1704317</v>
          </cell>
          <cell r="G61">
            <v>1704929</v>
          </cell>
          <cell r="H61">
            <v>1689743</v>
          </cell>
          <cell r="I61">
            <v>1690640</v>
          </cell>
          <cell r="J61">
            <v>1718047</v>
          </cell>
          <cell r="K61">
            <v>1718378</v>
          </cell>
          <cell r="L61">
            <v>1718378</v>
          </cell>
          <cell r="M61">
            <v>1718438</v>
          </cell>
          <cell r="N61">
            <v>1712163</v>
          </cell>
          <cell r="O61">
            <v>1715098</v>
          </cell>
          <cell r="P61">
            <v>1715098</v>
          </cell>
          <cell r="Q61">
            <v>1722779</v>
          </cell>
          <cell r="R61">
            <v>1722779</v>
          </cell>
          <cell r="AQ61" t="str">
            <v>Federal2830</v>
          </cell>
          <cell r="AR61">
            <v>-205261</v>
          </cell>
          <cell r="AS61">
            <v>-259264</v>
          </cell>
          <cell r="AT61">
            <v>-293641</v>
          </cell>
          <cell r="AU61">
            <v>-296647</v>
          </cell>
          <cell r="AV61">
            <v>-306119</v>
          </cell>
          <cell r="AW61">
            <v>-299108</v>
          </cell>
          <cell r="AX61">
            <v>-297261</v>
          </cell>
          <cell r="AY61">
            <v>-305369</v>
          </cell>
          <cell r="AZ61">
            <v>-295106</v>
          </cell>
          <cell r="BA61">
            <v>-280808</v>
          </cell>
          <cell r="BB61">
            <v>-269549</v>
          </cell>
          <cell r="BC61">
            <v>-261135</v>
          </cell>
          <cell r="BD61">
            <v>-247935</v>
          </cell>
          <cell r="BG61" t="str">
            <v>114TOTAL1630</v>
          </cell>
          <cell r="BH61" t="str">
            <v>1630 Total</v>
          </cell>
          <cell r="BI61" t="str">
            <v/>
          </cell>
          <cell r="BL61">
            <v>-2430.3846153846152</v>
          </cell>
          <cell r="BM61">
            <v>0</v>
          </cell>
          <cell r="BN61">
            <v>5</v>
          </cell>
          <cell r="BO61">
            <v>6</v>
          </cell>
          <cell r="BP61">
            <v>-2003</v>
          </cell>
          <cell r="BQ61">
            <v>-1782</v>
          </cell>
          <cell r="BR61">
            <v>-1551</v>
          </cell>
          <cell r="BS61">
            <v>-1330</v>
          </cell>
          <cell r="BT61">
            <v>-1107</v>
          </cell>
          <cell r="BU61">
            <v>-885</v>
          </cell>
          <cell r="BV61">
            <v>-11567</v>
          </cell>
          <cell r="BW61">
            <v>-7667</v>
          </cell>
          <cell r="BX61">
            <v>-3714</v>
          </cell>
          <cell r="BY61">
            <v>0</v>
          </cell>
          <cell r="CA61" t="str">
            <v>2001fpuc1190</v>
          </cell>
          <cell r="CB61">
            <v>1190</v>
          </cell>
          <cell r="CC61" t="str">
            <v>fpuc</v>
          </cell>
          <cell r="CD61">
            <v>-842614.38461538462</v>
          </cell>
          <cell r="CE61">
            <v>-834296</v>
          </cell>
          <cell r="CF61">
            <v>-861744</v>
          </cell>
          <cell r="CG61">
            <v>-887081</v>
          </cell>
          <cell r="CH61">
            <v>-844655</v>
          </cell>
          <cell r="CI61">
            <v>-814377</v>
          </cell>
          <cell r="CJ61">
            <v>-834177</v>
          </cell>
          <cell r="CK61">
            <v>-841211</v>
          </cell>
          <cell r="CL61">
            <v>-818136</v>
          </cell>
          <cell r="CM61">
            <v>-838824</v>
          </cell>
          <cell r="CN61">
            <v>-814216</v>
          </cell>
          <cell r="CO61">
            <v>-834551</v>
          </cell>
          <cell r="CP61">
            <v>-855028</v>
          </cell>
          <cell r="CQ61">
            <v>-875691</v>
          </cell>
        </row>
        <row r="62">
          <cell r="A62">
            <v>11510103683</v>
          </cell>
          <cell r="B62">
            <v>115</v>
          </cell>
          <cell r="C62">
            <v>1010</v>
          </cell>
          <cell r="D62">
            <v>3683</v>
          </cell>
          <cell r="E62" t="str">
            <v>LINE TRANSFORMERS- B</v>
          </cell>
          <cell r="F62">
            <v>3945698</v>
          </cell>
          <cell r="G62">
            <v>3946280</v>
          </cell>
          <cell r="H62">
            <v>3921352</v>
          </cell>
          <cell r="I62">
            <v>3957280</v>
          </cell>
          <cell r="J62">
            <v>3985805</v>
          </cell>
          <cell r="K62">
            <v>3988449</v>
          </cell>
          <cell r="L62">
            <v>4000725</v>
          </cell>
          <cell r="M62">
            <v>4056206</v>
          </cell>
          <cell r="N62">
            <v>4036183</v>
          </cell>
          <cell r="O62">
            <v>4040932</v>
          </cell>
          <cell r="P62">
            <v>4092010</v>
          </cell>
          <cell r="Q62">
            <v>4113559</v>
          </cell>
          <cell r="R62">
            <v>4207028</v>
          </cell>
          <cell r="AQ62" t="str">
            <v>Federal2831</v>
          </cell>
          <cell r="AR62">
            <v>0</v>
          </cell>
          <cell r="AS62">
            <v>0</v>
          </cell>
          <cell r="AT62">
            <v>0</v>
          </cell>
          <cell r="AU62">
            <v>0</v>
          </cell>
          <cell r="AV62">
            <v>0</v>
          </cell>
          <cell r="AW62">
            <v>0</v>
          </cell>
          <cell r="AX62">
            <v>0</v>
          </cell>
          <cell r="AY62">
            <v>0</v>
          </cell>
          <cell r="AZ62">
            <v>0</v>
          </cell>
          <cell r="BA62">
            <v>0</v>
          </cell>
          <cell r="BB62">
            <v>0</v>
          </cell>
          <cell r="BC62">
            <v>0</v>
          </cell>
          <cell r="BD62">
            <v>0</v>
          </cell>
          <cell r="BG62" t="str">
            <v>10016501</v>
          </cell>
          <cell r="BH62">
            <v>1650</v>
          </cell>
          <cell r="BI62" t="str">
            <v>100</v>
          </cell>
          <cell r="BJ62">
            <v>1</v>
          </cell>
          <cell r="BK62" t="str">
            <v xml:space="preserve">PREPAYMENTS - TAXES </v>
          </cell>
          <cell r="BL62">
            <v>9.615384615384615</v>
          </cell>
          <cell r="BM62">
            <v>0</v>
          </cell>
          <cell r="BN62">
            <v>125</v>
          </cell>
          <cell r="BO62">
            <v>0</v>
          </cell>
          <cell r="BP62">
            <v>0</v>
          </cell>
          <cell r="BQ62">
            <v>0</v>
          </cell>
          <cell r="BR62">
            <v>0</v>
          </cell>
          <cell r="BS62">
            <v>0</v>
          </cell>
          <cell r="BT62">
            <v>0</v>
          </cell>
          <cell r="BU62">
            <v>0</v>
          </cell>
          <cell r="BV62">
            <v>0</v>
          </cell>
          <cell r="BW62">
            <v>0</v>
          </cell>
          <cell r="BX62">
            <v>0</v>
          </cell>
          <cell r="BY62">
            <v>0</v>
          </cell>
          <cell r="CA62" t="str">
            <v>2002fpuc1190</v>
          </cell>
          <cell r="CB62">
            <v>1190</v>
          </cell>
          <cell r="CC62" t="str">
            <v>fpuc</v>
          </cell>
          <cell r="CD62">
            <v>-995036.38461538462</v>
          </cell>
          <cell r="CE62">
            <v>-875691</v>
          </cell>
          <cell r="CF62">
            <v>-896554</v>
          </cell>
          <cell r="CG62">
            <v>-917417</v>
          </cell>
          <cell r="CH62">
            <v>-938301</v>
          </cell>
          <cell r="CI62">
            <v>-959225</v>
          </cell>
          <cell r="CJ62">
            <v>-980149</v>
          </cell>
          <cell r="CK62">
            <v>-1001073</v>
          </cell>
          <cell r="CL62">
            <v>-1027907</v>
          </cell>
          <cell r="CM62">
            <v>-1034878</v>
          </cell>
          <cell r="CN62">
            <v>-1055602</v>
          </cell>
          <cell r="CO62">
            <v>-1063702</v>
          </cell>
          <cell r="CP62">
            <v>-1082533</v>
          </cell>
          <cell r="CQ62">
            <v>-1102441</v>
          </cell>
        </row>
        <row r="63">
          <cell r="A63">
            <v>11510103691</v>
          </cell>
          <cell r="B63">
            <v>115</v>
          </cell>
          <cell r="C63">
            <v>1010</v>
          </cell>
          <cell r="D63">
            <v>3691</v>
          </cell>
          <cell r="E63" t="str">
            <v xml:space="preserve">OVERHEAD SERVICES   </v>
          </cell>
          <cell r="F63">
            <v>1512136</v>
          </cell>
          <cell r="G63">
            <v>1518527</v>
          </cell>
          <cell r="H63">
            <v>1524115</v>
          </cell>
          <cell r="I63">
            <v>1534139</v>
          </cell>
          <cell r="J63">
            <v>1539192</v>
          </cell>
          <cell r="K63">
            <v>1545982</v>
          </cell>
          <cell r="L63">
            <v>1551623</v>
          </cell>
          <cell r="M63">
            <v>1558751</v>
          </cell>
          <cell r="N63">
            <v>1566145</v>
          </cell>
          <cell r="O63">
            <v>1572426</v>
          </cell>
          <cell r="P63">
            <v>1579056</v>
          </cell>
          <cell r="Q63">
            <v>1586014</v>
          </cell>
          <cell r="R63">
            <v>1595101</v>
          </cell>
          <cell r="AQ63" t="str">
            <v>State1900</v>
          </cell>
          <cell r="AR63">
            <v>9148</v>
          </cell>
          <cell r="AS63">
            <v>20399</v>
          </cell>
          <cell r="AT63">
            <v>19736</v>
          </cell>
          <cell r="AU63">
            <v>20479</v>
          </cell>
          <cell r="AV63">
            <v>20594</v>
          </cell>
          <cell r="AW63">
            <v>20945</v>
          </cell>
          <cell r="AX63">
            <v>21563</v>
          </cell>
          <cell r="AY63">
            <v>21423</v>
          </cell>
          <cell r="AZ63">
            <v>22130</v>
          </cell>
          <cell r="BA63">
            <v>22746</v>
          </cell>
          <cell r="BB63">
            <v>22923</v>
          </cell>
          <cell r="BC63">
            <v>22906</v>
          </cell>
          <cell r="BD63">
            <v>22057</v>
          </cell>
          <cell r="BG63" t="str">
            <v>10016502</v>
          </cell>
          <cell r="BH63">
            <v>1650</v>
          </cell>
          <cell r="BI63" t="str">
            <v>100</v>
          </cell>
          <cell r="BJ63">
            <v>2</v>
          </cell>
          <cell r="BK63" t="str">
            <v>PREPAID LIABILITY IN</v>
          </cell>
          <cell r="BL63">
            <v>287752.15384615387</v>
          </cell>
          <cell r="BM63">
            <v>297090</v>
          </cell>
          <cell r="BN63">
            <v>260095</v>
          </cell>
          <cell r="BO63">
            <v>223099</v>
          </cell>
          <cell r="BP63">
            <v>186103</v>
          </cell>
          <cell r="BQ63">
            <v>149107</v>
          </cell>
          <cell r="BR63">
            <v>112111</v>
          </cell>
          <cell r="BS63">
            <v>75115</v>
          </cell>
          <cell r="BT63">
            <v>38119</v>
          </cell>
          <cell r="BU63">
            <v>116250</v>
          </cell>
          <cell r="BV63">
            <v>642686</v>
          </cell>
          <cell r="BW63">
            <v>611359</v>
          </cell>
          <cell r="BX63">
            <v>547540</v>
          </cell>
          <cell r="BY63">
            <v>482104</v>
          </cell>
          <cell r="CA63" t="str">
            <v>20011141190</v>
          </cell>
          <cell r="CB63">
            <v>1190</v>
          </cell>
          <cell r="CC63">
            <v>114</v>
          </cell>
          <cell r="CD63">
            <v>0</v>
          </cell>
          <cell r="CE63">
            <v>0</v>
          </cell>
          <cell r="CF63">
            <v>0</v>
          </cell>
          <cell r="CG63">
            <v>0</v>
          </cell>
          <cell r="CH63">
            <v>0</v>
          </cell>
          <cell r="CI63">
            <v>0</v>
          </cell>
          <cell r="CJ63">
            <v>0</v>
          </cell>
          <cell r="CK63">
            <v>0</v>
          </cell>
          <cell r="CL63">
            <v>0</v>
          </cell>
          <cell r="CM63">
            <v>0</v>
          </cell>
          <cell r="CN63">
            <v>0</v>
          </cell>
          <cell r="CO63">
            <v>0</v>
          </cell>
          <cell r="CP63">
            <v>0</v>
          </cell>
          <cell r="CQ63">
            <v>0</v>
          </cell>
        </row>
        <row r="64">
          <cell r="A64">
            <v>11510103692</v>
          </cell>
          <cell r="B64">
            <v>115</v>
          </cell>
          <cell r="C64">
            <v>1010</v>
          </cell>
          <cell r="D64">
            <v>3692</v>
          </cell>
          <cell r="E64" t="str">
            <v>UNDERGRD SERVICES- D</v>
          </cell>
          <cell r="F64">
            <v>683747</v>
          </cell>
          <cell r="G64">
            <v>684185</v>
          </cell>
          <cell r="H64">
            <v>684247</v>
          </cell>
          <cell r="I64">
            <v>684642</v>
          </cell>
          <cell r="J64">
            <v>684642</v>
          </cell>
          <cell r="K64">
            <v>684749</v>
          </cell>
          <cell r="L64">
            <v>685220</v>
          </cell>
          <cell r="M64">
            <v>685251</v>
          </cell>
          <cell r="N64">
            <v>685499</v>
          </cell>
          <cell r="O64">
            <v>685499</v>
          </cell>
          <cell r="P64">
            <v>685499</v>
          </cell>
          <cell r="Q64">
            <v>685499</v>
          </cell>
          <cell r="R64">
            <v>685499</v>
          </cell>
          <cell r="AQ64" t="str">
            <v>State1901</v>
          </cell>
          <cell r="AR64">
            <v>0</v>
          </cell>
          <cell r="AS64">
            <v>0</v>
          </cell>
          <cell r="AT64">
            <v>0</v>
          </cell>
          <cell r="AU64">
            <v>0</v>
          </cell>
          <cell r="AV64">
            <v>0</v>
          </cell>
          <cell r="AW64">
            <v>0</v>
          </cell>
          <cell r="AX64">
            <v>0</v>
          </cell>
          <cell r="AY64">
            <v>0</v>
          </cell>
          <cell r="AZ64">
            <v>0</v>
          </cell>
          <cell r="BA64">
            <v>0</v>
          </cell>
          <cell r="BB64">
            <v>0</v>
          </cell>
          <cell r="BC64">
            <v>0</v>
          </cell>
          <cell r="BD64">
            <v>0</v>
          </cell>
          <cell r="BG64" t="str">
            <v>10016503</v>
          </cell>
          <cell r="BH64">
            <v>1650</v>
          </cell>
          <cell r="BI64" t="str">
            <v>100</v>
          </cell>
          <cell r="BJ64">
            <v>3</v>
          </cell>
          <cell r="BK64" t="str">
            <v>PREPAYMENTS - PENSIO</v>
          </cell>
          <cell r="BL64">
            <v>2282238.6153846155</v>
          </cell>
          <cell r="BM64">
            <v>2271164</v>
          </cell>
          <cell r="BN64">
            <v>2263664</v>
          </cell>
          <cell r="BO64">
            <v>2256164</v>
          </cell>
          <cell r="BP64">
            <v>2248664</v>
          </cell>
          <cell r="BQ64">
            <v>2241164</v>
          </cell>
          <cell r="BR64">
            <v>2233664</v>
          </cell>
          <cell r="BS64">
            <v>2226164</v>
          </cell>
          <cell r="BT64">
            <v>2218664</v>
          </cell>
          <cell r="BU64">
            <v>2259164</v>
          </cell>
          <cell r="BV64">
            <v>2299664</v>
          </cell>
          <cell r="BW64">
            <v>2340164</v>
          </cell>
          <cell r="BX64">
            <v>2380664</v>
          </cell>
          <cell r="BY64">
            <v>2430134</v>
          </cell>
          <cell r="CA64" t="str">
            <v>20021141190</v>
          </cell>
          <cell r="CB64">
            <v>1190</v>
          </cell>
          <cell r="CC64">
            <v>114</v>
          </cell>
          <cell r="CD64">
            <v>0</v>
          </cell>
          <cell r="CE64">
            <v>0</v>
          </cell>
          <cell r="CF64">
            <v>0</v>
          </cell>
          <cell r="CG64">
            <v>0</v>
          </cell>
          <cell r="CH64">
            <v>0</v>
          </cell>
          <cell r="CI64">
            <v>0</v>
          </cell>
          <cell r="CJ64">
            <v>0</v>
          </cell>
          <cell r="CK64">
            <v>0</v>
          </cell>
          <cell r="CL64">
            <v>0</v>
          </cell>
          <cell r="CM64">
            <v>0</v>
          </cell>
          <cell r="CN64">
            <v>0</v>
          </cell>
          <cell r="CO64">
            <v>0</v>
          </cell>
          <cell r="CP64">
            <v>0</v>
          </cell>
          <cell r="CQ64">
            <v>0</v>
          </cell>
        </row>
        <row r="65">
          <cell r="A65">
            <v>11510103693</v>
          </cell>
          <cell r="B65">
            <v>115</v>
          </cell>
          <cell r="C65">
            <v>1010</v>
          </cell>
          <cell r="D65">
            <v>3693</v>
          </cell>
          <cell r="E65" t="str">
            <v>UNDERGRD SERVICES- B</v>
          </cell>
          <cell r="F65">
            <v>1366811</v>
          </cell>
          <cell r="G65">
            <v>1377051</v>
          </cell>
          <cell r="H65">
            <v>1389008</v>
          </cell>
          <cell r="I65">
            <v>1408384</v>
          </cell>
          <cell r="J65">
            <v>1422209</v>
          </cell>
          <cell r="K65">
            <v>1441363</v>
          </cell>
          <cell r="L65">
            <v>1453759</v>
          </cell>
          <cell r="M65">
            <v>1465549</v>
          </cell>
          <cell r="N65">
            <v>1485258</v>
          </cell>
          <cell r="O65">
            <v>1499685</v>
          </cell>
          <cell r="P65">
            <v>1511124</v>
          </cell>
          <cell r="Q65">
            <v>1519238</v>
          </cell>
          <cell r="R65">
            <v>1530982</v>
          </cell>
          <cell r="AQ65" t="str">
            <v>State2810</v>
          </cell>
          <cell r="AR65">
            <v>0</v>
          </cell>
          <cell r="AS65">
            <v>0</v>
          </cell>
          <cell r="AT65">
            <v>0</v>
          </cell>
          <cell r="AU65">
            <v>0</v>
          </cell>
          <cell r="AV65">
            <v>0</v>
          </cell>
          <cell r="AW65">
            <v>0</v>
          </cell>
          <cell r="AX65">
            <v>0</v>
          </cell>
          <cell r="AY65">
            <v>0</v>
          </cell>
          <cell r="AZ65">
            <v>0</v>
          </cell>
          <cell r="BA65">
            <v>0</v>
          </cell>
          <cell r="BB65">
            <v>0</v>
          </cell>
          <cell r="BC65">
            <v>0</v>
          </cell>
          <cell r="BD65">
            <v>0</v>
          </cell>
          <cell r="BG65" t="str">
            <v>10016504</v>
          </cell>
          <cell r="BH65">
            <v>1650</v>
          </cell>
          <cell r="BI65" t="str">
            <v>100</v>
          </cell>
          <cell r="BJ65">
            <v>4</v>
          </cell>
          <cell r="BK65" t="str">
            <v>PREPAID EXPENSE- OTH</v>
          </cell>
          <cell r="BL65">
            <v>54228.692307692305</v>
          </cell>
          <cell r="BM65">
            <v>58956</v>
          </cell>
          <cell r="BN65">
            <v>49288</v>
          </cell>
          <cell r="BO65">
            <v>43026</v>
          </cell>
          <cell r="BP65">
            <v>33358</v>
          </cell>
          <cell r="BQ65">
            <v>27154</v>
          </cell>
          <cell r="BR65">
            <v>84064</v>
          </cell>
          <cell r="BS65">
            <v>76203</v>
          </cell>
          <cell r="BT65">
            <v>68342</v>
          </cell>
          <cell r="BU65">
            <v>60481</v>
          </cell>
          <cell r="BV65">
            <v>52620</v>
          </cell>
          <cell r="BW65">
            <v>41462</v>
          </cell>
          <cell r="BX65">
            <v>40323</v>
          </cell>
          <cell r="BY65">
            <v>69696</v>
          </cell>
          <cell r="CA65" t="str">
            <v>20011151190</v>
          </cell>
          <cell r="CB65">
            <v>1190</v>
          </cell>
          <cell r="CC65">
            <v>115</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row>
        <row r="66">
          <cell r="A66">
            <v>11510103711</v>
          </cell>
          <cell r="B66">
            <v>115</v>
          </cell>
          <cell r="C66">
            <v>1010</v>
          </cell>
          <cell r="D66">
            <v>3711</v>
          </cell>
          <cell r="E66" t="str">
            <v>INSTAL ON CUST PREMI</v>
          </cell>
          <cell r="F66">
            <v>213446</v>
          </cell>
          <cell r="G66">
            <v>213811</v>
          </cell>
          <cell r="H66">
            <v>214361</v>
          </cell>
          <cell r="I66">
            <v>216391</v>
          </cell>
          <cell r="J66">
            <v>218421</v>
          </cell>
          <cell r="K66">
            <v>219025</v>
          </cell>
          <cell r="L66">
            <v>220102</v>
          </cell>
          <cell r="M66">
            <v>220322</v>
          </cell>
          <cell r="N66">
            <v>218310</v>
          </cell>
          <cell r="O66">
            <v>221365</v>
          </cell>
          <cell r="P66">
            <v>218756</v>
          </cell>
          <cell r="Q66">
            <v>220814</v>
          </cell>
          <cell r="R66">
            <v>222697</v>
          </cell>
          <cell r="AQ66" t="str">
            <v>State2820</v>
          </cell>
          <cell r="AR66">
            <v>-237621</v>
          </cell>
          <cell r="AS66">
            <v>-237022</v>
          </cell>
          <cell r="AT66">
            <v>-236387</v>
          </cell>
          <cell r="AU66">
            <v>-235743</v>
          </cell>
          <cell r="AV66">
            <v>-235085</v>
          </cell>
          <cell r="AW66">
            <v>-234408</v>
          </cell>
          <cell r="AX66">
            <v>-233709</v>
          </cell>
          <cell r="AY66">
            <v>-233016</v>
          </cell>
          <cell r="AZ66">
            <v>-232309</v>
          </cell>
          <cell r="BA66">
            <v>-231592</v>
          </cell>
          <cell r="BB66">
            <v>-230867</v>
          </cell>
          <cell r="BC66">
            <v>-230117</v>
          </cell>
          <cell r="BD66">
            <v>-238672</v>
          </cell>
          <cell r="BG66" t="str">
            <v>10016505</v>
          </cell>
          <cell r="BH66">
            <v>1650</v>
          </cell>
          <cell r="BI66" t="str">
            <v>100</v>
          </cell>
          <cell r="BJ66">
            <v>5</v>
          </cell>
          <cell r="BK66" t="str">
            <v>PREPAID INSURANCE-WO</v>
          </cell>
          <cell r="BL66">
            <v>123364.23076923077</v>
          </cell>
          <cell r="BM66">
            <v>130497</v>
          </cell>
          <cell r="BN66">
            <v>203597</v>
          </cell>
          <cell r="BO66">
            <v>179294</v>
          </cell>
          <cell r="BP66">
            <v>135731</v>
          </cell>
          <cell r="BQ66">
            <v>137476</v>
          </cell>
          <cell r="BR66">
            <v>139224</v>
          </cell>
          <cell r="BS66">
            <v>104419</v>
          </cell>
          <cell r="BT66">
            <v>69614</v>
          </cell>
          <cell r="BU66">
            <v>34805</v>
          </cell>
          <cell r="BV66">
            <v>0</v>
          </cell>
          <cell r="BW66">
            <v>159361</v>
          </cell>
          <cell r="BX66">
            <v>156361</v>
          </cell>
          <cell r="BY66">
            <v>153356</v>
          </cell>
          <cell r="CA66" t="str">
            <v>20021151190</v>
          </cell>
          <cell r="CB66">
            <v>1190</v>
          </cell>
          <cell r="CC66">
            <v>115</v>
          </cell>
          <cell r="CD66">
            <v>0</v>
          </cell>
          <cell r="CE66">
            <v>0</v>
          </cell>
          <cell r="CF66">
            <v>0</v>
          </cell>
          <cell r="CG66">
            <v>0</v>
          </cell>
          <cell r="CH66">
            <v>0</v>
          </cell>
          <cell r="CI66">
            <v>0</v>
          </cell>
          <cell r="CJ66">
            <v>0</v>
          </cell>
          <cell r="CK66">
            <v>0</v>
          </cell>
          <cell r="CL66">
            <v>0</v>
          </cell>
          <cell r="CM66">
            <v>0</v>
          </cell>
          <cell r="CN66">
            <v>0</v>
          </cell>
          <cell r="CO66">
            <v>0</v>
          </cell>
          <cell r="CP66">
            <v>0</v>
          </cell>
          <cell r="CQ66">
            <v>0</v>
          </cell>
        </row>
        <row r="67">
          <cell r="A67">
            <v>11510103713</v>
          </cell>
          <cell r="B67">
            <v>115</v>
          </cell>
          <cell r="C67">
            <v>1010</v>
          </cell>
          <cell r="D67">
            <v>3713</v>
          </cell>
          <cell r="E67" t="str">
            <v>INSTAL ON CUST PREMI</v>
          </cell>
          <cell r="F67">
            <v>224565</v>
          </cell>
          <cell r="G67">
            <v>224980</v>
          </cell>
          <cell r="H67">
            <v>282046</v>
          </cell>
          <cell r="I67">
            <v>282418</v>
          </cell>
          <cell r="J67">
            <v>289015</v>
          </cell>
          <cell r="K67">
            <v>289015</v>
          </cell>
          <cell r="L67">
            <v>289341</v>
          </cell>
          <cell r="M67">
            <v>289365</v>
          </cell>
          <cell r="N67">
            <v>288629</v>
          </cell>
          <cell r="O67">
            <v>289245</v>
          </cell>
          <cell r="P67">
            <v>285703</v>
          </cell>
          <cell r="Q67">
            <v>291321</v>
          </cell>
          <cell r="R67">
            <v>296952</v>
          </cell>
          <cell r="AQ67" t="str">
            <v>State2821</v>
          </cell>
          <cell r="AR67">
            <v>15922</v>
          </cell>
          <cell r="AS67">
            <v>15922</v>
          </cell>
          <cell r="AT67">
            <v>15922</v>
          </cell>
          <cell r="AU67">
            <v>15922</v>
          </cell>
          <cell r="AV67">
            <v>15922</v>
          </cell>
          <cell r="AW67">
            <v>15922</v>
          </cell>
          <cell r="AX67">
            <v>15922</v>
          </cell>
          <cell r="AY67">
            <v>15922</v>
          </cell>
          <cell r="AZ67">
            <v>15922</v>
          </cell>
          <cell r="BA67">
            <v>15922</v>
          </cell>
          <cell r="BB67">
            <v>15922</v>
          </cell>
          <cell r="BC67">
            <v>15922</v>
          </cell>
          <cell r="BD67">
            <v>18217</v>
          </cell>
          <cell r="BG67" t="str">
            <v>100165041</v>
          </cell>
          <cell r="BH67">
            <v>1650</v>
          </cell>
          <cell r="BI67" t="str">
            <v>100</v>
          </cell>
          <cell r="BJ67">
            <v>41</v>
          </cell>
          <cell r="BK67" t="str">
            <v>PREPAID EXP.-ORCOM M</v>
          </cell>
          <cell r="BL67">
            <v>36260.384615384617</v>
          </cell>
          <cell r="BM67">
            <v>0</v>
          </cell>
          <cell r="BN67">
            <v>65356</v>
          </cell>
          <cell r="BO67">
            <v>59987</v>
          </cell>
          <cell r="BP67">
            <v>54618</v>
          </cell>
          <cell r="BQ67">
            <v>52078</v>
          </cell>
          <cell r="BR67">
            <v>46356</v>
          </cell>
          <cell r="BS67">
            <v>45333</v>
          </cell>
          <cell r="BT67">
            <v>39611</v>
          </cell>
          <cell r="BU67">
            <v>39655</v>
          </cell>
          <cell r="BV67">
            <v>33933</v>
          </cell>
          <cell r="BW67">
            <v>28211</v>
          </cell>
          <cell r="BX67">
            <v>6247</v>
          </cell>
          <cell r="BY67">
            <v>0</v>
          </cell>
          <cell r="CA67" t="str">
            <v>2001fpuc1210</v>
          </cell>
          <cell r="CB67">
            <v>1210</v>
          </cell>
          <cell r="CC67" t="str">
            <v>fpuc</v>
          </cell>
          <cell r="CD67">
            <v>184.61538461538461</v>
          </cell>
          <cell r="CE67">
            <v>200</v>
          </cell>
          <cell r="CF67">
            <v>200</v>
          </cell>
          <cell r="CG67">
            <v>200</v>
          </cell>
          <cell r="CH67">
            <v>200</v>
          </cell>
          <cell r="CI67">
            <v>200</v>
          </cell>
          <cell r="CJ67">
            <v>200</v>
          </cell>
          <cell r="CK67">
            <v>200</v>
          </cell>
          <cell r="CL67">
            <v>200</v>
          </cell>
          <cell r="CM67">
            <v>200</v>
          </cell>
          <cell r="CN67">
            <v>200</v>
          </cell>
          <cell r="CO67">
            <v>200</v>
          </cell>
          <cell r="CP67">
            <v>200</v>
          </cell>
          <cell r="CQ67">
            <v>0</v>
          </cell>
        </row>
        <row r="68">
          <cell r="A68">
            <v>11510103731</v>
          </cell>
          <cell r="B68">
            <v>115</v>
          </cell>
          <cell r="C68">
            <v>1010</v>
          </cell>
          <cell r="D68">
            <v>3731</v>
          </cell>
          <cell r="E68" t="str">
            <v xml:space="preserve">STREET LIGHTING AND </v>
          </cell>
          <cell r="F68">
            <v>271931</v>
          </cell>
          <cell r="G68">
            <v>272586</v>
          </cell>
          <cell r="H68">
            <v>273154</v>
          </cell>
          <cell r="I68">
            <v>275568</v>
          </cell>
          <cell r="J68">
            <v>272616</v>
          </cell>
          <cell r="K68">
            <v>272876</v>
          </cell>
          <cell r="L68">
            <v>273064</v>
          </cell>
          <cell r="M68">
            <v>273334</v>
          </cell>
          <cell r="N68">
            <v>265388</v>
          </cell>
          <cell r="O68">
            <v>265599</v>
          </cell>
          <cell r="P68">
            <v>266356</v>
          </cell>
          <cell r="Q68">
            <v>266928</v>
          </cell>
          <cell r="R68">
            <v>268057</v>
          </cell>
          <cell r="AQ68" t="str">
            <v>State2830</v>
          </cell>
          <cell r="AR68">
            <v>-35137</v>
          </cell>
          <cell r="AS68">
            <v>-44381</v>
          </cell>
          <cell r="AT68">
            <v>-50266</v>
          </cell>
          <cell r="AU68">
            <v>-50781</v>
          </cell>
          <cell r="AV68">
            <v>-52401</v>
          </cell>
          <cell r="AW68">
            <v>-51202</v>
          </cell>
          <cell r="AX68">
            <v>-50884</v>
          </cell>
          <cell r="AY68">
            <v>-52273</v>
          </cell>
          <cell r="AZ68">
            <v>-50515</v>
          </cell>
          <cell r="BA68">
            <v>-48068</v>
          </cell>
          <cell r="BB68">
            <v>-46141</v>
          </cell>
          <cell r="BC68">
            <v>-44702</v>
          </cell>
          <cell r="BD68">
            <v>-42442</v>
          </cell>
          <cell r="BG68" t="str">
            <v>100TOTAL1650</v>
          </cell>
          <cell r="BH68" t="str">
            <v>1650 Total</v>
          </cell>
          <cell r="BI68" t="str">
            <v/>
          </cell>
          <cell r="BL68">
            <v>2783853.6923076925</v>
          </cell>
          <cell r="BM68">
            <v>2757707</v>
          </cell>
          <cell r="BN68">
            <v>2842125</v>
          </cell>
          <cell r="BO68">
            <v>2761570</v>
          </cell>
          <cell r="BP68">
            <v>2658474</v>
          </cell>
          <cell r="BQ68">
            <v>2606979</v>
          </cell>
          <cell r="BR68">
            <v>2615419</v>
          </cell>
          <cell r="BS68">
            <v>2527234</v>
          </cell>
          <cell r="BT68">
            <v>2434350</v>
          </cell>
          <cell r="BU68">
            <v>2510355</v>
          </cell>
          <cell r="BV68">
            <v>3028903</v>
          </cell>
          <cell r="BW68">
            <v>3180557</v>
          </cell>
          <cell r="BX68">
            <v>3131135</v>
          </cell>
          <cell r="BY68">
            <v>3135290</v>
          </cell>
          <cell r="CA68" t="str">
            <v>2002fpuc1210</v>
          </cell>
          <cell r="CB68">
            <v>1210</v>
          </cell>
          <cell r="CC68" t="str">
            <v>fpuc</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row>
        <row r="69">
          <cell r="A69">
            <v>11510103733</v>
          </cell>
          <cell r="B69">
            <v>115</v>
          </cell>
          <cell r="C69">
            <v>1010</v>
          </cell>
          <cell r="D69">
            <v>3733</v>
          </cell>
          <cell r="E69" t="str">
            <v xml:space="preserve">STREET LIGHTING AND </v>
          </cell>
          <cell r="F69">
            <v>441359</v>
          </cell>
          <cell r="G69">
            <v>441376</v>
          </cell>
          <cell r="H69">
            <v>441489</v>
          </cell>
          <cell r="I69">
            <v>442928</v>
          </cell>
          <cell r="J69">
            <v>454339</v>
          </cell>
          <cell r="K69">
            <v>458738</v>
          </cell>
          <cell r="L69">
            <v>458738</v>
          </cell>
          <cell r="M69">
            <v>459142</v>
          </cell>
          <cell r="N69">
            <v>456013</v>
          </cell>
          <cell r="O69">
            <v>456013</v>
          </cell>
          <cell r="P69">
            <v>456663</v>
          </cell>
          <cell r="Q69">
            <v>457765</v>
          </cell>
          <cell r="R69">
            <v>462754</v>
          </cell>
          <cell r="AQ69" t="str">
            <v>State2831</v>
          </cell>
          <cell r="AR69">
            <v>0</v>
          </cell>
          <cell r="AS69">
            <v>0</v>
          </cell>
          <cell r="AT69">
            <v>0</v>
          </cell>
          <cell r="AU69">
            <v>0</v>
          </cell>
          <cell r="AV69">
            <v>0</v>
          </cell>
          <cell r="AW69">
            <v>0</v>
          </cell>
          <cell r="AX69">
            <v>0</v>
          </cell>
          <cell r="AY69">
            <v>0</v>
          </cell>
          <cell r="AZ69">
            <v>0</v>
          </cell>
          <cell r="BA69">
            <v>0</v>
          </cell>
          <cell r="BB69">
            <v>0</v>
          </cell>
          <cell r="BC69">
            <v>0</v>
          </cell>
          <cell r="BD69">
            <v>0</v>
          </cell>
          <cell r="BG69" t="str">
            <v>10017101</v>
          </cell>
          <cell r="BH69">
            <v>1710</v>
          </cell>
          <cell r="BI69" t="str">
            <v>100</v>
          </cell>
          <cell r="BJ69">
            <v>1</v>
          </cell>
          <cell r="BK69" t="str">
            <v>INTERST AND DIVIDEND</v>
          </cell>
          <cell r="BL69">
            <v>33854.076923076922</v>
          </cell>
          <cell r="BM69">
            <v>54745</v>
          </cell>
          <cell r="BN69">
            <v>19142</v>
          </cell>
          <cell r="BO69">
            <v>22841</v>
          </cell>
          <cell r="BP69">
            <v>22841</v>
          </cell>
          <cell r="BQ69">
            <v>47114</v>
          </cell>
          <cell r="BR69">
            <v>51171</v>
          </cell>
          <cell r="BS69">
            <v>54745</v>
          </cell>
          <cell r="BT69">
            <v>11063</v>
          </cell>
          <cell r="BU69">
            <v>14761</v>
          </cell>
          <cell r="BV69">
            <v>26898</v>
          </cell>
          <cell r="BW69">
            <v>35047</v>
          </cell>
          <cell r="BX69">
            <v>38042</v>
          </cell>
          <cell r="BY69">
            <v>41693</v>
          </cell>
          <cell r="CA69" t="str">
            <v>20011001210</v>
          </cell>
          <cell r="CB69">
            <v>1210</v>
          </cell>
          <cell r="CC69">
            <v>100</v>
          </cell>
          <cell r="CD69">
            <v>0</v>
          </cell>
          <cell r="CE69">
            <v>0</v>
          </cell>
          <cell r="CF69">
            <v>0</v>
          </cell>
          <cell r="CG69">
            <v>0</v>
          </cell>
          <cell r="CH69">
            <v>0</v>
          </cell>
          <cell r="CI69">
            <v>0</v>
          </cell>
          <cell r="CJ69">
            <v>0</v>
          </cell>
          <cell r="CK69">
            <v>0</v>
          </cell>
          <cell r="CL69">
            <v>0</v>
          </cell>
          <cell r="CM69">
            <v>0</v>
          </cell>
          <cell r="CN69">
            <v>0</v>
          </cell>
          <cell r="CO69">
            <v>0</v>
          </cell>
          <cell r="CP69">
            <v>0</v>
          </cell>
          <cell r="CQ69">
            <v>0</v>
          </cell>
        </row>
        <row r="70">
          <cell r="A70">
            <v>11510103911</v>
          </cell>
          <cell r="B70">
            <v>115</v>
          </cell>
          <cell r="C70">
            <v>1010</v>
          </cell>
          <cell r="D70">
            <v>3911</v>
          </cell>
          <cell r="E70" t="str">
            <v>OFFICE FURNITURE &amp; E</v>
          </cell>
          <cell r="F70">
            <v>4713</v>
          </cell>
          <cell r="G70">
            <v>4713</v>
          </cell>
          <cell r="H70">
            <v>4713</v>
          </cell>
          <cell r="I70">
            <v>4713</v>
          </cell>
          <cell r="J70">
            <v>4713</v>
          </cell>
          <cell r="K70">
            <v>4713</v>
          </cell>
          <cell r="L70">
            <v>4713</v>
          </cell>
          <cell r="M70">
            <v>4713</v>
          </cell>
          <cell r="N70">
            <v>4713</v>
          </cell>
          <cell r="O70">
            <v>4713</v>
          </cell>
          <cell r="P70">
            <v>4713</v>
          </cell>
          <cell r="Q70">
            <v>4713</v>
          </cell>
          <cell r="R70">
            <v>4713</v>
          </cell>
          <cell r="AQ70" t="str">
            <v>GrossUP1900</v>
          </cell>
          <cell r="AR70">
            <v>0</v>
          </cell>
          <cell r="AS70">
            <v>0</v>
          </cell>
          <cell r="AT70">
            <v>0</v>
          </cell>
          <cell r="AU70">
            <v>0</v>
          </cell>
          <cell r="AV70">
            <v>0</v>
          </cell>
          <cell r="AW70">
            <v>0</v>
          </cell>
          <cell r="AX70">
            <v>0</v>
          </cell>
          <cell r="AY70">
            <v>0</v>
          </cell>
          <cell r="AZ70">
            <v>0</v>
          </cell>
          <cell r="BA70">
            <v>0</v>
          </cell>
          <cell r="BB70">
            <v>0</v>
          </cell>
          <cell r="BC70">
            <v>0</v>
          </cell>
          <cell r="BD70">
            <v>0</v>
          </cell>
          <cell r="BG70" t="str">
            <v>100TOTAL1710</v>
          </cell>
          <cell r="BH70" t="str">
            <v>1710 Total</v>
          </cell>
          <cell r="BI70" t="str">
            <v/>
          </cell>
          <cell r="BL70">
            <v>33854.076923076922</v>
          </cell>
          <cell r="BM70">
            <v>54745</v>
          </cell>
          <cell r="BN70">
            <v>19142</v>
          </cell>
          <cell r="BO70">
            <v>22841</v>
          </cell>
          <cell r="BP70">
            <v>22841</v>
          </cell>
          <cell r="BQ70">
            <v>47114</v>
          </cell>
          <cell r="BR70">
            <v>51171</v>
          </cell>
          <cell r="BS70">
            <v>54745</v>
          </cell>
          <cell r="BT70">
            <v>11063</v>
          </cell>
          <cell r="BU70">
            <v>14761</v>
          </cell>
          <cell r="BV70">
            <v>26898</v>
          </cell>
          <cell r="BW70">
            <v>35047</v>
          </cell>
          <cell r="BX70">
            <v>38042</v>
          </cell>
          <cell r="BY70">
            <v>41693</v>
          </cell>
          <cell r="CA70" t="str">
            <v>20021001210</v>
          </cell>
          <cell r="CB70">
            <v>1210</v>
          </cell>
          <cell r="CC70">
            <v>100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row>
        <row r="71">
          <cell r="A71">
            <v>11510103912</v>
          </cell>
          <cell r="B71">
            <v>115</v>
          </cell>
          <cell r="C71">
            <v>1010</v>
          </cell>
          <cell r="D71">
            <v>3912</v>
          </cell>
          <cell r="E71" t="str">
            <v xml:space="preserve">OFFICE MACHINES     </v>
          </cell>
          <cell r="F71">
            <v>23961</v>
          </cell>
          <cell r="G71">
            <v>23961</v>
          </cell>
          <cell r="H71">
            <v>23961</v>
          </cell>
          <cell r="I71">
            <v>23961</v>
          </cell>
          <cell r="J71">
            <v>23961</v>
          </cell>
          <cell r="K71">
            <v>23961</v>
          </cell>
          <cell r="L71">
            <v>23961</v>
          </cell>
          <cell r="M71">
            <v>23961</v>
          </cell>
          <cell r="N71">
            <v>23961</v>
          </cell>
          <cell r="O71">
            <v>23961</v>
          </cell>
          <cell r="P71">
            <v>23961</v>
          </cell>
          <cell r="Q71">
            <v>23961</v>
          </cell>
          <cell r="R71">
            <v>23961</v>
          </cell>
          <cell r="AQ71" t="str">
            <v>GrossUP1901</v>
          </cell>
          <cell r="AR71">
            <v>0</v>
          </cell>
          <cell r="AS71">
            <v>0</v>
          </cell>
          <cell r="AT71">
            <v>0</v>
          </cell>
          <cell r="AU71">
            <v>0</v>
          </cell>
          <cell r="AV71">
            <v>0</v>
          </cell>
          <cell r="AW71">
            <v>0</v>
          </cell>
          <cell r="AX71">
            <v>0</v>
          </cell>
          <cell r="AY71">
            <v>0</v>
          </cell>
          <cell r="AZ71">
            <v>0</v>
          </cell>
          <cell r="BA71">
            <v>0</v>
          </cell>
          <cell r="BB71">
            <v>0</v>
          </cell>
          <cell r="BC71">
            <v>0</v>
          </cell>
          <cell r="BD71">
            <v>0</v>
          </cell>
          <cell r="BG71" t="str">
            <v>11417301</v>
          </cell>
          <cell r="BH71">
            <v>1730</v>
          </cell>
          <cell r="BI71" t="str">
            <v>114</v>
          </cell>
          <cell r="BJ71">
            <v>1</v>
          </cell>
          <cell r="BK71" t="str">
            <v xml:space="preserve">UNBILLED REVENUES   </v>
          </cell>
          <cell r="BL71">
            <v>202110.46153846153</v>
          </cell>
          <cell r="BM71">
            <v>231885</v>
          </cell>
          <cell r="BN71">
            <v>177641</v>
          </cell>
          <cell r="BO71">
            <v>187410</v>
          </cell>
          <cell r="BP71">
            <v>176789</v>
          </cell>
          <cell r="BQ71">
            <v>198024</v>
          </cell>
          <cell r="BR71">
            <v>206432</v>
          </cell>
          <cell r="BS71">
            <v>214943</v>
          </cell>
          <cell r="BT71">
            <v>232307</v>
          </cell>
          <cell r="BU71">
            <v>230150</v>
          </cell>
          <cell r="BV71">
            <v>213788</v>
          </cell>
          <cell r="BW71">
            <v>187746</v>
          </cell>
          <cell r="BX71">
            <v>188430</v>
          </cell>
          <cell r="BY71">
            <v>181891</v>
          </cell>
          <cell r="CA71" t="str">
            <v>20011141210</v>
          </cell>
          <cell r="CB71">
            <v>1210</v>
          </cell>
          <cell r="CC71">
            <v>114</v>
          </cell>
          <cell r="CD71">
            <v>0</v>
          </cell>
          <cell r="CE71">
            <v>0</v>
          </cell>
          <cell r="CF71">
            <v>0</v>
          </cell>
          <cell r="CG71">
            <v>0</v>
          </cell>
          <cell r="CH71">
            <v>0</v>
          </cell>
          <cell r="CI71">
            <v>0</v>
          </cell>
          <cell r="CJ71">
            <v>0</v>
          </cell>
          <cell r="CK71">
            <v>0</v>
          </cell>
          <cell r="CL71">
            <v>0</v>
          </cell>
          <cell r="CM71">
            <v>0</v>
          </cell>
          <cell r="CN71">
            <v>0</v>
          </cell>
          <cell r="CO71">
            <v>0</v>
          </cell>
          <cell r="CP71">
            <v>0</v>
          </cell>
          <cell r="CQ71">
            <v>0</v>
          </cell>
        </row>
        <row r="72">
          <cell r="A72">
            <v>11510103913</v>
          </cell>
          <cell r="B72">
            <v>115</v>
          </cell>
          <cell r="C72">
            <v>1010</v>
          </cell>
          <cell r="D72">
            <v>3913</v>
          </cell>
          <cell r="E72" t="str">
            <v xml:space="preserve">E D P EQUIPMENT     </v>
          </cell>
          <cell r="F72">
            <v>407400</v>
          </cell>
          <cell r="G72">
            <v>407400</v>
          </cell>
          <cell r="H72">
            <v>408423</v>
          </cell>
          <cell r="I72">
            <v>405710</v>
          </cell>
          <cell r="J72">
            <v>405710</v>
          </cell>
          <cell r="K72">
            <v>405710</v>
          </cell>
          <cell r="L72">
            <v>405710</v>
          </cell>
          <cell r="M72">
            <v>405710</v>
          </cell>
          <cell r="N72">
            <v>405710</v>
          </cell>
          <cell r="O72">
            <v>411813</v>
          </cell>
          <cell r="P72">
            <v>411813</v>
          </cell>
          <cell r="Q72">
            <v>411813</v>
          </cell>
          <cell r="R72">
            <v>429054</v>
          </cell>
          <cell r="AQ72" t="str">
            <v>GrossUP2810</v>
          </cell>
          <cell r="AR72">
            <v>0</v>
          </cell>
          <cell r="AS72">
            <v>0</v>
          </cell>
          <cell r="AT72">
            <v>0</v>
          </cell>
          <cell r="AU72">
            <v>0</v>
          </cell>
          <cell r="AV72">
            <v>0</v>
          </cell>
          <cell r="AW72">
            <v>0</v>
          </cell>
          <cell r="AX72">
            <v>0</v>
          </cell>
          <cell r="AY72">
            <v>0</v>
          </cell>
          <cell r="AZ72">
            <v>0</v>
          </cell>
          <cell r="BA72">
            <v>0</v>
          </cell>
          <cell r="BB72">
            <v>0</v>
          </cell>
          <cell r="BC72">
            <v>0</v>
          </cell>
          <cell r="BD72">
            <v>0</v>
          </cell>
          <cell r="BG72" t="str">
            <v>114TOTAL1730</v>
          </cell>
          <cell r="BH72" t="str">
            <v>1730 Total</v>
          </cell>
          <cell r="BI72" t="str">
            <v/>
          </cell>
          <cell r="BL72">
            <v>202110.46153846153</v>
          </cell>
          <cell r="BM72">
            <v>231885</v>
          </cell>
          <cell r="BN72">
            <v>177641</v>
          </cell>
          <cell r="BO72">
            <v>187410</v>
          </cell>
          <cell r="BP72">
            <v>176789</v>
          </cell>
          <cell r="BQ72">
            <v>198024</v>
          </cell>
          <cell r="BR72">
            <v>206432</v>
          </cell>
          <cell r="BS72">
            <v>214943</v>
          </cell>
          <cell r="BT72">
            <v>232307</v>
          </cell>
          <cell r="BU72">
            <v>230150</v>
          </cell>
          <cell r="BV72">
            <v>213788</v>
          </cell>
          <cell r="BW72">
            <v>187746</v>
          </cell>
          <cell r="BX72">
            <v>188430</v>
          </cell>
          <cell r="BY72">
            <v>181891</v>
          </cell>
          <cell r="CA72" t="str">
            <v>20021141210</v>
          </cell>
          <cell r="CB72">
            <v>1210</v>
          </cell>
          <cell r="CC72">
            <v>114</v>
          </cell>
          <cell r="CD72">
            <v>0</v>
          </cell>
          <cell r="CE72">
            <v>0</v>
          </cell>
          <cell r="CF72">
            <v>0</v>
          </cell>
          <cell r="CG72">
            <v>0</v>
          </cell>
          <cell r="CH72">
            <v>0</v>
          </cell>
          <cell r="CI72">
            <v>0</v>
          </cell>
          <cell r="CJ72">
            <v>0</v>
          </cell>
          <cell r="CK72">
            <v>0</v>
          </cell>
          <cell r="CL72">
            <v>0</v>
          </cell>
          <cell r="CM72">
            <v>0</v>
          </cell>
          <cell r="CN72">
            <v>0</v>
          </cell>
          <cell r="CO72">
            <v>0</v>
          </cell>
          <cell r="CP72">
            <v>0</v>
          </cell>
          <cell r="CQ72">
            <v>0</v>
          </cell>
        </row>
        <row r="73">
          <cell r="A73">
            <v>11510103921</v>
          </cell>
          <cell r="B73">
            <v>115</v>
          </cell>
          <cell r="C73">
            <v>1010</v>
          </cell>
          <cell r="D73">
            <v>3921</v>
          </cell>
          <cell r="E73" t="str">
            <v xml:space="preserve">TRANSP EQUIP-CARS   </v>
          </cell>
          <cell r="F73">
            <v>66364</v>
          </cell>
          <cell r="G73">
            <v>66364</v>
          </cell>
          <cell r="H73">
            <v>66364</v>
          </cell>
          <cell r="I73">
            <v>66364</v>
          </cell>
          <cell r="J73">
            <v>66364</v>
          </cell>
          <cell r="K73">
            <v>66364</v>
          </cell>
          <cell r="L73">
            <v>87394</v>
          </cell>
          <cell r="M73">
            <v>72273</v>
          </cell>
          <cell r="N73">
            <v>72273</v>
          </cell>
          <cell r="O73">
            <v>72273</v>
          </cell>
          <cell r="P73">
            <v>54503</v>
          </cell>
          <cell r="Q73">
            <v>54503</v>
          </cell>
          <cell r="R73">
            <v>54503</v>
          </cell>
          <cell r="AQ73" t="str">
            <v>GrossUP2820</v>
          </cell>
          <cell r="AR73">
            <v>49068</v>
          </cell>
          <cell r="AS73">
            <v>49068</v>
          </cell>
          <cell r="AT73">
            <v>49068</v>
          </cell>
          <cell r="AU73">
            <v>49068</v>
          </cell>
          <cell r="AV73">
            <v>49068</v>
          </cell>
          <cell r="AW73">
            <v>49068</v>
          </cell>
          <cell r="AX73">
            <v>49068</v>
          </cell>
          <cell r="AY73">
            <v>49068</v>
          </cell>
          <cell r="AZ73">
            <v>49068</v>
          </cell>
          <cell r="BA73">
            <v>49068</v>
          </cell>
          <cell r="BB73">
            <v>49068</v>
          </cell>
          <cell r="BC73">
            <v>49068</v>
          </cell>
          <cell r="BD73">
            <v>37282</v>
          </cell>
          <cell r="BG73" t="str">
            <v>10018101</v>
          </cell>
          <cell r="BH73">
            <v>1810</v>
          </cell>
          <cell r="BI73" t="str">
            <v>100</v>
          </cell>
          <cell r="BJ73">
            <v>1</v>
          </cell>
          <cell r="BK73" t="str">
            <v>UNAMORTIZED DEBT DIS</v>
          </cell>
          <cell r="BL73">
            <v>2157938.769230769</v>
          </cell>
          <cell r="BM73">
            <v>2175280</v>
          </cell>
          <cell r="BN73">
            <v>2168522</v>
          </cell>
          <cell r="BO73">
            <v>2161764</v>
          </cell>
          <cell r="BP73">
            <v>2155005</v>
          </cell>
          <cell r="BQ73">
            <v>2184355</v>
          </cell>
          <cell r="BR73">
            <v>2177195</v>
          </cell>
          <cell r="BS73">
            <v>2170337</v>
          </cell>
          <cell r="BT73">
            <v>2163478</v>
          </cell>
          <cell r="BU73">
            <v>2156620</v>
          </cell>
          <cell r="BV73">
            <v>2149762</v>
          </cell>
          <cell r="BW73">
            <v>2129415</v>
          </cell>
          <cell r="BX73">
            <v>2134162</v>
          </cell>
          <cell r="BY73">
            <v>2127309</v>
          </cell>
          <cell r="CA73" t="str">
            <v>20011151210</v>
          </cell>
          <cell r="CB73">
            <v>1210</v>
          </cell>
          <cell r="CC73">
            <v>115</v>
          </cell>
          <cell r="CD73">
            <v>0</v>
          </cell>
          <cell r="CE73">
            <v>0</v>
          </cell>
          <cell r="CF73">
            <v>0</v>
          </cell>
          <cell r="CG73">
            <v>0</v>
          </cell>
          <cell r="CH73">
            <v>0</v>
          </cell>
          <cell r="CI73">
            <v>0</v>
          </cell>
          <cell r="CJ73">
            <v>0</v>
          </cell>
          <cell r="CK73">
            <v>0</v>
          </cell>
          <cell r="CL73">
            <v>0</v>
          </cell>
          <cell r="CM73">
            <v>0</v>
          </cell>
          <cell r="CN73">
            <v>0</v>
          </cell>
          <cell r="CO73">
            <v>0</v>
          </cell>
          <cell r="CP73">
            <v>0</v>
          </cell>
          <cell r="CQ73">
            <v>0</v>
          </cell>
        </row>
        <row r="74">
          <cell r="A74">
            <v>11510103922</v>
          </cell>
          <cell r="B74">
            <v>115</v>
          </cell>
          <cell r="C74">
            <v>1010</v>
          </cell>
          <cell r="D74">
            <v>3922</v>
          </cell>
          <cell r="E74" t="str">
            <v>TRANS-LIGHT TRUCK,VA</v>
          </cell>
          <cell r="F74">
            <v>331608</v>
          </cell>
          <cell r="G74">
            <v>331608</v>
          </cell>
          <cell r="H74">
            <v>331608</v>
          </cell>
          <cell r="I74">
            <v>319917</v>
          </cell>
          <cell r="J74">
            <v>319917</v>
          </cell>
          <cell r="K74">
            <v>319917</v>
          </cell>
          <cell r="L74">
            <v>319917</v>
          </cell>
          <cell r="M74">
            <v>319917</v>
          </cell>
          <cell r="N74">
            <v>319917</v>
          </cell>
          <cell r="O74">
            <v>319917</v>
          </cell>
          <cell r="P74">
            <v>319917</v>
          </cell>
          <cell r="Q74">
            <v>319917</v>
          </cell>
          <cell r="R74">
            <v>319917</v>
          </cell>
          <cell r="AQ74" t="str">
            <v>GrossUP2821</v>
          </cell>
          <cell r="AR74">
            <v>20893</v>
          </cell>
          <cell r="AS74">
            <v>20893</v>
          </cell>
          <cell r="AT74">
            <v>20893</v>
          </cell>
          <cell r="AU74">
            <v>20893</v>
          </cell>
          <cell r="AV74">
            <v>20893</v>
          </cell>
          <cell r="AW74">
            <v>20893</v>
          </cell>
          <cell r="AX74">
            <v>20893</v>
          </cell>
          <cell r="AY74">
            <v>20893</v>
          </cell>
          <cell r="AZ74">
            <v>20893</v>
          </cell>
          <cell r="BA74">
            <v>20893</v>
          </cell>
          <cell r="BB74">
            <v>20893</v>
          </cell>
          <cell r="BC74">
            <v>20893</v>
          </cell>
          <cell r="BD74">
            <v>18108</v>
          </cell>
          <cell r="BG74" t="str">
            <v>10018102</v>
          </cell>
          <cell r="BH74">
            <v>1810</v>
          </cell>
          <cell r="BI74" t="str">
            <v>100</v>
          </cell>
          <cell r="BJ74">
            <v>2</v>
          </cell>
          <cell r="BK74" t="str">
            <v>UNAMORTIZED DEBT DIS</v>
          </cell>
          <cell r="BL74">
            <v>8350</v>
          </cell>
          <cell r="BM74">
            <v>0</v>
          </cell>
          <cell r="BN74">
            <v>0</v>
          </cell>
          <cell r="BO74">
            <v>-868</v>
          </cell>
          <cell r="BP74">
            <v>21008</v>
          </cell>
          <cell r="BQ74">
            <v>20573</v>
          </cell>
          <cell r="BR74">
            <v>20139</v>
          </cell>
          <cell r="BS74">
            <v>7247</v>
          </cell>
          <cell r="BT74">
            <v>9852</v>
          </cell>
          <cell r="BU74">
            <v>6849</v>
          </cell>
          <cell r="BV74">
            <v>6474</v>
          </cell>
          <cell r="BW74">
            <v>6098</v>
          </cell>
          <cell r="BX74">
            <v>5763</v>
          </cell>
          <cell r="BY74">
            <v>5415</v>
          </cell>
          <cell r="CA74" t="str">
            <v>20021151210</v>
          </cell>
          <cell r="CB74">
            <v>1210</v>
          </cell>
          <cell r="CC74">
            <v>115</v>
          </cell>
          <cell r="CD74">
            <v>0</v>
          </cell>
          <cell r="CE74">
            <v>0</v>
          </cell>
          <cell r="CF74">
            <v>0</v>
          </cell>
          <cell r="CG74">
            <v>0</v>
          </cell>
          <cell r="CH74">
            <v>0</v>
          </cell>
          <cell r="CI74">
            <v>0</v>
          </cell>
          <cell r="CJ74">
            <v>0</v>
          </cell>
          <cell r="CK74">
            <v>0</v>
          </cell>
          <cell r="CL74">
            <v>0</v>
          </cell>
          <cell r="CM74">
            <v>0</v>
          </cell>
          <cell r="CN74">
            <v>0</v>
          </cell>
          <cell r="CO74">
            <v>0</v>
          </cell>
          <cell r="CP74">
            <v>0</v>
          </cell>
          <cell r="CQ74">
            <v>0</v>
          </cell>
        </row>
        <row r="75">
          <cell r="A75">
            <v>11510103923</v>
          </cell>
          <cell r="B75">
            <v>115</v>
          </cell>
          <cell r="C75">
            <v>1010</v>
          </cell>
          <cell r="D75">
            <v>3923</v>
          </cell>
          <cell r="E75" t="str">
            <v>TRANS - HEAVY TRUCKS</v>
          </cell>
          <cell r="F75">
            <v>726039</v>
          </cell>
          <cell r="G75">
            <v>726039</v>
          </cell>
          <cell r="H75">
            <v>726039</v>
          </cell>
          <cell r="I75">
            <v>726039</v>
          </cell>
          <cell r="J75">
            <v>726039</v>
          </cell>
          <cell r="K75">
            <v>726039</v>
          </cell>
          <cell r="L75">
            <v>726039</v>
          </cell>
          <cell r="M75">
            <v>726039</v>
          </cell>
          <cell r="N75">
            <v>726039</v>
          </cell>
          <cell r="O75">
            <v>726039</v>
          </cell>
          <cell r="P75">
            <v>726039</v>
          </cell>
          <cell r="Q75">
            <v>726039</v>
          </cell>
          <cell r="R75">
            <v>726039</v>
          </cell>
          <cell r="AQ75" t="str">
            <v>GrossUP2830</v>
          </cell>
          <cell r="AR75">
            <v>0</v>
          </cell>
          <cell r="AS75">
            <v>0</v>
          </cell>
          <cell r="AT75">
            <v>0</v>
          </cell>
          <cell r="AU75">
            <v>0</v>
          </cell>
          <cell r="AV75">
            <v>0</v>
          </cell>
          <cell r="AW75">
            <v>0</v>
          </cell>
          <cell r="AX75">
            <v>0</v>
          </cell>
          <cell r="AY75">
            <v>0</v>
          </cell>
          <cell r="AZ75">
            <v>0</v>
          </cell>
          <cell r="BA75">
            <v>0</v>
          </cell>
          <cell r="BB75">
            <v>0</v>
          </cell>
          <cell r="BC75">
            <v>0</v>
          </cell>
          <cell r="BD75">
            <v>0</v>
          </cell>
          <cell r="BG75" t="str">
            <v>100TOTAL1810</v>
          </cell>
          <cell r="BH75" t="str">
            <v>1810 Total</v>
          </cell>
          <cell r="BI75" t="str">
            <v/>
          </cell>
          <cell r="BL75">
            <v>2166288.769230769</v>
          </cell>
          <cell r="BM75">
            <v>2175280</v>
          </cell>
          <cell r="BN75">
            <v>2168522</v>
          </cell>
          <cell r="BO75">
            <v>2160896</v>
          </cell>
          <cell r="BP75">
            <v>2176013</v>
          </cell>
          <cell r="BQ75">
            <v>2204928</v>
          </cell>
          <cell r="BR75">
            <v>2197334</v>
          </cell>
          <cell r="BS75">
            <v>2177584</v>
          </cell>
          <cell r="BT75">
            <v>2173330</v>
          </cell>
          <cell r="BU75">
            <v>2163469</v>
          </cell>
          <cell r="BV75">
            <v>2156236</v>
          </cell>
          <cell r="BW75">
            <v>2135513</v>
          </cell>
          <cell r="BX75">
            <v>2139925</v>
          </cell>
          <cell r="BY75">
            <v>2132724</v>
          </cell>
          <cell r="CA75" t="str">
            <v>20011001230</v>
          </cell>
          <cell r="CB75">
            <v>1230</v>
          </cell>
          <cell r="CC75">
            <v>100</v>
          </cell>
          <cell r="CD75">
            <v>10000</v>
          </cell>
          <cell r="CE75">
            <v>10000</v>
          </cell>
          <cell r="CF75">
            <v>10000</v>
          </cell>
          <cell r="CG75">
            <v>10000</v>
          </cell>
          <cell r="CH75">
            <v>10000</v>
          </cell>
          <cell r="CI75">
            <v>10000</v>
          </cell>
          <cell r="CJ75">
            <v>10000</v>
          </cell>
          <cell r="CK75">
            <v>10000</v>
          </cell>
          <cell r="CL75">
            <v>10000</v>
          </cell>
          <cell r="CM75">
            <v>10000</v>
          </cell>
          <cell r="CN75">
            <v>10000</v>
          </cell>
          <cell r="CO75">
            <v>10000</v>
          </cell>
          <cell r="CP75">
            <v>10000</v>
          </cell>
          <cell r="CQ75">
            <v>10000</v>
          </cell>
        </row>
        <row r="76">
          <cell r="A76">
            <v>11510103924</v>
          </cell>
          <cell r="B76">
            <v>115</v>
          </cell>
          <cell r="C76">
            <v>1010</v>
          </cell>
          <cell r="D76">
            <v>3924</v>
          </cell>
          <cell r="E76" t="str">
            <v xml:space="preserve">TRANS-TRAILERS      </v>
          </cell>
          <cell r="F76">
            <v>33880</v>
          </cell>
          <cell r="G76">
            <v>33880</v>
          </cell>
          <cell r="H76">
            <v>33880</v>
          </cell>
          <cell r="I76">
            <v>33880</v>
          </cell>
          <cell r="J76">
            <v>33880</v>
          </cell>
          <cell r="K76">
            <v>33880</v>
          </cell>
          <cell r="L76">
            <v>33880</v>
          </cell>
          <cell r="M76">
            <v>33880</v>
          </cell>
          <cell r="N76">
            <v>33880</v>
          </cell>
          <cell r="O76">
            <v>33880</v>
          </cell>
          <cell r="P76">
            <v>33880</v>
          </cell>
          <cell r="Q76">
            <v>33880</v>
          </cell>
          <cell r="R76">
            <v>33880</v>
          </cell>
          <cell r="AQ76" t="str">
            <v>GrossUP2831</v>
          </cell>
          <cell r="AR76">
            <v>0</v>
          </cell>
          <cell r="AS76">
            <v>0</v>
          </cell>
          <cell r="AT76">
            <v>0</v>
          </cell>
          <cell r="AU76">
            <v>0</v>
          </cell>
          <cell r="AV76">
            <v>0</v>
          </cell>
          <cell r="AW76">
            <v>0</v>
          </cell>
          <cell r="AX76">
            <v>0</v>
          </cell>
          <cell r="AY76">
            <v>0</v>
          </cell>
          <cell r="AZ76">
            <v>0</v>
          </cell>
          <cell r="BA76">
            <v>0</v>
          </cell>
          <cell r="BB76">
            <v>0</v>
          </cell>
          <cell r="BC76">
            <v>0</v>
          </cell>
          <cell r="BD76">
            <v>0</v>
          </cell>
          <cell r="BG76" t="str">
            <v>10018407</v>
          </cell>
          <cell r="BH76">
            <v>1840</v>
          </cell>
          <cell r="BI76" t="str">
            <v>100</v>
          </cell>
          <cell r="BJ76">
            <v>7</v>
          </cell>
          <cell r="BK76" t="str">
            <v>CLEARING ACCOUNT--RE</v>
          </cell>
          <cell r="BL76">
            <v>266.15384615384613</v>
          </cell>
          <cell r="BM76">
            <v>0</v>
          </cell>
          <cell r="BN76">
            <v>0</v>
          </cell>
          <cell r="BO76">
            <v>0</v>
          </cell>
          <cell r="BP76">
            <v>0</v>
          </cell>
          <cell r="BQ76">
            <v>0</v>
          </cell>
          <cell r="BR76">
            <v>0</v>
          </cell>
          <cell r="BS76">
            <v>0</v>
          </cell>
          <cell r="BT76">
            <v>3460</v>
          </cell>
          <cell r="BU76">
            <v>0</v>
          </cell>
          <cell r="BV76">
            <v>0</v>
          </cell>
          <cell r="BW76">
            <v>0</v>
          </cell>
          <cell r="BX76">
            <v>0</v>
          </cell>
          <cell r="BY76">
            <v>0</v>
          </cell>
          <cell r="CA76" t="str">
            <v>20021001230</v>
          </cell>
          <cell r="CB76">
            <v>1230</v>
          </cell>
          <cell r="CC76">
            <v>100</v>
          </cell>
          <cell r="CD76">
            <v>10000</v>
          </cell>
          <cell r="CE76">
            <v>10000</v>
          </cell>
          <cell r="CF76">
            <v>10000</v>
          </cell>
          <cell r="CG76">
            <v>10000</v>
          </cell>
          <cell r="CH76">
            <v>10000</v>
          </cell>
          <cell r="CI76">
            <v>10000</v>
          </cell>
          <cell r="CJ76">
            <v>10000</v>
          </cell>
          <cell r="CK76">
            <v>10000</v>
          </cell>
          <cell r="CL76">
            <v>10000</v>
          </cell>
          <cell r="CM76">
            <v>10000</v>
          </cell>
          <cell r="CN76">
            <v>10000</v>
          </cell>
          <cell r="CO76">
            <v>10000</v>
          </cell>
          <cell r="CP76">
            <v>10000</v>
          </cell>
          <cell r="CQ76">
            <v>10000</v>
          </cell>
        </row>
        <row r="77">
          <cell r="A77">
            <v>11510103931</v>
          </cell>
          <cell r="B77">
            <v>115</v>
          </cell>
          <cell r="C77">
            <v>1010</v>
          </cell>
          <cell r="D77">
            <v>3931</v>
          </cell>
          <cell r="E77" t="str">
            <v>STORES EQUIP-HANDLIN</v>
          </cell>
          <cell r="F77">
            <v>20488</v>
          </cell>
          <cell r="G77">
            <v>20488</v>
          </cell>
          <cell r="H77">
            <v>20488</v>
          </cell>
          <cell r="I77">
            <v>20488</v>
          </cell>
          <cell r="J77">
            <v>20488</v>
          </cell>
          <cell r="K77">
            <v>20488</v>
          </cell>
          <cell r="L77">
            <v>20488</v>
          </cell>
          <cell r="M77">
            <v>20488</v>
          </cell>
          <cell r="N77">
            <v>20488</v>
          </cell>
          <cell r="O77">
            <v>20488</v>
          </cell>
          <cell r="P77">
            <v>20488</v>
          </cell>
          <cell r="Q77">
            <v>20488</v>
          </cell>
          <cell r="R77">
            <v>20488</v>
          </cell>
          <cell r="BG77" t="str">
            <v>100TOTAL1840</v>
          </cell>
          <cell r="BH77" t="str">
            <v>1840 Total</v>
          </cell>
          <cell r="BI77" t="str">
            <v/>
          </cell>
          <cell r="BL77">
            <v>266.15384615384613</v>
          </cell>
          <cell r="BM77">
            <v>0</v>
          </cell>
          <cell r="BN77">
            <v>0</v>
          </cell>
          <cell r="BO77">
            <v>0</v>
          </cell>
          <cell r="BP77">
            <v>0</v>
          </cell>
          <cell r="BQ77">
            <v>0</v>
          </cell>
          <cell r="BR77">
            <v>0</v>
          </cell>
          <cell r="BS77">
            <v>0</v>
          </cell>
          <cell r="BT77">
            <v>3460</v>
          </cell>
          <cell r="BU77">
            <v>0</v>
          </cell>
          <cell r="BV77">
            <v>0</v>
          </cell>
          <cell r="BW77">
            <v>0</v>
          </cell>
          <cell r="BX77">
            <v>0</v>
          </cell>
          <cell r="BY77">
            <v>0</v>
          </cell>
          <cell r="CA77" t="str">
            <v>2001fpuc1230</v>
          </cell>
          <cell r="CB77">
            <v>1230</v>
          </cell>
          <cell r="CC77" t="str">
            <v>fpuc</v>
          </cell>
          <cell r="CD77">
            <v>10005.23076923077</v>
          </cell>
          <cell r="CE77">
            <v>10017</v>
          </cell>
          <cell r="CF77">
            <v>10017</v>
          </cell>
          <cell r="CG77">
            <v>10017</v>
          </cell>
          <cell r="CH77">
            <v>10017</v>
          </cell>
          <cell r="CI77">
            <v>10000</v>
          </cell>
          <cell r="CJ77">
            <v>10000</v>
          </cell>
          <cell r="CK77">
            <v>10000</v>
          </cell>
          <cell r="CL77">
            <v>10000</v>
          </cell>
          <cell r="CM77">
            <v>10000</v>
          </cell>
          <cell r="CN77">
            <v>10000</v>
          </cell>
          <cell r="CO77">
            <v>10000</v>
          </cell>
          <cell r="CP77">
            <v>10000</v>
          </cell>
          <cell r="CQ77">
            <v>10000</v>
          </cell>
        </row>
        <row r="78">
          <cell r="A78">
            <v>11510103941</v>
          </cell>
          <cell r="B78">
            <v>115</v>
          </cell>
          <cell r="C78">
            <v>1010</v>
          </cell>
          <cell r="D78">
            <v>3941</v>
          </cell>
          <cell r="E78" t="str">
            <v>TOOLS, SHOP &amp; GARAGE</v>
          </cell>
          <cell r="F78">
            <v>32821</v>
          </cell>
          <cell r="G78">
            <v>32821</v>
          </cell>
          <cell r="H78">
            <v>32821</v>
          </cell>
          <cell r="I78">
            <v>32821</v>
          </cell>
          <cell r="J78">
            <v>32821</v>
          </cell>
          <cell r="K78">
            <v>32821</v>
          </cell>
          <cell r="L78">
            <v>32821</v>
          </cell>
          <cell r="M78">
            <v>32821</v>
          </cell>
          <cell r="N78">
            <v>32821</v>
          </cell>
          <cell r="O78">
            <v>32821</v>
          </cell>
          <cell r="P78">
            <v>32821</v>
          </cell>
          <cell r="Q78">
            <v>32821</v>
          </cell>
          <cell r="R78">
            <v>32821</v>
          </cell>
          <cell r="BG78" t="str">
            <v>11418501</v>
          </cell>
          <cell r="BH78">
            <v>1850</v>
          </cell>
          <cell r="BI78" t="str">
            <v>114</v>
          </cell>
          <cell r="BJ78">
            <v>1</v>
          </cell>
          <cell r="BK78" t="str">
            <v>TEMPORARY FACILITIES</v>
          </cell>
          <cell r="BL78">
            <v>2019.6153846153845</v>
          </cell>
          <cell r="BM78">
            <v>-284</v>
          </cell>
          <cell r="BN78">
            <v>-368</v>
          </cell>
          <cell r="BO78">
            <v>-668</v>
          </cell>
          <cell r="BP78">
            <v>-581</v>
          </cell>
          <cell r="BQ78">
            <v>-841</v>
          </cell>
          <cell r="BR78">
            <v>3931</v>
          </cell>
          <cell r="BS78">
            <v>3314</v>
          </cell>
          <cell r="BT78">
            <v>4653</v>
          </cell>
          <cell r="BU78">
            <v>4353</v>
          </cell>
          <cell r="BV78">
            <v>3554</v>
          </cell>
          <cell r="BW78">
            <v>3271</v>
          </cell>
          <cell r="BX78">
            <v>2950</v>
          </cell>
          <cell r="BY78">
            <v>2971</v>
          </cell>
          <cell r="CA78" t="str">
            <v>2002fpuc1230</v>
          </cell>
          <cell r="CB78">
            <v>1230</v>
          </cell>
          <cell r="CC78" t="str">
            <v>fpuc</v>
          </cell>
          <cell r="CD78">
            <v>10000</v>
          </cell>
          <cell r="CE78">
            <v>10000</v>
          </cell>
          <cell r="CF78">
            <v>10000</v>
          </cell>
          <cell r="CG78">
            <v>10000</v>
          </cell>
          <cell r="CH78">
            <v>10000</v>
          </cell>
          <cell r="CI78">
            <v>10000</v>
          </cell>
          <cell r="CJ78">
            <v>10000</v>
          </cell>
          <cell r="CK78">
            <v>10000</v>
          </cell>
          <cell r="CL78">
            <v>10000</v>
          </cell>
          <cell r="CM78">
            <v>10000</v>
          </cell>
          <cell r="CN78">
            <v>10000</v>
          </cell>
          <cell r="CO78">
            <v>10000</v>
          </cell>
          <cell r="CP78">
            <v>10000</v>
          </cell>
          <cell r="CQ78">
            <v>10000</v>
          </cell>
        </row>
        <row r="79">
          <cell r="A79">
            <v>11510103942</v>
          </cell>
          <cell r="B79">
            <v>115</v>
          </cell>
          <cell r="C79">
            <v>1010</v>
          </cell>
          <cell r="D79">
            <v>3942</v>
          </cell>
          <cell r="E79" t="str">
            <v>TOOLS, SHOP &amp; GARG P</v>
          </cell>
          <cell r="F79">
            <v>60159</v>
          </cell>
          <cell r="G79">
            <v>60159</v>
          </cell>
          <cell r="H79">
            <v>60159</v>
          </cell>
          <cell r="I79">
            <v>61367</v>
          </cell>
          <cell r="J79">
            <v>61367</v>
          </cell>
          <cell r="K79">
            <v>61367</v>
          </cell>
          <cell r="L79">
            <v>61367</v>
          </cell>
          <cell r="M79">
            <v>61367</v>
          </cell>
          <cell r="N79">
            <v>61367</v>
          </cell>
          <cell r="O79">
            <v>62758</v>
          </cell>
          <cell r="P79">
            <v>62758</v>
          </cell>
          <cell r="Q79">
            <v>62758</v>
          </cell>
          <cell r="R79">
            <v>65661</v>
          </cell>
          <cell r="BG79" t="str">
            <v>114TOTAL1850</v>
          </cell>
          <cell r="BH79" t="str">
            <v>1850 Total</v>
          </cell>
          <cell r="BI79" t="str">
            <v/>
          </cell>
          <cell r="BL79">
            <v>2019.6153846153845</v>
          </cell>
          <cell r="BM79">
            <v>-284</v>
          </cell>
          <cell r="BN79">
            <v>-368</v>
          </cell>
          <cell r="BO79">
            <v>-668</v>
          </cell>
          <cell r="BP79">
            <v>-581</v>
          </cell>
          <cell r="BQ79">
            <v>-841</v>
          </cell>
          <cell r="BR79">
            <v>3931</v>
          </cell>
          <cell r="BS79">
            <v>3314</v>
          </cell>
          <cell r="BT79">
            <v>4653</v>
          </cell>
          <cell r="BU79">
            <v>4353</v>
          </cell>
          <cell r="BV79">
            <v>3554</v>
          </cell>
          <cell r="BW79">
            <v>3271</v>
          </cell>
          <cell r="BX79">
            <v>2950</v>
          </cell>
          <cell r="BY79">
            <v>2971</v>
          </cell>
          <cell r="CA79" t="str">
            <v>20011141230</v>
          </cell>
          <cell r="CB79">
            <v>1230</v>
          </cell>
          <cell r="CC79">
            <v>114</v>
          </cell>
          <cell r="CD79">
            <v>0</v>
          </cell>
          <cell r="CE79">
            <v>0</v>
          </cell>
          <cell r="CF79">
            <v>0</v>
          </cell>
          <cell r="CG79">
            <v>0</v>
          </cell>
          <cell r="CH79">
            <v>0</v>
          </cell>
          <cell r="CI79">
            <v>0</v>
          </cell>
          <cell r="CJ79">
            <v>0</v>
          </cell>
          <cell r="CK79">
            <v>0</v>
          </cell>
          <cell r="CL79">
            <v>0</v>
          </cell>
          <cell r="CM79">
            <v>0</v>
          </cell>
          <cell r="CN79">
            <v>0</v>
          </cell>
          <cell r="CO79">
            <v>0</v>
          </cell>
          <cell r="CP79">
            <v>0</v>
          </cell>
          <cell r="CQ79">
            <v>0</v>
          </cell>
        </row>
        <row r="80">
          <cell r="A80">
            <v>11510103951</v>
          </cell>
          <cell r="B80">
            <v>115</v>
          </cell>
          <cell r="C80">
            <v>1010</v>
          </cell>
          <cell r="D80">
            <v>3951</v>
          </cell>
          <cell r="E80" t="str">
            <v>LABORATORY FIXED EQU</v>
          </cell>
          <cell r="F80">
            <v>30675</v>
          </cell>
          <cell r="G80">
            <v>30675</v>
          </cell>
          <cell r="H80">
            <v>30675</v>
          </cell>
          <cell r="I80">
            <v>30675</v>
          </cell>
          <cell r="J80">
            <v>30675</v>
          </cell>
          <cell r="K80">
            <v>30675</v>
          </cell>
          <cell r="L80">
            <v>30675</v>
          </cell>
          <cell r="M80">
            <v>30675</v>
          </cell>
          <cell r="N80">
            <v>30675</v>
          </cell>
          <cell r="O80">
            <v>30675</v>
          </cell>
          <cell r="P80">
            <v>30675</v>
          </cell>
          <cell r="Q80">
            <v>30675</v>
          </cell>
          <cell r="R80">
            <v>30675</v>
          </cell>
          <cell r="BG80" t="str">
            <v>10018601</v>
          </cell>
          <cell r="BH80">
            <v>1860</v>
          </cell>
          <cell r="BI80" t="str">
            <v>100</v>
          </cell>
          <cell r="BJ80">
            <v>1</v>
          </cell>
          <cell r="BK80" t="str">
            <v>OTHER W I P -DEF'D D</v>
          </cell>
          <cell r="BL80">
            <v>8604.7692307692305</v>
          </cell>
          <cell r="BM80">
            <v>-426536</v>
          </cell>
          <cell r="BN80">
            <v>-416276</v>
          </cell>
          <cell r="BO80">
            <v>-365686</v>
          </cell>
          <cell r="BP80">
            <v>-199888</v>
          </cell>
          <cell r="BQ80">
            <v>-198709</v>
          </cell>
          <cell r="BR80">
            <v>-145933</v>
          </cell>
          <cell r="BS80">
            <v>-202053</v>
          </cell>
          <cell r="BT80">
            <v>44397</v>
          </cell>
          <cell r="BU80">
            <v>416999</v>
          </cell>
          <cell r="BV80">
            <v>427677</v>
          </cell>
          <cell r="BW80">
            <v>415583</v>
          </cell>
          <cell r="BX80">
            <v>380926</v>
          </cell>
          <cell r="BY80">
            <v>381361</v>
          </cell>
          <cell r="CA80" t="str">
            <v>20021141230</v>
          </cell>
          <cell r="CB80">
            <v>1230</v>
          </cell>
          <cell r="CC80">
            <v>114</v>
          </cell>
          <cell r="CD80">
            <v>0</v>
          </cell>
          <cell r="CE80">
            <v>0</v>
          </cell>
          <cell r="CF80">
            <v>0</v>
          </cell>
          <cell r="CG80">
            <v>0</v>
          </cell>
          <cell r="CH80">
            <v>0</v>
          </cell>
          <cell r="CI80">
            <v>0</v>
          </cell>
          <cell r="CJ80">
            <v>0</v>
          </cell>
          <cell r="CK80">
            <v>0</v>
          </cell>
          <cell r="CL80">
            <v>0</v>
          </cell>
          <cell r="CM80">
            <v>0</v>
          </cell>
          <cell r="CN80">
            <v>0</v>
          </cell>
          <cell r="CO80">
            <v>0</v>
          </cell>
          <cell r="CP80">
            <v>0</v>
          </cell>
          <cell r="CQ80">
            <v>0</v>
          </cell>
        </row>
        <row r="81">
          <cell r="A81">
            <v>11510103952</v>
          </cell>
          <cell r="B81">
            <v>115</v>
          </cell>
          <cell r="C81">
            <v>1010</v>
          </cell>
          <cell r="D81">
            <v>3952</v>
          </cell>
          <cell r="E81" t="str">
            <v xml:space="preserve">LABORATORY PORTABLE </v>
          </cell>
          <cell r="F81">
            <v>17237</v>
          </cell>
          <cell r="G81">
            <v>17237</v>
          </cell>
          <cell r="H81">
            <v>17237</v>
          </cell>
          <cell r="I81">
            <v>17237</v>
          </cell>
          <cell r="J81">
            <v>17237</v>
          </cell>
          <cell r="K81">
            <v>17237</v>
          </cell>
          <cell r="L81">
            <v>17237</v>
          </cell>
          <cell r="M81">
            <v>17237</v>
          </cell>
          <cell r="N81">
            <v>17237</v>
          </cell>
          <cell r="O81">
            <v>17237</v>
          </cell>
          <cell r="P81">
            <v>17237</v>
          </cell>
          <cell r="Q81">
            <v>17237</v>
          </cell>
          <cell r="R81">
            <v>17237</v>
          </cell>
          <cell r="BG81" t="str">
            <v>100186023</v>
          </cell>
          <cell r="BH81">
            <v>1860</v>
          </cell>
          <cell r="BI81" t="str">
            <v>100</v>
          </cell>
          <cell r="BJ81">
            <v>23</v>
          </cell>
          <cell r="BK81" t="str">
            <v>MISC. DEF DR-PENNY E</v>
          </cell>
          <cell r="BL81">
            <v>-10.692307692307692</v>
          </cell>
          <cell r="BM81">
            <v>0</v>
          </cell>
          <cell r="BN81">
            <v>-3</v>
          </cell>
          <cell r="BO81">
            <v>-8</v>
          </cell>
          <cell r="BP81">
            <v>-4</v>
          </cell>
          <cell r="BQ81">
            <v>8</v>
          </cell>
          <cell r="BR81">
            <v>-9</v>
          </cell>
          <cell r="BS81">
            <v>-16</v>
          </cell>
          <cell r="BT81">
            <v>-3</v>
          </cell>
          <cell r="BU81">
            <v>-6</v>
          </cell>
          <cell r="BV81">
            <v>-10</v>
          </cell>
          <cell r="BW81">
            <v>-35</v>
          </cell>
          <cell r="BX81">
            <v>-53</v>
          </cell>
          <cell r="BY81">
            <v>0</v>
          </cell>
          <cell r="CA81" t="str">
            <v>20011151230</v>
          </cell>
          <cell r="CB81">
            <v>1230</v>
          </cell>
          <cell r="CC81">
            <v>115</v>
          </cell>
          <cell r="CD81">
            <v>0</v>
          </cell>
          <cell r="CE81">
            <v>0</v>
          </cell>
          <cell r="CF81">
            <v>0</v>
          </cell>
          <cell r="CG81">
            <v>0</v>
          </cell>
          <cell r="CH81">
            <v>0</v>
          </cell>
          <cell r="CI81">
            <v>0</v>
          </cell>
          <cell r="CJ81">
            <v>0</v>
          </cell>
          <cell r="CK81">
            <v>0</v>
          </cell>
          <cell r="CL81">
            <v>0</v>
          </cell>
          <cell r="CM81">
            <v>0</v>
          </cell>
          <cell r="CN81">
            <v>0</v>
          </cell>
          <cell r="CO81">
            <v>0</v>
          </cell>
          <cell r="CP81">
            <v>0</v>
          </cell>
          <cell r="CQ81">
            <v>0</v>
          </cell>
        </row>
        <row r="82">
          <cell r="A82">
            <v>1141080360</v>
          </cell>
          <cell r="B82">
            <v>114</v>
          </cell>
          <cell r="C82">
            <v>1080</v>
          </cell>
          <cell r="D82">
            <v>360</v>
          </cell>
          <cell r="E82" t="str">
            <v>LAND AND LAND RIGHTS</v>
          </cell>
          <cell r="F82">
            <v>3760</v>
          </cell>
          <cell r="G82">
            <v>3735</v>
          </cell>
          <cell r="H82">
            <v>3710</v>
          </cell>
          <cell r="I82">
            <v>3685</v>
          </cell>
          <cell r="J82">
            <v>3660</v>
          </cell>
          <cell r="K82">
            <v>3635</v>
          </cell>
          <cell r="L82">
            <v>3610</v>
          </cell>
          <cell r="M82">
            <v>3585</v>
          </cell>
          <cell r="N82">
            <v>3560</v>
          </cell>
          <cell r="O82">
            <v>3535</v>
          </cell>
          <cell r="P82">
            <v>3510</v>
          </cell>
          <cell r="Q82">
            <v>3485</v>
          </cell>
          <cell r="R82">
            <v>3460</v>
          </cell>
          <cell r="BG82" t="str">
            <v>11418603</v>
          </cell>
          <cell r="BH82">
            <v>1860</v>
          </cell>
          <cell r="BI82">
            <v>114</v>
          </cell>
          <cell r="BJ82">
            <v>3</v>
          </cell>
          <cell r="BK82" t="str">
            <v>MISC DEF'D DR-UNDIST</v>
          </cell>
          <cell r="BL82">
            <v>7300.1538461538457</v>
          </cell>
          <cell r="BM82">
            <v>10076</v>
          </cell>
          <cell r="BN82">
            <v>15467</v>
          </cell>
          <cell r="BO82">
            <v>15578</v>
          </cell>
          <cell r="BP82">
            <v>0</v>
          </cell>
          <cell r="BQ82">
            <v>3192</v>
          </cell>
          <cell r="BR82">
            <v>6239</v>
          </cell>
          <cell r="BS82">
            <v>6779</v>
          </cell>
          <cell r="BT82">
            <v>12652</v>
          </cell>
          <cell r="BU82">
            <v>0</v>
          </cell>
          <cell r="BV82">
            <v>1115</v>
          </cell>
          <cell r="BW82">
            <v>6177</v>
          </cell>
          <cell r="BX82">
            <v>7016</v>
          </cell>
          <cell r="BY82">
            <v>10611</v>
          </cell>
          <cell r="CA82" t="str">
            <v>20021151230</v>
          </cell>
          <cell r="CB82">
            <v>1230</v>
          </cell>
          <cell r="CC82">
            <v>115</v>
          </cell>
          <cell r="CD82">
            <v>0</v>
          </cell>
          <cell r="CE82">
            <v>0</v>
          </cell>
          <cell r="CF82">
            <v>0</v>
          </cell>
          <cell r="CG82">
            <v>0</v>
          </cell>
          <cell r="CH82">
            <v>0</v>
          </cell>
          <cell r="CI82">
            <v>0</v>
          </cell>
          <cell r="CJ82">
            <v>0</v>
          </cell>
          <cell r="CK82">
            <v>0</v>
          </cell>
          <cell r="CL82">
            <v>0</v>
          </cell>
          <cell r="CM82">
            <v>0</v>
          </cell>
          <cell r="CN82">
            <v>0</v>
          </cell>
          <cell r="CO82">
            <v>0</v>
          </cell>
          <cell r="CP82">
            <v>0</v>
          </cell>
          <cell r="CQ82">
            <v>0</v>
          </cell>
        </row>
        <row r="83">
          <cell r="A83">
            <v>1141080361</v>
          </cell>
          <cell r="B83">
            <v>114</v>
          </cell>
          <cell r="C83">
            <v>1080</v>
          </cell>
          <cell r="D83">
            <v>361</v>
          </cell>
          <cell r="E83" t="str">
            <v>STRUCTURES AND IMPRO</v>
          </cell>
          <cell r="F83">
            <v>5205</v>
          </cell>
          <cell r="G83">
            <v>0</v>
          </cell>
          <cell r="H83">
            <v>0</v>
          </cell>
          <cell r="I83">
            <v>0</v>
          </cell>
          <cell r="J83">
            <v>0</v>
          </cell>
          <cell r="K83">
            <v>0</v>
          </cell>
          <cell r="L83">
            <v>0</v>
          </cell>
          <cell r="M83">
            <v>0</v>
          </cell>
          <cell r="N83">
            <v>0</v>
          </cell>
          <cell r="O83">
            <v>0</v>
          </cell>
          <cell r="P83">
            <v>0</v>
          </cell>
          <cell r="Q83">
            <v>0</v>
          </cell>
          <cell r="R83">
            <v>0</v>
          </cell>
          <cell r="BG83" t="str">
            <v>114186021</v>
          </cell>
          <cell r="BH83">
            <v>1860</v>
          </cell>
          <cell r="BI83">
            <v>114</v>
          </cell>
          <cell r="BJ83">
            <v>21</v>
          </cell>
          <cell r="BK83" t="str">
            <v>MISC DEF-DR.-UNDERRE</v>
          </cell>
          <cell r="BL83">
            <v>510020.84615384613</v>
          </cell>
          <cell r="BM83">
            <v>454246</v>
          </cell>
          <cell r="BN83">
            <v>416392</v>
          </cell>
          <cell r="BO83">
            <v>526746</v>
          </cell>
          <cell r="BP83">
            <v>542692</v>
          </cell>
          <cell r="BQ83">
            <v>579328</v>
          </cell>
          <cell r="BR83">
            <v>565797</v>
          </cell>
          <cell r="BS83">
            <v>572244</v>
          </cell>
          <cell r="BT83">
            <v>590106</v>
          </cell>
          <cell r="BU83">
            <v>552252</v>
          </cell>
          <cell r="BV83">
            <v>514398</v>
          </cell>
          <cell r="BW83">
            <v>476544</v>
          </cell>
          <cell r="BX83">
            <v>438690</v>
          </cell>
          <cell r="BY83">
            <v>400836</v>
          </cell>
          <cell r="CA83" t="str">
            <v>20011001240</v>
          </cell>
          <cell r="CB83">
            <v>1240</v>
          </cell>
          <cell r="CC83">
            <v>100</v>
          </cell>
          <cell r="CD83">
            <v>1</v>
          </cell>
          <cell r="CE83">
            <v>1</v>
          </cell>
          <cell r="CF83">
            <v>1</v>
          </cell>
          <cell r="CG83">
            <v>1</v>
          </cell>
          <cell r="CH83">
            <v>1</v>
          </cell>
          <cell r="CI83">
            <v>1</v>
          </cell>
          <cell r="CJ83">
            <v>1</v>
          </cell>
          <cell r="CK83">
            <v>1</v>
          </cell>
          <cell r="CL83">
            <v>1</v>
          </cell>
          <cell r="CM83">
            <v>1</v>
          </cell>
          <cell r="CN83">
            <v>1</v>
          </cell>
          <cell r="CO83">
            <v>1</v>
          </cell>
          <cell r="CP83">
            <v>1</v>
          </cell>
          <cell r="CQ83">
            <v>1</v>
          </cell>
        </row>
        <row r="84">
          <cell r="A84">
            <v>1141080362</v>
          </cell>
          <cell r="B84">
            <v>114</v>
          </cell>
          <cell r="C84">
            <v>1080</v>
          </cell>
          <cell r="D84">
            <v>362</v>
          </cell>
          <cell r="E84" t="str">
            <v xml:space="preserve">STATION EQUIPMENT   </v>
          </cell>
          <cell r="F84">
            <v>-462689</v>
          </cell>
          <cell r="G84">
            <v>-458688</v>
          </cell>
          <cell r="H84">
            <v>-460933</v>
          </cell>
          <cell r="I84">
            <v>-463178</v>
          </cell>
          <cell r="J84">
            <v>-465423</v>
          </cell>
          <cell r="K84">
            <v>-467668</v>
          </cell>
          <cell r="L84">
            <v>-433191</v>
          </cell>
          <cell r="M84">
            <v>-435347</v>
          </cell>
          <cell r="N84">
            <v>-437503</v>
          </cell>
          <cell r="O84">
            <v>-439659</v>
          </cell>
          <cell r="P84">
            <v>-441815</v>
          </cell>
          <cell r="Q84">
            <v>-443971</v>
          </cell>
          <cell r="R84">
            <v>-446170</v>
          </cell>
          <cell r="BG84" t="str">
            <v>114186061</v>
          </cell>
          <cell r="BH84">
            <v>1860</v>
          </cell>
          <cell r="BI84">
            <v>114</v>
          </cell>
          <cell r="BJ84">
            <v>61</v>
          </cell>
          <cell r="BK84" t="str">
            <v>DEF'D DEBIT-UNDERREC</v>
          </cell>
          <cell r="BL84">
            <v>17684.307692307691</v>
          </cell>
          <cell r="BM84">
            <v>37907</v>
          </cell>
          <cell r="BN84">
            <v>44627</v>
          </cell>
          <cell r="BO84">
            <v>44627</v>
          </cell>
          <cell r="BP84">
            <v>28035</v>
          </cell>
          <cell r="BQ84">
            <v>22226</v>
          </cell>
          <cell r="BR84">
            <v>15416</v>
          </cell>
          <cell r="BS84">
            <v>4696</v>
          </cell>
          <cell r="BT84">
            <v>13486</v>
          </cell>
          <cell r="BU84">
            <v>13609</v>
          </cell>
          <cell r="BV84">
            <v>1181</v>
          </cell>
          <cell r="BW84">
            <v>0</v>
          </cell>
          <cell r="BX84">
            <v>4086</v>
          </cell>
          <cell r="BY84">
            <v>0</v>
          </cell>
          <cell r="CA84" t="str">
            <v>20021001240</v>
          </cell>
          <cell r="CB84">
            <v>1240</v>
          </cell>
          <cell r="CC84">
            <v>100</v>
          </cell>
          <cell r="CD84">
            <v>1</v>
          </cell>
          <cell r="CE84">
            <v>1</v>
          </cell>
          <cell r="CF84">
            <v>1</v>
          </cell>
          <cell r="CG84">
            <v>1</v>
          </cell>
          <cell r="CH84">
            <v>1</v>
          </cell>
          <cell r="CI84">
            <v>1</v>
          </cell>
          <cell r="CJ84">
            <v>1</v>
          </cell>
          <cell r="CK84">
            <v>1</v>
          </cell>
          <cell r="CL84">
            <v>1</v>
          </cell>
          <cell r="CM84">
            <v>1</v>
          </cell>
          <cell r="CN84">
            <v>1</v>
          </cell>
          <cell r="CO84">
            <v>1</v>
          </cell>
          <cell r="CP84">
            <v>1</v>
          </cell>
          <cell r="CQ84">
            <v>1</v>
          </cell>
        </row>
        <row r="85">
          <cell r="A85">
            <v>1141080364</v>
          </cell>
          <cell r="B85">
            <v>114</v>
          </cell>
          <cell r="C85">
            <v>1080</v>
          </cell>
          <cell r="D85">
            <v>364</v>
          </cell>
          <cell r="E85" t="str">
            <v>POLES TOWERS AND FIX</v>
          </cell>
          <cell r="F85">
            <v>-2193063</v>
          </cell>
          <cell r="G85">
            <v>-2191629</v>
          </cell>
          <cell r="H85">
            <v>-2205561</v>
          </cell>
          <cell r="I85">
            <v>-2210918</v>
          </cell>
          <cell r="J85">
            <v>-2226843</v>
          </cell>
          <cell r="K85">
            <v>-2242464</v>
          </cell>
          <cell r="L85">
            <v>-2238660</v>
          </cell>
          <cell r="M85">
            <v>-2249465</v>
          </cell>
          <cell r="N85">
            <v>-2258643</v>
          </cell>
          <cell r="O85">
            <v>-2269408</v>
          </cell>
          <cell r="P85">
            <v>-2281773</v>
          </cell>
          <cell r="Q85">
            <v>-2294565</v>
          </cell>
          <cell r="R85">
            <v>-2302783</v>
          </cell>
          <cell r="BG85" t="str">
            <v>114TOTAL1860</v>
          </cell>
          <cell r="BL85">
            <v>535005.30769230775</v>
          </cell>
          <cell r="BM85">
            <v>502229</v>
          </cell>
          <cell r="BN85">
            <v>476486</v>
          </cell>
          <cell r="BO85">
            <v>586951</v>
          </cell>
          <cell r="BP85">
            <v>570727</v>
          </cell>
          <cell r="BQ85">
            <v>604746</v>
          </cell>
          <cell r="BR85">
            <v>587452</v>
          </cell>
          <cell r="BS85">
            <v>583719</v>
          </cell>
          <cell r="BT85">
            <v>616244</v>
          </cell>
          <cell r="BU85">
            <v>565861</v>
          </cell>
          <cell r="BV85">
            <v>516694</v>
          </cell>
          <cell r="BW85">
            <v>482721</v>
          </cell>
          <cell r="BX85">
            <v>449792</v>
          </cell>
          <cell r="BY85">
            <v>411447</v>
          </cell>
          <cell r="CA85" t="str">
            <v>2001fpuc1240</v>
          </cell>
          <cell r="CB85">
            <v>1240</v>
          </cell>
          <cell r="CC85" t="str">
            <v>fpuc</v>
          </cell>
          <cell r="CD85">
            <v>1</v>
          </cell>
          <cell r="CE85">
            <v>1</v>
          </cell>
          <cell r="CF85">
            <v>1</v>
          </cell>
          <cell r="CG85">
            <v>1</v>
          </cell>
          <cell r="CH85">
            <v>1</v>
          </cell>
          <cell r="CI85">
            <v>1</v>
          </cell>
          <cell r="CJ85">
            <v>1</v>
          </cell>
          <cell r="CK85">
            <v>1</v>
          </cell>
          <cell r="CL85">
            <v>1</v>
          </cell>
          <cell r="CM85">
            <v>1</v>
          </cell>
          <cell r="CN85">
            <v>1</v>
          </cell>
          <cell r="CO85">
            <v>1</v>
          </cell>
          <cell r="CP85">
            <v>1</v>
          </cell>
          <cell r="CQ85">
            <v>1</v>
          </cell>
        </row>
        <row r="86">
          <cell r="A86">
            <v>1141080365</v>
          </cell>
          <cell r="B86">
            <v>114</v>
          </cell>
          <cell r="C86">
            <v>1080</v>
          </cell>
          <cell r="D86">
            <v>365</v>
          </cell>
          <cell r="E86" t="str">
            <v xml:space="preserve">OVERHEAD CONDUCTORS </v>
          </cell>
          <cell r="F86">
            <v>-2582074</v>
          </cell>
          <cell r="G86">
            <v>-2600787</v>
          </cell>
          <cell r="H86">
            <v>-2620401</v>
          </cell>
          <cell r="I86">
            <v>-2631384</v>
          </cell>
          <cell r="J86">
            <v>-2649843</v>
          </cell>
          <cell r="K86">
            <v>-2668894</v>
          </cell>
          <cell r="L86">
            <v>-2678813</v>
          </cell>
          <cell r="M86">
            <v>-2696376</v>
          </cell>
          <cell r="N86">
            <v>-2710472</v>
          </cell>
          <cell r="O86">
            <v>-2728205</v>
          </cell>
          <cell r="P86">
            <v>-2746045</v>
          </cell>
          <cell r="Q86">
            <v>-2761493</v>
          </cell>
          <cell r="R86">
            <v>-2776036</v>
          </cell>
          <cell r="BG86" t="str">
            <v>100TOTAL1860</v>
          </cell>
          <cell r="BL86">
            <v>8594.076923076922</v>
          </cell>
          <cell r="BM86">
            <v>-426536</v>
          </cell>
          <cell r="BN86">
            <v>-416279</v>
          </cell>
          <cell r="BO86">
            <v>-365694</v>
          </cell>
          <cell r="BP86">
            <v>-199892</v>
          </cell>
          <cell r="BQ86">
            <v>-198701</v>
          </cell>
          <cell r="BR86">
            <v>-145942</v>
          </cell>
          <cell r="BS86">
            <v>-202069</v>
          </cell>
          <cell r="BT86">
            <v>44394</v>
          </cell>
          <cell r="BU86">
            <v>416993</v>
          </cell>
          <cell r="BV86">
            <v>427667</v>
          </cell>
          <cell r="BW86">
            <v>415548</v>
          </cell>
          <cell r="BX86">
            <v>380873</v>
          </cell>
          <cell r="BY86">
            <v>381361</v>
          </cell>
          <cell r="CA86" t="str">
            <v>2002fpuc1240</v>
          </cell>
          <cell r="CB86">
            <v>1240</v>
          </cell>
          <cell r="CC86" t="str">
            <v>fpuc</v>
          </cell>
          <cell r="CD86">
            <v>1</v>
          </cell>
          <cell r="CE86">
            <v>1</v>
          </cell>
          <cell r="CF86">
            <v>1</v>
          </cell>
          <cell r="CG86">
            <v>1</v>
          </cell>
          <cell r="CH86">
            <v>1</v>
          </cell>
          <cell r="CI86">
            <v>1</v>
          </cell>
          <cell r="CJ86">
            <v>1</v>
          </cell>
          <cell r="CK86">
            <v>1</v>
          </cell>
          <cell r="CL86">
            <v>1</v>
          </cell>
          <cell r="CM86">
            <v>1</v>
          </cell>
          <cell r="CN86">
            <v>1</v>
          </cell>
          <cell r="CO86">
            <v>1</v>
          </cell>
          <cell r="CP86">
            <v>1</v>
          </cell>
          <cell r="CQ86">
            <v>1</v>
          </cell>
        </row>
        <row r="87">
          <cell r="A87">
            <v>1141080370</v>
          </cell>
          <cell r="B87">
            <v>114</v>
          </cell>
          <cell r="C87">
            <v>1080</v>
          </cell>
          <cell r="D87">
            <v>370</v>
          </cell>
          <cell r="E87" t="str">
            <v xml:space="preserve">METERS              </v>
          </cell>
          <cell r="F87">
            <v>-633620</v>
          </cell>
          <cell r="G87">
            <v>-636759</v>
          </cell>
          <cell r="H87">
            <v>-639870</v>
          </cell>
          <cell r="I87">
            <v>-643039</v>
          </cell>
          <cell r="J87">
            <v>-646219</v>
          </cell>
          <cell r="K87">
            <v>-649415</v>
          </cell>
          <cell r="L87">
            <v>-649773</v>
          </cell>
          <cell r="M87">
            <v>-650665</v>
          </cell>
          <cell r="N87">
            <v>-653839</v>
          </cell>
          <cell r="O87">
            <v>-655440</v>
          </cell>
          <cell r="P87">
            <v>-658241</v>
          </cell>
          <cell r="Q87">
            <v>-660169</v>
          </cell>
          <cell r="R87">
            <v>-663427</v>
          </cell>
          <cell r="BG87" t="str">
            <v>10018901</v>
          </cell>
          <cell r="BH87">
            <v>1890</v>
          </cell>
          <cell r="BI87" t="str">
            <v>100</v>
          </cell>
          <cell r="BJ87">
            <v>1</v>
          </cell>
          <cell r="BK87" t="str">
            <v>UNAMORT LOSS ON REAC</v>
          </cell>
          <cell r="BL87">
            <v>291565.61538461538</v>
          </cell>
          <cell r="BM87">
            <v>302197</v>
          </cell>
          <cell r="BN87">
            <v>300333</v>
          </cell>
          <cell r="BO87">
            <v>298470</v>
          </cell>
          <cell r="BP87">
            <v>296606</v>
          </cell>
          <cell r="BQ87">
            <v>294743</v>
          </cell>
          <cell r="BR87">
            <v>292879</v>
          </cell>
          <cell r="BS87">
            <v>291017</v>
          </cell>
          <cell r="BT87">
            <v>289494</v>
          </cell>
          <cell r="BU87">
            <v>287970</v>
          </cell>
          <cell r="BV87">
            <v>286446</v>
          </cell>
          <cell r="BW87">
            <v>284923</v>
          </cell>
          <cell r="BX87">
            <v>283399</v>
          </cell>
          <cell r="BY87">
            <v>281876</v>
          </cell>
          <cell r="CA87" t="str">
            <v>20011141240</v>
          </cell>
          <cell r="CB87">
            <v>1240</v>
          </cell>
          <cell r="CC87">
            <v>114</v>
          </cell>
          <cell r="CD87">
            <v>0</v>
          </cell>
          <cell r="CE87">
            <v>0</v>
          </cell>
          <cell r="CF87">
            <v>0</v>
          </cell>
          <cell r="CG87">
            <v>0</v>
          </cell>
          <cell r="CH87">
            <v>0</v>
          </cell>
          <cell r="CI87">
            <v>0</v>
          </cell>
          <cell r="CJ87">
            <v>0</v>
          </cell>
          <cell r="CK87">
            <v>0</v>
          </cell>
          <cell r="CL87">
            <v>0</v>
          </cell>
          <cell r="CM87">
            <v>0</v>
          </cell>
          <cell r="CN87">
            <v>0</v>
          </cell>
          <cell r="CO87">
            <v>0</v>
          </cell>
          <cell r="CP87">
            <v>0</v>
          </cell>
          <cell r="CQ87">
            <v>0</v>
          </cell>
        </row>
        <row r="88">
          <cell r="A88">
            <v>1141080390</v>
          </cell>
          <cell r="B88">
            <v>114</v>
          </cell>
          <cell r="C88">
            <v>1080</v>
          </cell>
          <cell r="D88">
            <v>390</v>
          </cell>
          <cell r="E88" t="str">
            <v>STRUCTURES AND IMPRO</v>
          </cell>
          <cell r="F88">
            <v>-170727</v>
          </cell>
          <cell r="G88">
            <v>-149437</v>
          </cell>
          <cell r="H88">
            <v>-150340</v>
          </cell>
          <cell r="I88">
            <v>-151243</v>
          </cell>
          <cell r="J88">
            <v>-152146</v>
          </cell>
          <cell r="K88">
            <v>-153049</v>
          </cell>
          <cell r="L88">
            <v>-153952</v>
          </cell>
          <cell r="M88">
            <v>-154855</v>
          </cell>
          <cell r="N88">
            <v>-155758</v>
          </cell>
          <cell r="O88">
            <v>-156661</v>
          </cell>
          <cell r="P88">
            <v>-157564</v>
          </cell>
          <cell r="Q88">
            <v>-158467</v>
          </cell>
          <cell r="R88">
            <v>-159370</v>
          </cell>
          <cell r="BG88" t="str">
            <v>100TOTAL1890</v>
          </cell>
          <cell r="BH88" t="str">
            <v>1890 Total</v>
          </cell>
          <cell r="BI88" t="str">
            <v/>
          </cell>
          <cell r="BL88">
            <v>291565.61538461538</v>
          </cell>
          <cell r="BM88">
            <v>302197</v>
          </cell>
          <cell r="BN88">
            <v>300333</v>
          </cell>
          <cell r="BO88">
            <v>298470</v>
          </cell>
          <cell r="BP88">
            <v>296606</v>
          </cell>
          <cell r="BQ88">
            <v>294743</v>
          </cell>
          <cell r="BR88">
            <v>292879</v>
          </cell>
          <cell r="BS88">
            <v>291017</v>
          </cell>
          <cell r="BT88">
            <v>289494</v>
          </cell>
          <cell r="BU88">
            <v>287970</v>
          </cell>
          <cell r="BV88">
            <v>286446</v>
          </cell>
          <cell r="BW88">
            <v>284923</v>
          </cell>
          <cell r="BX88">
            <v>283399</v>
          </cell>
          <cell r="BY88">
            <v>281876</v>
          </cell>
          <cell r="CA88" t="str">
            <v>20021141240</v>
          </cell>
          <cell r="CB88">
            <v>1240</v>
          </cell>
          <cell r="CC88">
            <v>114</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row>
        <row r="89">
          <cell r="A89">
            <v>1141080396</v>
          </cell>
          <cell r="B89">
            <v>114</v>
          </cell>
          <cell r="C89">
            <v>1080</v>
          </cell>
          <cell r="D89">
            <v>396</v>
          </cell>
          <cell r="E89" t="str">
            <v>POWER OPERATED EQUIP</v>
          </cell>
          <cell r="F89">
            <v>-1134</v>
          </cell>
          <cell r="G89">
            <v>-1163</v>
          </cell>
          <cell r="H89">
            <v>-1192</v>
          </cell>
          <cell r="I89">
            <v>-1221</v>
          </cell>
          <cell r="J89">
            <v>-1250</v>
          </cell>
          <cell r="K89">
            <v>-1279</v>
          </cell>
          <cell r="L89">
            <v>-1308</v>
          </cell>
          <cell r="M89">
            <v>-1337</v>
          </cell>
          <cell r="N89">
            <v>-1366</v>
          </cell>
          <cell r="O89">
            <v>-1395</v>
          </cell>
          <cell r="P89">
            <v>-1424</v>
          </cell>
          <cell r="Q89">
            <v>-1453</v>
          </cell>
          <cell r="R89">
            <v>-1482</v>
          </cell>
          <cell r="BG89" t="str">
            <v>1141900112</v>
          </cell>
          <cell r="BH89">
            <v>1900</v>
          </cell>
          <cell r="BI89" t="str">
            <v>114</v>
          </cell>
          <cell r="BJ89">
            <v>112</v>
          </cell>
          <cell r="BK89" t="str">
            <v>ACCUM DEF TAXES-SELF</v>
          </cell>
          <cell r="BL89">
            <v>72795</v>
          </cell>
          <cell r="BM89">
            <v>10286</v>
          </cell>
          <cell r="BN89">
            <v>80148</v>
          </cell>
          <cell r="BO89">
            <v>75452</v>
          </cell>
          <cell r="BP89">
            <v>77238</v>
          </cell>
          <cell r="BQ89">
            <v>76725</v>
          </cell>
          <cell r="BR89">
            <v>76867</v>
          </cell>
          <cell r="BS89">
            <v>78092</v>
          </cell>
          <cell r="BT89">
            <v>74500</v>
          </cell>
          <cell r="BU89">
            <v>76160</v>
          </cell>
          <cell r="BV89">
            <v>77730</v>
          </cell>
          <cell r="BW89">
            <v>79128</v>
          </cell>
          <cell r="BX89">
            <v>78981</v>
          </cell>
          <cell r="BY89">
            <v>85028</v>
          </cell>
          <cell r="CA89" t="str">
            <v>20011151240</v>
          </cell>
          <cell r="CB89">
            <v>1240</v>
          </cell>
          <cell r="CC89">
            <v>115</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row>
        <row r="90">
          <cell r="A90">
            <v>1141080398</v>
          </cell>
          <cell r="B90">
            <v>114</v>
          </cell>
          <cell r="C90">
            <v>1080</v>
          </cell>
          <cell r="D90">
            <v>398</v>
          </cell>
          <cell r="E90" t="str">
            <v xml:space="preserve">MISC. EQUIPMENT     </v>
          </cell>
          <cell r="F90">
            <v>-3271</v>
          </cell>
          <cell r="G90">
            <v>-3271</v>
          </cell>
          <cell r="H90">
            <v>-3271</v>
          </cell>
          <cell r="I90">
            <v>-3271</v>
          </cell>
          <cell r="J90">
            <v>-3271</v>
          </cell>
          <cell r="K90">
            <v>-3271</v>
          </cell>
          <cell r="L90">
            <v>-3271</v>
          </cell>
          <cell r="M90">
            <v>-3271</v>
          </cell>
          <cell r="N90">
            <v>-3271</v>
          </cell>
          <cell r="O90">
            <v>-3271</v>
          </cell>
          <cell r="P90">
            <v>-3271</v>
          </cell>
          <cell r="Q90">
            <v>-3271</v>
          </cell>
          <cell r="R90">
            <v>-3271</v>
          </cell>
          <cell r="BG90" t="str">
            <v>1141900115</v>
          </cell>
          <cell r="BH90">
            <v>1900</v>
          </cell>
          <cell r="BI90" t="str">
            <v>114</v>
          </cell>
          <cell r="BJ90">
            <v>115</v>
          </cell>
          <cell r="BK90" t="str">
            <v>ACC DEF TXS-GEN LIAB</v>
          </cell>
          <cell r="BL90">
            <v>-11515</v>
          </cell>
          <cell r="BM90">
            <v>-17294</v>
          </cell>
          <cell r="BN90">
            <v>-11132</v>
          </cell>
          <cell r="BO90">
            <v>-11413</v>
          </cell>
          <cell r="BP90">
            <v>-11898</v>
          </cell>
          <cell r="BQ90">
            <v>-12127</v>
          </cell>
          <cell r="BR90">
            <v>-12229</v>
          </cell>
          <cell r="BS90">
            <v>-12476</v>
          </cell>
          <cell r="BT90">
            <v>-12541</v>
          </cell>
          <cell r="BU90">
            <v>-12609</v>
          </cell>
          <cell r="BV90">
            <v>-9946</v>
          </cell>
          <cell r="BW90">
            <v>-8855</v>
          </cell>
          <cell r="BX90">
            <v>-6517</v>
          </cell>
          <cell r="BY90">
            <v>-10658</v>
          </cell>
          <cell r="CA90" t="str">
            <v>20021151240</v>
          </cell>
          <cell r="CB90">
            <v>1240</v>
          </cell>
          <cell r="CC90">
            <v>115</v>
          </cell>
          <cell r="CD90">
            <v>0</v>
          </cell>
          <cell r="CE90">
            <v>0</v>
          </cell>
          <cell r="CF90">
            <v>0</v>
          </cell>
          <cell r="CG90">
            <v>0</v>
          </cell>
          <cell r="CH90">
            <v>0</v>
          </cell>
          <cell r="CI90">
            <v>0</v>
          </cell>
          <cell r="CJ90">
            <v>0</v>
          </cell>
          <cell r="CK90">
            <v>0</v>
          </cell>
          <cell r="CL90">
            <v>0</v>
          </cell>
          <cell r="CM90">
            <v>0</v>
          </cell>
          <cell r="CN90">
            <v>0</v>
          </cell>
          <cell r="CO90">
            <v>0</v>
          </cell>
          <cell r="CP90">
            <v>0</v>
          </cell>
          <cell r="CQ90">
            <v>0</v>
          </cell>
        </row>
        <row r="91">
          <cell r="A91">
            <v>11410803662</v>
          </cell>
          <cell r="B91">
            <v>114</v>
          </cell>
          <cell r="C91">
            <v>1080</v>
          </cell>
          <cell r="D91">
            <v>3662</v>
          </cell>
          <cell r="E91" t="str">
            <v>UNDERGRD CONDUIT-BUR</v>
          </cell>
          <cell r="F91">
            <v>-29840</v>
          </cell>
          <cell r="G91">
            <v>-26330</v>
          </cell>
          <cell r="H91">
            <v>-26520</v>
          </cell>
          <cell r="I91">
            <v>-26711</v>
          </cell>
          <cell r="J91">
            <v>-26902</v>
          </cell>
          <cell r="K91">
            <v>-27093</v>
          </cell>
          <cell r="L91">
            <v>-27284</v>
          </cell>
          <cell r="M91">
            <v>-27475</v>
          </cell>
          <cell r="N91">
            <v>-27667</v>
          </cell>
          <cell r="O91">
            <v>-27859</v>
          </cell>
          <cell r="P91">
            <v>-28052</v>
          </cell>
          <cell r="Q91">
            <v>-28245</v>
          </cell>
          <cell r="R91">
            <v>-28439</v>
          </cell>
          <cell r="BG91" t="str">
            <v>1141900116</v>
          </cell>
          <cell r="BH91">
            <v>1900</v>
          </cell>
          <cell r="BI91" t="str">
            <v>114</v>
          </cell>
          <cell r="BJ91">
            <v>116</v>
          </cell>
          <cell r="BK91" t="str">
            <v>ACCUM DEF TXS-VACATI</v>
          </cell>
          <cell r="BL91">
            <v>27286.076923076922</v>
          </cell>
          <cell r="BM91">
            <v>27002</v>
          </cell>
          <cell r="BN91">
            <v>27002</v>
          </cell>
          <cell r="BO91">
            <v>27002</v>
          </cell>
          <cell r="BP91">
            <v>27002</v>
          </cell>
          <cell r="BQ91">
            <v>27002</v>
          </cell>
          <cell r="BR91">
            <v>27002</v>
          </cell>
          <cell r="BS91">
            <v>27002</v>
          </cell>
          <cell r="BT91">
            <v>27002</v>
          </cell>
          <cell r="BU91">
            <v>27002</v>
          </cell>
          <cell r="BV91">
            <v>27002</v>
          </cell>
          <cell r="BW91">
            <v>27002</v>
          </cell>
          <cell r="BX91">
            <v>27002</v>
          </cell>
          <cell r="BY91">
            <v>30695</v>
          </cell>
          <cell r="CA91" t="str">
            <v>20011001280</v>
          </cell>
          <cell r="CB91">
            <v>1280</v>
          </cell>
          <cell r="CC91">
            <v>100</v>
          </cell>
          <cell r="CD91">
            <v>13269.23076923077</v>
          </cell>
          <cell r="CE91">
            <v>15000</v>
          </cell>
          <cell r="CF91">
            <v>15000</v>
          </cell>
          <cell r="CG91">
            <v>15000</v>
          </cell>
          <cell r="CH91">
            <v>15000</v>
          </cell>
          <cell r="CI91">
            <v>12500</v>
          </cell>
          <cell r="CJ91">
            <v>12500</v>
          </cell>
          <cell r="CK91">
            <v>12500</v>
          </cell>
          <cell r="CL91">
            <v>12500</v>
          </cell>
          <cell r="CM91">
            <v>12500</v>
          </cell>
          <cell r="CN91">
            <v>12500</v>
          </cell>
          <cell r="CO91">
            <v>12500</v>
          </cell>
          <cell r="CP91">
            <v>12500</v>
          </cell>
          <cell r="CQ91">
            <v>12500</v>
          </cell>
        </row>
        <row r="92">
          <cell r="A92">
            <v>11410803671</v>
          </cell>
          <cell r="B92">
            <v>114</v>
          </cell>
          <cell r="C92">
            <v>1080</v>
          </cell>
          <cell r="D92">
            <v>3671</v>
          </cell>
          <cell r="E92" t="str">
            <v>UNDERGRD CONDUCT/DEV</v>
          </cell>
          <cell r="F92">
            <v>0</v>
          </cell>
          <cell r="G92">
            <v>0</v>
          </cell>
          <cell r="H92">
            <v>0</v>
          </cell>
          <cell r="I92">
            <v>0</v>
          </cell>
          <cell r="J92">
            <v>0</v>
          </cell>
          <cell r="K92">
            <v>0</v>
          </cell>
          <cell r="L92">
            <v>268</v>
          </cell>
          <cell r="M92">
            <v>0</v>
          </cell>
          <cell r="N92">
            <v>0</v>
          </cell>
          <cell r="O92">
            <v>0</v>
          </cell>
          <cell r="P92">
            <v>0</v>
          </cell>
          <cell r="Q92">
            <v>0</v>
          </cell>
          <cell r="R92">
            <v>0</v>
          </cell>
          <cell r="BG92" t="str">
            <v>1141900131</v>
          </cell>
          <cell r="BH92">
            <v>1900</v>
          </cell>
          <cell r="BI92" t="str">
            <v>114</v>
          </cell>
          <cell r="BJ92">
            <v>131</v>
          </cell>
          <cell r="BK92" t="str">
            <v>ACC FED DEF EL-UNCOL</v>
          </cell>
          <cell r="BL92">
            <v>18557.307692307691</v>
          </cell>
          <cell r="BM92">
            <v>13100</v>
          </cell>
          <cell r="BN92">
            <v>13903</v>
          </cell>
          <cell r="BO92">
            <v>14079</v>
          </cell>
          <cell r="BP92">
            <v>15847</v>
          </cell>
          <cell r="BQ92">
            <v>17475</v>
          </cell>
          <cell r="BR92">
            <v>18759</v>
          </cell>
          <cell r="BS92">
            <v>20209</v>
          </cell>
          <cell r="BT92">
            <v>22047</v>
          </cell>
          <cell r="BU92">
            <v>23586</v>
          </cell>
          <cell r="BV92">
            <v>25027</v>
          </cell>
          <cell r="BW92">
            <v>23772</v>
          </cell>
          <cell r="BX92">
            <v>23446</v>
          </cell>
          <cell r="BY92">
            <v>9995</v>
          </cell>
          <cell r="CA92" t="str">
            <v>20021001280</v>
          </cell>
          <cell r="CB92">
            <v>1280</v>
          </cell>
          <cell r="CC92">
            <v>100</v>
          </cell>
          <cell r="CD92">
            <v>9423.0769230769238</v>
          </cell>
          <cell r="CE92">
            <v>12500</v>
          </cell>
          <cell r="CF92">
            <v>10000</v>
          </cell>
          <cell r="CG92">
            <v>10000</v>
          </cell>
          <cell r="CH92">
            <v>10000</v>
          </cell>
          <cell r="CI92">
            <v>10000</v>
          </cell>
          <cell r="CJ92">
            <v>10000</v>
          </cell>
          <cell r="CK92">
            <v>10000</v>
          </cell>
          <cell r="CL92">
            <v>10000</v>
          </cell>
          <cell r="CM92">
            <v>10000</v>
          </cell>
          <cell r="CN92">
            <v>10000</v>
          </cell>
          <cell r="CO92">
            <v>10000</v>
          </cell>
          <cell r="CP92">
            <v>10000</v>
          </cell>
          <cell r="CQ92">
            <v>0</v>
          </cell>
        </row>
        <row r="93">
          <cell r="A93">
            <v>11410803672</v>
          </cell>
          <cell r="B93">
            <v>114</v>
          </cell>
          <cell r="C93">
            <v>1080</v>
          </cell>
          <cell r="D93">
            <v>3672</v>
          </cell>
          <cell r="E93" t="str">
            <v>UNDERGRD CONDUCT/DEV</v>
          </cell>
          <cell r="F93">
            <v>-146057</v>
          </cell>
          <cell r="G93">
            <v>-125686</v>
          </cell>
          <cell r="H93">
            <v>-127012</v>
          </cell>
          <cell r="I93">
            <v>-128260</v>
          </cell>
          <cell r="J93">
            <v>-129512</v>
          </cell>
          <cell r="K93">
            <v>-133949</v>
          </cell>
          <cell r="L93">
            <v>-135032</v>
          </cell>
          <cell r="M93">
            <v>-132793</v>
          </cell>
          <cell r="N93">
            <v>-134077</v>
          </cell>
          <cell r="O93">
            <v>-135635</v>
          </cell>
          <cell r="P93">
            <v>-136929</v>
          </cell>
          <cell r="Q93">
            <v>-138223</v>
          </cell>
          <cell r="R93">
            <v>-139538</v>
          </cell>
          <cell r="BG93" t="str">
            <v>1141900133</v>
          </cell>
          <cell r="BH93">
            <v>1900</v>
          </cell>
          <cell r="BI93" t="str">
            <v>114</v>
          </cell>
          <cell r="BJ93">
            <v>133</v>
          </cell>
          <cell r="BK93" t="str">
            <v>ACC DEF TXS-OUTSID A</v>
          </cell>
          <cell r="BL93">
            <v>3636.2307692307691</v>
          </cell>
          <cell r="BM93">
            <v>6040</v>
          </cell>
          <cell r="BN93">
            <v>687</v>
          </cell>
          <cell r="BO93">
            <v>1374</v>
          </cell>
          <cell r="BP93">
            <v>2060</v>
          </cell>
          <cell r="BQ93">
            <v>1525</v>
          </cell>
          <cell r="BR93">
            <v>2059</v>
          </cell>
          <cell r="BS93">
            <v>2899</v>
          </cell>
          <cell r="BT93">
            <v>3738</v>
          </cell>
          <cell r="BU93">
            <v>4578</v>
          </cell>
          <cell r="BV93">
            <v>5112</v>
          </cell>
          <cell r="BW93">
            <v>5952</v>
          </cell>
          <cell r="BX93">
            <v>6272</v>
          </cell>
          <cell r="BY93">
            <v>4975</v>
          </cell>
          <cell r="CA93" t="str">
            <v>2001fpuc1280</v>
          </cell>
          <cell r="CB93">
            <v>1280</v>
          </cell>
          <cell r="CC93" t="str">
            <v>fpuc</v>
          </cell>
          <cell r="CD93">
            <v>13269.23076923077</v>
          </cell>
          <cell r="CE93">
            <v>15000</v>
          </cell>
          <cell r="CF93">
            <v>15000</v>
          </cell>
          <cell r="CG93">
            <v>15000</v>
          </cell>
          <cell r="CH93">
            <v>15000</v>
          </cell>
          <cell r="CI93">
            <v>12500</v>
          </cell>
          <cell r="CJ93">
            <v>12500</v>
          </cell>
          <cell r="CK93">
            <v>12500</v>
          </cell>
          <cell r="CL93">
            <v>12500</v>
          </cell>
          <cell r="CM93">
            <v>12500</v>
          </cell>
          <cell r="CN93">
            <v>12500</v>
          </cell>
          <cell r="CO93">
            <v>12500</v>
          </cell>
          <cell r="CP93">
            <v>12500</v>
          </cell>
          <cell r="CQ93">
            <v>12500</v>
          </cell>
        </row>
        <row r="94">
          <cell r="A94">
            <v>11410803681</v>
          </cell>
          <cell r="B94">
            <v>114</v>
          </cell>
          <cell r="C94">
            <v>1080</v>
          </cell>
          <cell r="D94">
            <v>3681</v>
          </cell>
          <cell r="E94" t="str">
            <v xml:space="preserve">LINE TRANSFORMERS - </v>
          </cell>
          <cell r="F94">
            <v>-2407919</v>
          </cell>
          <cell r="G94">
            <v>-2422745</v>
          </cell>
          <cell r="H94">
            <v>-2437658</v>
          </cell>
          <cell r="I94">
            <v>-2452126</v>
          </cell>
          <cell r="J94">
            <v>-2466556</v>
          </cell>
          <cell r="K94">
            <v>-2481624</v>
          </cell>
          <cell r="L94">
            <v>-2486883</v>
          </cell>
          <cell r="M94">
            <v>-2501661</v>
          </cell>
          <cell r="N94">
            <v>-2515462</v>
          </cell>
          <cell r="O94">
            <v>-2526916</v>
          </cell>
          <cell r="P94">
            <v>-2541711</v>
          </cell>
          <cell r="Q94">
            <v>-2556503</v>
          </cell>
          <cell r="R94">
            <v>-2571518</v>
          </cell>
          <cell r="BG94" t="str">
            <v>1141900135</v>
          </cell>
          <cell r="BH94">
            <v>1900</v>
          </cell>
          <cell r="BI94" t="str">
            <v>114</v>
          </cell>
          <cell r="BJ94">
            <v>135</v>
          </cell>
          <cell r="BK94" t="str">
            <v>ACC DEF TAXES-MISC A</v>
          </cell>
          <cell r="BL94">
            <v>-2269.6923076923076</v>
          </cell>
          <cell r="BM94">
            <v>-2987</v>
          </cell>
          <cell r="BN94">
            <v>-2575</v>
          </cell>
          <cell r="BO94">
            <v>-2611</v>
          </cell>
          <cell r="BP94">
            <v>-2516</v>
          </cell>
          <cell r="BQ94">
            <v>-2421</v>
          </cell>
          <cell r="BR94">
            <v>-2327</v>
          </cell>
          <cell r="BS94">
            <v>-2232</v>
          </cell>
          <cell r="BT94">
            <v>-2137</v>
          </cell>
          <cell r="BU94">
            <v>-2042</v>
          </cell>
          <cell r="BV94">
            <v>-1991</v>
          </cell>
          <cell r="BW94">
            <v>-1940</v>
          </cell>
          <cell r="BX94">
            <v>-1889</v>
          </cell>
          <cell r="BY94">
            <v>-1838</v>
          </cell>
          <cell r="CA94" t="str">
            <v>2002fpuc1280</v>
          </cell>
          <cell r="CB94">
            <v>1280</v>
          </cell>
          <cell r="CC94" t="str">
            <v>fpuc</v>
          </cell>
          <cell r="CD94">
            <v>9423.0769230769238</v>
          </cell>
          <cell r="CE94">
            <v>12500</v>
          </cell>
          <cell r="CF94">
            <v>10000</v>
          </cell>
          <cell r="CG94">
            <v>10000</v>
          </cell>
          <cell r="CH94">
            <v>10000</v>
          </cell>
          <cell r="CI94">
            <v>10000</v>
          </cell>
          <cell r="CJ94">
            <v>10000</v>
          </cell>
          <cell r="CK94">
            <v>10000</v>
          </cell>
          <cell r="CL94">
            <v>10000</v>
          </cell>
          <cell r="CM94">
            <v>10000</v>
          </cell>
          <cell r="CN94">
            <v>10000</v>
          </cell>
          <cell r="CO94">
            <v>10000</v>
          </cell>
          <cell r="CP94">
            <v>10000</v>
          </cell>
          <cell r="CQ94">
            <v>0</v>
          </cell>
        </row>
        <row r="95">
          <cell r="A95">
            <v>11410803683</v>
          </cell>
          <cell r="B95">
            <v>114</v>
          </cell>
          <cell r="C95">
            <v>1080</v>
          </cell>
          <cell r="D95">
            <v>3683</v>
          </cell>
          <cell r="E95" t="str">
            <v>LINE TRANSFORMERS-BU</v>
          </cell>
          <cell r="F95">
            <v>-210357</v>
          </cell>
          <cell r="G95">
            <v>-212208</v>
          </cell>
          <cell r="H95">
            <v>-214159</v>
          </cell>
          <cell r="I95">
            <v>-216114</v>
          </cell>
          <cell r="J95">
            <v>-218113</v>
          </cell>
          <cell r="K95">
            <v>-220115</v>
          </cell>
          <cell r="L95">
            <v>-222136</v>
          </cell>
          <cell r="M95">
            <v>-224182</v>
          </cell>
          <cell r="N95">
            <v>-226230</v>
          </cell>
          <cell r="O95">
            <v>-228278</v>
          </cell>
          <cell r="P95">
            <v>-230327</v>
          </cell>
          <cell r="Q95">
            <v>-232404</v>
          </cell>
          <cell r="R95">
            <v>-234481</v>
          </cell>
          <cell r="BG95" t="str">
            <v>1141900222</v>
          </cell>
          <cell r="BH95">
            <v>1900</v>
          </cell>
          <cell r="BI95" t="str">
            <v>114</v>
          </cell>
          <cell r="BJ95">
            <v>222</v>
          </cell>
          <cell r="BK95" t="str">
            <v>ACCUM DEF TXS-SELF I</v>
          </cell>
          <cell r="BL95">
            <v>12461.153846153846</v>
          </cell>
          <cell r="BM95">
            <v>1761</v>
          </cell>
          <cell r="BN95">
            <v>13720</v>
          </cell>
          <cell r="BO95">
            <v>12916</v>
          </cell>
          <cell r="BP95">
            <v>13222</v>
          </cell>
          <cell r="BQ95">
            <v>13134</v>
          </cell>
          <cell r="BR95">
            <v>13158</v>
          </cell>
          <cell r="BS95">
            <v>13368</v>
          </cell>
          <cell r="BT95">
            <v>12753</v>
          </cell>
          <cell r="BU95">
            <v>13037</v>
          </cell>
          <cell r="BV95">
            <v>13306</v>
          </cell>
          <cell r="BW95">
            <v>13545</v>
          </cell>
          <cell r="BX95">
            <v>13520</v>
          </cell>
          <cell r="BY95">
            <v>14555</v>
          </cell>
          <cell r="CA95" t="str">
            <v>20011141280</v>
          </cell>
          <cell r="CB95">
            <v>1280</v>
          </cell>
          <cell r="CC95">
            <v>114</v>
          </cell>
          <cell r="CD95">
            <v>0</v>
          </cell>
          <cell r="CE95">
            <v>0</v>
          </cell>
          <cell r="CF95">
            <v>0</v>
          </cell>
          <cell r="CG95">
            <v>0</v>
          </cell>
          <cell r="CH95">
            <v>0</v>
          </cell>
          <cell r="CI95">
            <v>0</v>
          </cell>
          <cell r="CJ95">
            <v>0</v>
          </cell>
          <cell r="CK95">
            <v>0</v>
          </cell>
          <cell r="CL95">
            <v>0</v>
          </cell>
          <cell r="CM95">
            <v>0</v>
          </cell>
          <cell r="CN95">
            <v>0</v>
          </cell>
          <cell r="CO95">
            <v>0</v>
          </cell>
          <cell r="CP95">
            <v>0</v>
          </cell>
          <cell r="CQ95">
            <v>0</v>
          </cell>
        </row>
        <row r="96">
          <cell r="A96">
            <v>11410803691</v>
          </cell>
          <cell r="B96">
            <v>114</v>
          </cell>
          <cell r="C96">
            <v>1080</v>
          </cell>
          <cell r="D96">
            <v>3691</v>
          </cell>
          <cell r="E96" t="str">
            <v xml:space="preserve">OVERHEAD SERVICES   </v>
          </cell>
          <cell r="F96">
            <v>-855399</v>
          </cell>
          <cell r="G96">
            <v>-862022</v>
          </cell>
          <cell r="H96">
            <v>-869205</v>
          </cell>
          <cell r="I96">
            <v>-875404</v>
          </cell>
          <cell r="J96">
            <v>-882015</v>
          </cell>
          <cell r="K96">
            <v>-888436</v>
          </cell>
          <cell r="L96">
            <v>-893524</v>
          </cell>
          <cell r="M96">
            <v>-899874</v>
          </cell>
          <cell r="N96">
            <v>-905634</v>
          </cell>
          <cell r="O96">
            <v>-911339</v>
          </cell>
          <cell r="P96">
            <v>-916997</v>
          </cell>
          <cell r="Q96">
            <v>-923215</v>
          </cell>
          <cell r="R96">
            <v>-929841</v>
          </cell>
          <cell r="BG96" t="str">
            <v>1141900225</v>
          </cell>
          <cell r="BH96">
            <v>1900</v>
          </cell>
          <cell r="BI96" t="str">
            <v>114</v>
          </cell>
          <cell r="BJ96">
            <v>225</v>
          </cell>
          <cell r="BK96" t="str">
            <v>ACC DEF TXS-GEN LIAB</v>
          </cell>
          <cell r="BL96">
            <v>-1971.3076923076924</v>
          </cell>
          <cell r="BM96">
            <v>-2960</v>
          </cell>
          <cell r="BN96">
            <v>-1906</v>
          </cell>
          <cell r="BO96">
            <v>-1954</v>
          </cell>
          <cell r="BP96">
            <v>-2037</v>
          </cell>
          <cell r="BQ96">
            <v>-2076</v>
          </cell>
          <cell r="BR96">
            <v>-2093</v>
          </cell>
          <cell r="BS96">
            <v>-2136</v>
          </cell>
          <cell r="BT96">
            <v>-2147</v>
          </cell>
          <cell r="BU96">
            <v>-2158</v>
          </cell>
          <cell r="BV96">
            <v>-1703</v>
          </cell>
          <cell r="BW96">
            <v>-1516</v>
          </cell>
          <cell r="BX96">
            <v>-1116</v>
          </cell>
          <cell r="BY96">
            <v>-1825</v>
          </cell>
          <cell r="CA96" t="str">
            <v>20021141280</v>
          </cell>
          <cell r="CB96">
            <v>1280</v>
          </cell>
          <cell r="CC96">
            <v>114</v>
          </cell>
          <cell r="CD96">
            <v>0</v>
          </cell>
          <cell r="CE96">
            <v>0</v>
          </cell>
          <cell r="CF96">
            <v>0</v>
          </cell>
          <cell r="CG96">
            <v>0</v>
          </cell>
          <cell r="CH96">
            <v>0</v>
          </cell>
          <cell r="CI96">
            <v>0</v>
          </cell>
          <cell r="CJ96">
            <v>0</v>
          </cell>
          <cell r="CK96">
            <v>0</v>
          </cell>
          <cell r="CL96">
            <v>0</v>
          </cell>
          <cell r="CM96">
            <v>0</v>
          </cell>
          <cell r="CN96">
            <v>0</v>
          </cell>
          <cell r="CO96">
            <v>0</v>
          </cell>
          <cell r="CP96">
            <v>0</v>
          </cell>
          <cell r="CQ96">
            <v>0</v>
          </cell>
        </row>
        <row r="97">
          <cell r="A97">
            <v>11410803693</v>
          </cell>
          <cell r="B97">
            <v>114</v>
          </cell>
          <cell r="C97">
            <v>1080</v>
          </cell>
          <cell r="D97">
            <v>3693</v>
          </cell>
          <cell r="E97" t="str">
            <v>UNDERGROUND SERVICES</v>
          </cell>
          <cell r="F97">
            <v>-270671</v>
          </cell>
          <cell r="G97">
            <v>-273384</v>
          </cell>
          <cell r="H97">
            <v>-276112</v>
          </cell>
          <cell r="I97">
            <v>-278857</v>
          </cell>
          <cell r="J97">
            <v>-282169</v>
          </cell>
          <cell r="K97">
            <v>-284949</v>
          </cell>
          <cell r="L97">
            <v>-287752</v>
          </cell>
          <cell r="M97">
            <v>-289632</v>
          </cell>
          <cell r="N97">
            <v>-292483</v>
          </cell>
          <cell r="O97">
            <v>-295356</v>
          </cell>
          <cell r="P97">
            <v>-297731</v>
          </cell>
          <cell r="Q97">
            <v>-300649</v>
          </cell>
          <cell r="R97">
            <v>-303583</v>
          </cell>
          <cell r="BG97" t="str">
            <v>1141900226</v>
          </cell>
          <cell r="BH97">
            <v>1900</v>
          </cell>
          <cell r="BI97" t="str">
            <v>114</v>
          </cell>
          <cell r="BJ97">
            <v>226</v>
          </cell>
          <cell r="BK97" t="str">
            <v>ACCUM DEF TXS-VACATI</v>
          </cell>
          <cell r="BL97">
            <v>4670.6153846153848</v>
          </cell>
          <cell r="BM97">
            <v>4622</v>
          </cell>
          <cell r="BN97">
            <v>4622</v>
          </cell>
          <cell r="BO97">
            <v>4622</v>
          </cell>
          <cell r="BP97">
            <v>4622</v>
          </cell>
          <cell r="BQ97">
            <v>4622</v>
          </cell>
          <cell r="BR97">
            <v>4622</v>
          </cell>
          <cell r="BS97">
            <v>4622</v>
          </cell>
          <cell r="BT97">
            <v>4622</v>
          </cell>
          <cell r="BU97">
            <v>4622</v>
          </cell>
          <cell r="BV97">
            <v>4622</v>
          </cell>
          <cell r="BW97">
            <v>4622</v>
          </cell>
          <cell r="BX97">
            <v>4622</v>
          </cell>
          <cell r="BY97">
            <v>5254</v>
          </cell>
          <cell r="CA97" t="str">
            <v>20011151280</v>
          </cell>
          <cell r="CB97">
            <v>1280</v>
          </cell>
          <cell r="CC97">
            <v>115</v>
          </cell>
          <cell r="CD97">
            <v>0</v>
          </cell>
          <cell r="CE97">
            <v>0</v>
          </cell>
          <cell r="CF97">
            <v>0</v>
          </cell>
          <cell r="CG97">
            <v>0</v>
          </cell>
          <cell r="CH97">
            <v>0</v>
          </cell>
          <cell r="CI97">
            <v>0</v>
          </cell>
          <cell r="CJ97">
            <v>0</v>
          </cell>
          <cell r="CK97">
            <v>0</v>
          </cell>
          <cell r="CL97">
            <v>0</v>
          </cell>
          <cell r="CM97">
            <v>0</v>
          </cell>
          <cell r="CN97">
            <v>0</v>
          </cell>
          <cell r="CO97">
            <v>0</v>
          </cell>
          <cell r="CP97">
            <v>0</v>
          </cell>
          <cell r="CQ97">
            <v>0</v>
          </cell>
        </row>
        <row r="98">
          <cell r="A98">
            <v>11410803711</v>
          </cell>
          <cell r="B98">
            <v>114</v>
          </cell>
          <cell r="C98">
            <v>1080</v>
          </cell>
          <cell r="D98">
            <v>3711</v>
          </cell>
          <cell r="E98" t="str">
            <v>INSTALL CUST PREMISE</v>
          </cell>
          <cell r="F98">
            <v>-164602</v>
          </cell>
          <cell r="G98">
            <v>-191178</v>
          </cell>
          <cell r="H98">
            <v>-195168</v>
          </cell>
          <cell r="I98">
            <v>-199015</v>
          </cell>
          <cell r="J98">
            <v>-204486</v>
          </cell>
          <cell r="K98">
            <v>-208781</v>
          </cell>
          <cell r="L98">
            <v>-200172</v>
          </cell>
          <cell r="M98">
            <v>-200906</v>
          </cell>
          <cell r="N98">
            <v>-202215</v>
          </cell>
          <cell r="O98">
            <v>-203233</v>
          </cell>
          <cell r="P98">
            <v>-204322</v>
          </cell>
          <cell r="Q98">
            <v>-204928</v>
          </cell>
          <cell r="R98">
            <v>-206292</v>
          </cell>
          <cell r="BG98" t="str">
            <v>1141900241</v>
          </cell>
          <cell r="BH98">
            <v>1900</v>
          </cell>
          <cell r="BI98" t="str">
            <v>114</v>
          </cell>
          <cell r="BJ98">
            <v>241</v>
          </cell>
          <cell r="BK98" t="str">
            <v>ACC STATE DEF-UNCOLL</v>
          </cell>
          <cell r="BL98">
            <v>3176.4615384615386</v>
          </cell>
          <cell r="BM98">
            <v>2242</v>
          </cell>
          <cell r="BN98">
            <v>2380</v>
          </cell>
          <cell r="BO98">
            <v>2410</v>
          </cell>
          <cell r="BP98">
            <v>2713</v>
          </cell>
          <cell r="BQ98">
            <v>2991</v>
          </cell>
          <cell r="BR98">
            <v>3211</v>
          </cell>
          <cell r="BS98">
            <v>3459</v>
          </cell>
          <cell r="BT98">
            <v>3774</v>
          </cell>
          <cell r="BU98">
            <v>4037</v>
          </cell>
          <cell r="BV98">
            <v>4284</v>
          </cell>
          <cell r="BW98">
            <v>4069</v>
          </cell>
          <cell r="BX98">
            <v>4013</v>
          </cell>
          <cell r="BY98">
            <v>1711</v>
          </cell>
          <cell r="CA98" t="str">
            <v>20021151280</v>
          </cell>
          <cell r="CB98">
            <v>1280</v>
          </cell>
          <cell r="CC98">
            <v>115</v>
          </cell>
          <cell r="CD98">
            <v>0</v>
          </cell>
          <cell r="CE98">
            <v>0</v>
          </cell>
          <cell r="CF98">
            <v>0</v>
          </cell>
          <cell r="CG98">
            <v>0</v>
          </cell>
          <cell r="CH98">
            <v>0</v>
          </cell>
          <cell r="CI98">
            <v>0</v>
          </cell>
          <cell r="CJ98">
            <v>0</v>
          </cell>
          <cell r="CK98">
            <v>0</v>
          </cell>
          <cell r="CL98">
            <v>0</v>
          </cell>
          <cell r="CM98">
            <v>0</v>
          </cell>
          <cell r="CN98">
            <v>0</v>
          </cell>
          <cell r="CO98">
            <v>0</v>
          </cell>
          <cell r="CP98">
            <v>0</v>
          </cell>
          <cell r="CQ98">
            <v>0</v>
          </cell>
        </row>
        <row r="99">
          <cell r="A99">
            <v>11410803713</v>
          </cell>
          <cell r="B99">
            <v>114</v>
          </cell>
          <cell r="C99">
            <v>1080</v>
          </cell>
          <cell r="D99">
            <v>3713</v>
          </cell>
          <cell r="E99" t="str">
            <v>INSTALL CUST PREMISE</v>
          </cell>
          <cell r="F99">
            <v>-34981</v>
          </cell>
          <cell r="G99">
            <v>-39952</v>
          </cell>
          <cell r="H99">
            <v>-40677</v>
          </cell>
          <cell r="I99">
            <v>-41438</v>
          </cell>
          <cell r="J99">
            <v>-42516</v>
          </cell>
          <cell r="K99">
            <v>-43277</v>
          </cell>
          <cell r="L99">
            <v>-44039</v>
          </cell>
          <cell r="M99">
            <v>-44808</v>
          </cell>
          <cell r="N99">
            <v>-45580</v>
          </cell>
          <cell r="O99">
            <v>-46364</v>
          </cell>
          <cell r="P99">
            <v>-47138</v>
          </cell>
          <cell r="Q99">
            <v>-47912</v>
          </cell>
          <cell r="R99">
            <v>-48686</v>
          </cell>
          <cell r="BG99" t="str">
            <v>1141900243</v>
          </cell>
          <cell r="BH99">
            <v>1900</v>
          </cell>
          <cell r="BI99" t="str">
            <v>114</v>
          </cell>
          <cell r="BJ99">
            <v>243</v>
          </cell>
          <cell r="BK99" t="str">
            <v>ACC DEF TXS-OUTSID A</v>
          </cell>
          <cell r="BL99">
            <v>622.53846153846155</v>
          </cell>
          <cell r="BM99">
            <v>1034</v>
          </cell>
          <cell r="BN99">
            <v>118</v>
          </cell>
          <cell r="BO99">
            <v>235</v>
          </cell>
          <cell r="BP99">
            <v>353</v>
          </cell>
          <cell r="BQ99">
            <v>261</v>
          </cell>
          <cell r="BR99">
            <v>352</v>
          </cell>
          <cell r="BS99">
            <v>496</v>
          </cell>
          <cell r="BT99">
            <v>640</v>
          </cell>
          <cell r="BU99">
            <v>784</v>
          </cell>
          <cell r="BV99">
            <v>875</v>
          </cell>
          <cell r="BW99">
            <v>1019</v>
          </cell>
          <cell r="BX99">
            <v>1074</v>
          </cell>
          <cell r="BY99">
            <v>852</v>
          </cell>
          <cell r="CA99" t="str">
            <v>20011001310</v>
          </cell>
          <cell r="CB99">
            <v>1310</v>
          </cell>
          <cell r="CC99">
            <v>100</v>
          </cell>
          <cell r="CD99">
            <v>-6908.1538461538457</v>
          </cell>
          <cell r="CE99">
            <v>-2063362</v>
          </cell>
          <cell r="CF99">
            <v>540205</v>
          </cell>
          <cell r="CG99">
            <v>1161917</v>
          </cell>
          <cell r="CH99">
            <v>-68033</v>
          </cell>
          <cell r="CI99">
            <v>-343563</v>
          </cell>
          <cell r="CJ99">
            <v>-94493</v>
          </cell>
          <cell r="CK99">
            <v>-29828</v>
          </cell>
          <cell r="CL99">
            <v>-2310336</v>
          </cell>
          <cell r="CM99">
            <v>220442</v>
          </cell>
          <cell r="CN99">
            <v>80442</v>
          </cell>
          <cell r="CO99">
            <v>416580</v>
          </cell>
          <cell r="CP99">
            <v>-784836</v>
          </cell>
          <cell r="CQ99">
            <v>3185059</v>
          </cell>
        </row>
        <row r="100">
          <cell r="A100">
            <v>11410803731</v>
          </cell>
          <cell r="B100">
            <v>114</v>
          </cell>
          <cell r="C100">
            <v>1080</v>
          </cell>
          <cell r="D100">
            <v>3731</v>
          </cell>
          <cell r="E100" t="str">
            <v>ST LIGHTING &amp; SIGNAL</v>
          </cell>
          <cell r="F100">
            <v>-64511</v>
          </cell>
          <cell r="G100">
            <v>-65587</v>
          </cell>
          <cell r="H100">
            <v>-66970</v>
          </cell>
          <cell r="I100">
            <v>-67729</v>
          </cell>
          <cell r="J100">
            <v>-68850</v>
          </cell>
          <cell r="K100">
            <v>-69959</v>
          </cell>
          <cell r="L100">
            <v>-64552</v>
          </cell>
          <cell r="M100">
            <v>-65428</v>
          </cell>
          <cell r="N100">
            <v>-66006</v>
          </cell>
          <cell r="O100">
            <v>-65978</v>
          </cell>
          <cell r="P100">
            <v>-66743</v>
          </cell>
          <cell r="Q100">
            <v>-66799</v>
          </cell>
          <cell r="R100">
            <v>-68082</v>
          </cell>
          <cell r="BG100" t="str">
            <v>1141900245</v>
          </cell>
          <cell r="BH100">
            <v>1900</v>
          </cell>
          <cell r="BI100" t="str">
            <v>114</v>
          </cell>
          <cell r="BJ100">
            <v>245</v>
          </cell>
          <cell r="BK100" t="str">
            <v>ACC DEF TXS-MISC ACC</v>
          </cell>
          <cell r="BL100">
            <v>-388.53846153846155</v>
          </cell>
          <cell r="BM100">
            <v>-511</v>
          </cell>
          <cell r="BN100">
            <v>-441</v>
          </cell>
          <cell r="BO100">
            <v>-447</v>
          </cell>
          <cell r="BP100">
            <v>-431</v>
          </cell>
          <cell r="BQ100">
            <v>-414</v>
          </cell>
          <cell r="BR100">
            <v>-398</v>
          </cell>
          <cell r="BS100">
            <v>-382</v>
          </cell>
          <cell r="BT100">
            <v>-366</v>
          </cell>
          <cell r="BU100">
            <v>-350</v>
          </cell>
          <cell r="BV100">
            <v>-341</v>
          </cell>
          <cell r="BW100">
            <v>-332</v>
          </cell>
          <cell r="BX100">
            <v>-323</v>
          </cell>
          <cell r="BY100">
            <v>-315</v>
          </cell>
          <cell r="CA100" t="str">
            <v>20021001310</v>
          </cell>
          <cell r="CB100">
            <v>1310</v>
          </cell>
          <cell r="CC100">
            <v>100</v>
          </cell>
          <cell r="CD100">
            <v>97924.153846153844</v>
          </cell>
          <cell r="CE100">
            <v>3185059</v>
          </cell>
          <cell r="CF100">
            <v>-82916</v>
          </cell>
          <cell r="CG100">
            <v>213623</v>
          </cell>
          <cell r="CH100">
            <v>2384574</v>
          </cell>
          <cell r="CI100">
            <v>415997</v>
          </cell>
          <cell r="CJ100">
            <v>-8790260</v>
          </cell>
          <cell r="CK100">
            <v>202068</v>
          </cell>
          <cell r="CL100">
            <v>343606</v>
          </cell>
          <cell r="CM100">
            <v>-1107535</v>
          </cell>
          <cell r="CN100">
            <v>1949686</v>
          </cell>
          <cell r="CO100">
            <v>-177732</v>
          </cell>
          <cell r="CP100">
            <v>-449715</v>
          </cell>
          <cell r="CQ100">
            <v>3186559</v>
          </cell>
        </row>
        <row r="101">
          <cell r="A101">
            <v>11410803733</v>
          </cell>
          <cell r="B101">
            <v>114</v>
          </cell>
          <cell r="C101">
            <v>1080</v>
          </cell>
          <cell r="D101">
            <v>3733</v>
          </cell>
          <cell r="E101" t="str">
            <v>ST LIGHTING &amp; SIGNAL</v>
          </cell>
          <cell r="F101">
            <v>-1418</v>
          </cell>
          <cell r="G101">
            <v>-1542</v>
          </cell>
          <cell r="H101">
            <v>-1666</v>
          </cell>
          <cell r="I101">
            <v>-1790</v>
          </cell>
          <cell r="J101">
            <v>-1914</v>
          </cell>
          <cell r="K101">
            <v>-2038</v>
          </cell>
          <cell r="L101">
            <v>-2162</v>
          </cell>
          <cell r="M101">
            <v>-2286</v>
          </cell>
          <cell r="N101">
            <v>-2410</v>
          </cell>
          <cell r="O101">
            <v>-2534</v>
          </cell>
          <cell r="P101">
            <v>-2658</v>
          </cell>
          <cell r="Q101">
            <v>-2782</v>
          </cell>
          <cell r="R101">
            <v>-2906</v>
          </cell>
          <cell r="BG101" t="str">
            <v>114TOTAL1900</v>
          </cell>
          <cell r="BH101" t="str">
            <v>1900 Total</v>
          </cell>
          <cell r="BI101" t="str">
            <v/>
          </cell>
          <cell r="BL101">
            <v>127060.84615384616</v>
          </cell>
          <cell r="BM101">
            <v>42335</v>
          </cell>
          <cell r="BN101">
            <v>126526</v>
          </cell>
          <cell r="BO101">
            <v>121665</v>
          </cell>
          <cell r="BP101">
            <v>126175</v>
          </cell>
          <cell r="BQ101">
            <v>126697</v>
          </cell>
          <cell r="BR101">
            <v>128983</v>
          </cell>
          <cell r="BS101">
            <v>132921</v>
          </cell>
          <cell r="BT101">
            <v>131885</v>
          </cell>
          <cell r="BU101">
            <v>136647</v>
          </cell>
          <cell r="BV101">
            <v>143977</v>
          </cell>
          <cell r="BW101">
            <v>146466</v>
          </cell>
          <cell r="BX101">
            <v>149085</v>
          </cell>
          <cell r="BY101">
            <v>138429</v>
          </cell>
          <cell r="CA101" t="str">
            <v>2001fpuc1310</v>
          </cell>
          <cell r="CB101">
            <v>1310</v>
          </cell>
          <cell r="CC101" t="str">
            <v>fpuc</v>
          </cell>
          <cell r="CD101">
            <v>-6908.1538461538457</v>
          </cell>
          <cell r="CE101">
            <v>-2063362</v>
          </cell>
          <cell r="CF101">
            <v>540205</v>
          </cell>
          <cell r="CG101">
            <v>1161917</v>
          </cell>
          <cell r="CH101">
            <v>-68033</v>
          </cell>
          <cell r="CI101">
            <v>-343563</v>
          </cell>
          <cell r="CJ101">
            <v>-94493</v>
          </cell>
          <cell r="CK101">
            <v>-29828</v>
          </cell>
          <cell r="CL101">
            <v>-2310336</v>
          </cell>
          <cell r="CM101">
            <v>220442</v>
          </cell>
          <cell r="CN101">
            <v>80442</v>
          </cell>
          <cell r="CO101">
            <v>416580</v>
          </cell>
          <cell r="CP101">
            <v>-784836</v>
          </cell>
          <cell r="CQ101">
            <v>3185059</v>
          </cell>
        </row>
        <row r="102">
          <cell r="A102">
            <v>11410803911</v>
          </cell>
          <cell r="B102">
            <v>114</v>
          </cell>
          <cell r="C102">
            <v>1080</v>
          </cell>
          <cell r="D102">
            <v>3911</v>
          </cell>
          <cell r="E102" t="str">
            <v>OFFICE FURNITURE AND</v>
          </cell>
          <cell r="F102">
            <v>-2628</v>
          </cell>
          <cell r="G102">
            <v>-2631</v>
          </cell>
          <cell r="H102">
            <v>-2635</v>
          </cell>
          <cell r="I102">
            <v>-2638</v>
          </cell>
          <cell r="J102">
            <v>-2641</v>
          </cell>
          <cell r="K102">
            <v>-2644</v>
          </cell>
          <cell r="L102">
            <v>-2647</v>
          </cell>
          <cell r="M102">
            <v>-2650</v>
          </cell>
          <cell r="N102">
            <v>-2653</v>
          </cell>
          <cell r="O102">
            <v>-2656</v>
          </cell>
          <cell r="P102">
            <v>-2659</v>
          </cell>
          <cell r="Q102">
            <v>-2656</v>
          </cell>
          <cell r="R102">
            <v>-2656</v>
          </cell>
          <cell r="BG102" t="str">
            <v>10020101</v>
          </cell>
          <cell r="BH102">
            <v>2010</v>
          </cell>
          <cell r="BI102" t="str">
            <v>100</v>
          </cell>
          <cell r="BJ102">
            <v>1</v>
          </cell>
          <cell r="BK102" t="str">
            <v xml:space="preserve">COMMON STOCK ISSUED </v>
          </cell>
          <cell r="BL102">
            <v>-5738259.846153846</v>
          </cell>
          <cell r="BM102">
            <v>-4855963</v>
          </cell>
          <cell r="BN102">
            <v>-4859747</v>
          </cell>
          <cell r="BO102">
            <v>-4859747</v>
          </cell>
          <cell r="BP102">
            <v>-4859747</v>
          </cell>
          <cell r="BQ102">
            <v>-4863469</v>
          </cell>
          <cell r="BR102">
            <v>-4863469</v>
          </cell>
          <cell r="BS102">
            <v>-6484025</v>
          </cell>
          <cell r="BT102">
            <v>-6489167</v>
          </cell>
          <cell r="BU102">
            <v>-6489167</v>
          </cell>
          <cell r="BV102">
            <v>-6489167</v>
          </cell>
          <cell r="BW102">
            <v>-6494570</v>
          </cell>
          <cell r="BX102">
            <v>-6494570</v>
          </cell>
          <cell r="BY102">
            <v>-6494570</v>
          </cell>
          <cell r="CA102" t="str">
            <v>2002fpuc1310</v>
          </cell>
          <cell r="CB102">
            <v>1310</v>
          </cell>
          <cell r="CC102" t="str">
            <v>fpuc</v>
          </cell>
          <cell r="CD102">
            <v>97924.153846153844</v>
          </cell>
          <cell r="CE102">
            <v>3185059</v>
          </cell>
          <cell r="CF102">
            <v>-82916</v>
          </cell>
          <cell r="CG102">
            <v>213623</v>
          </cell>
          <cell r="CH102">
            <v>2384574</v>
          </cell>
          <cell r="CI102">
            <v>415997</v>
          </cell>
          <cell r="CJ102">
            <v>-8790260</v>
          </cell>
          <cell r="CK102">
            <v>202068</v>
          </cell>
          <cell r="CL102">
            <v>343606</v>
          </cell>
          <cell r="CM102">
            <v>-1107535</v>
          </cell>
          <cell r="CN102">
            <v>1949686</v>
          </cell>
          <cell r="CO102">
            <v>-177732</v>
          </cell>
          <cell r="CP102">
            <v>-449715</v>
          </cell>
          <cell r="CQ102">
            <v>3186559</v>
          </cell>
        </row>
        <row r="103">
          <cell r="A103">
            <v>11410803912</v>
          </cell>
          <cell r="B103">
            <v>114</v>
          </cell>
          <cell r="C103">
            <v>1080</v>
          </cell>
          <cell r="D103">
            <v>3912</v>
          </cell>
          <cell r="E103" t="str">
            <v xml:space="preserve">OFFICE MACHINES     </v>
          </cell>
          <cell r="F103">
            <v>-5564</v>
          </cell>
          <cell r="G103">
            <v>-5584</v>
          </cell>
          <cell r="H103">
            <v>-5604</v>
          </cell>
          <cell r="I103">
            <v>-5625</v>
          </cell>
          <cell r="J103">
            <v>-5645</v>
          </cell>
          <cell r="K103">
            <v>-5665</v>
          </cell>
          <cell r="L103">
            <v>-5685</v>
          </cell>
          <cell r="M103">
            <v>-5706</v>
          </cell>
          <cell r="N103">
            <v>-5726</v>
          </cell>
          <cell r="O103">
            <v>-5746</v>
          </cell>
          <cell r="P103">
            <v>-5767</v>
          </cell>
          <cell r="Q103">
            <v>-5787</v>
          </cell>
          <cell r="R103">
            <v>-5807</v>
          </cell>
          <cell r="BG103" t="str">
            <v>100TOTAL2010</v>
          </cell>
          <cell r="BH103" t="str">
            <v>2010 Total</v>
          </cell>
          <cell r="BI103" t="str">
            <v/>
          </cell>
          <cell r="BL103">
            <v>-5738259.846153846</v>
          </cell>
          <cell r="BM103">
            <v>-4855963</v>
          </cell>
          <cell r="BN103">
            <v>-4859747</v>
          </cell>
          <cell r="BO103">
            <v>-4859747</v>
          </cell>
          <cell r="BP103">
            <v>-4859747</v>
          </cell>
          <cell r="BQ103">
            <v>-4863469</v>
          </cell>
          <cell r="BR103">
            <v>-4863469</v>
          </cell>
          <cell r="BS103">
            <v>-6484025</v>
          </cell>
          <cell r="BT103">
            <v>-6489167</v>
          </cell>
          <cell r="BU103">
            <v>-6489167</v>
          </cell>
          <cell r="BV103">
            <v>-6489167</v>
          </cell>
          <cell r="BW103">
            <v>-6494570</v>
          </cell>
          <cell r="BX103">
            <v>-6494570</v>
          </cell>
          <cell r="BY103">
            <v>-6494570</v>
          </cell>
          <cell r="CA103" t="str">
            <v>20011141310</v>
          </cell>
          <cell r="CB103">
            <v>1310</v>
          </cell>
          <cell r="CC103">
            <v>114</v>
          </cell>
          <cell r="CD103">
            <v>0</v>
          </cell>
          <cell r="CE103">
            <v>0</v>
          </cell>
          <cell r="CF103">
            <v>0</v>
          </cell>
          <cell r="CG103">
            <v>0</v>
          </cell>
          <cell r="CH103">
            <v>0</v>
          </cell>
          <cell r="CI103">
            <v>0</v>
          </cell>
          <cell r="CJ103">
            <v>0</v>
          </cell>
          <cell r="CK103">
            <v>0</v>
          </cell>
          <cell r="CL103">
            <v>0</v>
          </cell>
          <cell r="CM103">
            <v>0</v>
          </cell>
          <cell r="CN103">
            <v>0</v>
          </cell>
          <cell r="CO103">
            <v>0</v>
          </cell>
          <cell r="CP103">
            <v>0</v>
          </cell>
          <cell r="CQ103">
            <v>0</v>
          </cell>
        </row>
        <row r="104">
          <cell r="A104">
            <v>11410803913</v>
          </cell>
          <cell r="B104">
            <v>114</v>
          </cell>
          <cell r="C104">
            <v>1080</v>
          </cell>
          <cell r="D104">
            <v>3913</v>
          </cell>
          <cell r="E104" t="str">
            <v xml:space="preserve">E D P EQUIPMENT     </v>
          </cell>
          <cell r="F104">
            <v>-63507</v>
          </cell>
          <cell r="G104">
            <v>-64409</v>
          </cell>
          <cell r="H104">
            <v>-65310</v>
          </cell>
          <cell r="I104">
            <v>-66212</v>
          </cell>
          <cell r="J104">
            <v>-67113</v>
          </cell>
          <cell r="K104">
            <v>-68015</v>
          </cell>
          <cell r="L104">
            <v>-68916</v>
          </cell>
          <cell r="M104">
            <v>-69818</v>
          </cell>
          <cell r="N104">
            <v>-37281</v>
          </cell>
          <cell r="O104">
            <v>-38183</v>
          </cell>
          <cell r="P104">
            <v>-39084</v>
          </cell>
          <cell r="Q104">
            <v>-39985</v>
          </cell>
          <cell r="R104">
            <v>-40887</v>
          </cell>
          <cell r="BG104" t="str">
            <v>10020401</v>
          </cell>
          <cell r="BH104">
            <v>2040</v>
          </cell>
          <cell r="BI104" t="str">
            <v>100</v>
          </cell>
          <cell r="BJ104">
            <v>1</v>
          </cell>
          <cell r="BK104" t="str">
            <v>PREF'D STOCK ISSD-$1</v>
          </cell>
          <cell r="BL104">
            <v>-600000</v>
          </cell>
          <cell r="BM104">
            <v>-600000</v>
          </cell>
          <cell r="BN104">
            <v>-600000</v>
          </cell>
          <cell r="BO104">
            <v>-600000</v>
          </cell>
          <cell r="BP104">
            <v>-600000</v>
          </cell>
          <cell r="BQ104">
            <v>-600000</v>
          </cell>
          <cell r="BR104">
            <v>-600000</v>
          </cell>
          <cell r="BS104">
            <v>-600000</v>
          </cell>
          <cell r="BT104">
            <v>-600000</v>
          </cell>
          <cell r="BU104">
            <v>-600000</v>
          </cell>
          <cell r="BV104">
            <v>-600000</v>
          </cell>
          <cell r="BW104">
            <v>-600000</v>
          </cell>
          <cell r="BX104">
            <v>-600000</v>
          </cell>
          <cell r="BY104">
            <v>-600000</v>
          </cell>
          <cell r="CA104" t="str">
            <v>20021141310</v>
          </cell>
          <cell r="CB104">
            <v>1310</v>
          </cell>
          <cell r="CC104">
            <v>114</v>
          </cell>
          <cell r="CD104">
            <v>0</v>
          </cell>
          <cell r="CE104">
            <v>0</v>
          </cell>
          <cell r="CF104">
            <v>0</v>
          </cell>
          <cell r="CG104">
            <v>0</v>
          </cell>
          <cell r="CH104">
            <v>0</v>
          </cell>
          <cell r="CI104">
            <v>0</v>
          </cell>
          <cell r="CJ104">
            <v>0</v>
          </cell>
          <cell r="CK104">
            <v>0</v>
          </cell>
          <cell r="CL104">
            <v>0</v>
          </cell>
          <cell r="CM104">
            <v>0</v>
          </cell>
          <cell r="CN104">
            <v>0</v>
          </cell>
          <cell r="CO104">
            <v>0</v>
          </cell>
          <cell r="CP104">
            <v>0</v>
          </cell>
          <cell r="CQ104">
            <v>0</v>
          </cell>
        </row>
        <row r="105">
          <cell r="A105">
            <v>11410803921</v>
          </cell>
          <cell r="B105">
            <v>114</v>
          </cell>
          <cell r="C105">
            <v>1080</v>
          </cell>
          <cell r="D105">
            <v>3921</v>
          </cell>
          <cell r="E105" t="str">
            <v xml:space="preserve">ACC.DEP-TRANS-CARS  </v>
          </cell>
          <cell r="F105">
            <v>-8763</v>
          </cell>
          <cell r="G105">
            <v>-12647</v>
          </cell>
          <cell r="H105">
            <v>-13235</v>
          </cell>
          <cell r="I105">
            <v>-13823</v>
          </cell>
          <cell r="J105">
            <v>-14411</v>
          </cell>
          <cell r="K105">
            <v>-14999</v>
          </cell>
          <cell r="L105">
            <v>-15587</v>
          </cell>
          <cell r="M105">
            <v>-16175</v>
          </cell>
          <cell r="N105">
            <v>-16763</v>
          </cell>
          <cell r="O105">
            <v>-17351</v>
          </cell>
          <cell r="P105">
            <v>-17939</v>
          </cell>
          <cell r="Q105">
            <v>-18527</v>
          </cell>
          <cell r="R105">
            <v>-19115</v>
          </cell>
          <cell r="BG105" t="str">
            <v>100TOTAL2040</v>
          </cell>
          <cell r="BH105" t="str">
            <v>2040 Total</v>
          </cell>
          <cell r="BI105" t="str">
            <v/>
          </cell>
          <cell r="BL105">
            <v>-600000</v>
          </cell>
          <cell r="BM105">
            <v>-600000</v>
          </cell>
          <cell r="BN105">
            <v>-600000</v>
          </cell>
          <cell r="BO105">
            <v>-600000</v>
          </cell>
          <cell r="BP105">
            <v>-600000</v>
          </cell>
          <cell r="BQ105">
            <v>-600000</v>
          </cell>
          <cell r="BR105">
            <v>-600000</v>
          </cell>
          <cell r="BS105">
            <v>-600000</v>
          </cell>
          <cell r="BT105">
            <v>-600000</v>
          </cell>
          <cell r="BU105">
            <v>-600000</v>
          </cell>
          <cell r="BV105">
            <v>-600000</v>
          </cell>
          <cell r="BW105">
            <v>-600000</v>
          </cell>
          <cell r="BX105">
            <v>-600000</v>
          </cell>
          <cell r="BY105">
            <v>-600000</v>
          </cell>
          <cell r="CA105" t="str">
            <v>20011151310</v>
          </cell>
          <cell r="CB105">
            <v>1310</v>
          </cell>
          <cell r="CC105">
            <v>115</v>
          </cell>
          <cell r="CD105">
            <v>0</v>
          </cell>
          <cell r="CE105">
            <v>0</v>
          </cell>
          <cell r="CF105">
            <v>0</v>
          </cell>
          <cell r="CG105">
            <v>0</v>
          </cell>
          <cell r="CH105">
            <v>0</v>
          </cell>
          <cell r="CI105">
            <v>0</v>
          </cell>
          <cell r="CJ105">
            <v>0</v>
          </cell>
          <cell r="CK105">
            <v>0</v>
          </cell>
          <cell r="CL105">
            <v>0</v>
          </cell>
          <cell r="CM105">
            <v>0</v>
          </cell>
          <cell r="CN105">
            <v>0</v>
          </cell>
          <cell r="CO105">
            <v>0</v>
          </cell>
          <cell r="CP105">
            <v>0</v>
          </cell>
          <cell r="CQ105">
            <v>0</v>
          </cell>
        </row>
        <row r="106">
          <cell r="A106">
            <v>11410803922</v>
          </cell>
          <cell r="B106">
            <v>114</v>
          </cell>
          <cell r="C106">
            <v>1080</v>
          </cell>
          <cell r="D106">
            <v>3922</v>
          </cell>
          <cell r="E106" t="str">
            <v>ACC.DEP-TRANS-LGHT T</v>
          </cell>
          <cell r="F106">
            <v>-121765</v>
          </cell>
          <cell r="G106">
            <v>-118194</v>
          </cell>
          <cell r="H106">
            <v>-120547</v>
          </cell>
          <cell r="I106">
            <v>-122900</v>
          </cell>
          <cell r="J106">
            <v>-125253</v>
          </cell>
          <cell r="K106">
            <v>-127606</v>
          </cell>
          <cell r="L106">
            <v>-129959</v>
          </cell>
          <cell r="M106">
            <v>-109334</v>
          </cell>
          <cell r="N106">
            <v>-113940</v>
          </cell>
          <cell r="O106">
            <v>-116046</v>
          </cell>
          <cell r="P106">
            <v>-118152</v>
          </cell>
          <cell r="Q106">
            <v>-120258</v>
          </cell>
          <cell r="R106">
            <v>-122591</v>
          </cell>
          <cell r="BG106" t="str">
            <v>10020701</v>
          </cell>
          <cell r="BH106">
            <v>2070</v>
          </cell>
          <cell r="BI106" t="str">
            <v>100</v>
          </cell>
          <cell r="BJ106">
            <v>1</v>
          </cell>
          <cell r="BK106" t="str">
            <v>PREM ON CAPITAL STOC</v>
          </cell>
          <cell r="BL106">
            <v>-8156632.692307692</v>
          </cell>
          <cell r="BM106">
            <v>-8933441</v>
          </cell>
          <cell r="BN106">
            <v>-8973557</v>
          </cell>
          <cell r="BO106">
            <v>-8973557</v>
          </cell>
          <cell r="BP106">
            <v>-8973557</v>
          </cell>
          <cell r="BQ106">
            <v>-9016850</v>
          </cell>
          <cell r="BR106">
            <v>-9016850</v>
          </cell>
          <cell r="BS106">
            <v>-7396294</v>
          </cell>
          <cell r="BT106">
            <v>-7437705</v>
          </cell>
          <cell r="BU106">
            <v>-7437705</v>
          </cell>
          <cell r="BV106">
            <v>-7437705</v>
          </cell>
          <cell r="BW106">
            <v>-7479668</v>
          </cell>
          <cell r="BX106">
            <v>-7479668</v>
          </cell>
          <cell r="BY106">
            <v>-7479668</v>
          </cell>
          <cell r="CA106" t="str">
            <v>20021151310</v>
          </cell>
          <cell r="CB106">
            <v>1310</v>
          </cell>
          <cell r="CC106">
            <v>115</v>
          </cell>
          <cell r="CD106">
            <v>0</v>
          </cell>
          <cell r="CE106">
            <v>0</v>
          </cell>
          <cell r="CF106">
            <v>0</v>
          </cell>
          <cell r="CG106">
            <v>0</v>
          </cell>
          <cell r="CH106">
            <v>0</v>
          </cell>
          <cell r="CI106">
            <v>0</v>
          </cell>
          <cell r="CJ106">
            <v>0</v>
          </cell>
          <cell r="CK106">
            <v>0</v>
          </cell>
          <cell r="CL106">
            <v>0</v>
          </cell>
          <cell r="CM106">
            <v>0</v>
          </cell>
          <cell r="CN106">
            <v>0</v>
          </cell>
          <cell r="CO106">
            <v>0</v>
          </cell>
          <cell r="CP106">
            <v>0</v>
          </cell>
          <cell r="CQ106">
            <v>0</v>
          </cell>
        </row>
        <row r="107">
          <cell r="A107">
            <v>11410803923</v>
          </cell>
          <cell r="B107">
            <v>114</v>
          </cell>
          <cell r="C107">
            <v>1080</v>
          </cell>
          <cell r="D107">
            <v>3923</v>
          </cell>
          <cell r="E107" t="str">
            <v xml:space="preserve">ACC.DEP-TRANS-HEAVY </v>
          </cell>
          <cell r="F107">
            <v>-392954</v>
          </cell>
          <cell r="G107">
            <v>-421601</v>
          </cell>
          <cell r="H107">
            <v>-427734</v>
          </cell>
          <cell r="I107">
            <v>-433867</v>
          </cell>
          <cell r="J107">
            <v>-440912</v>
          </cell>
          <cell r="K107">
            <v>-447957</v>
          </cell>
          <cell r="L107">
            <v>-455002</v>
          </cell>
          <cell r="M107">
            <v>-462047</v>
          </cell>
          <cell r="N107">
            <v>-469092</v>
          </cell>
          <cell r="O107">
            <v>-476137</v>
          </cell>
          <cell r="P107">
            <v>-483182</v>
          </cell>
          <cell r="Q107">
            <v>-490227</v>
          </cell>
          <cell r="R107">
            <v>-509272</v>
          </cell>
          <cell r="BG107" t="str">
            <v>100TOTAL2070</v>
          </cell>
          <cell r="BH107" t="str">
            <v>2070 Total</v>
          </cell>
          <cell r="BI107" t="str">
            <v/>
          </cell>
          <cell r="BL107">
            <v>-8156632.692307692</v>
          </cell>
          <cell r="BM107">
            <v>-8933441</v>
          </cell>
          <cell r="BN107">
            <v>-8973557</v>
          </cell>
          <cell r="BO107">
            <v>-8973557</v>
          </cell>
          <cell r="BP107">
            <v>-8973557</v>
          </cell>
          <cell r="BQ107">
            <v>-9016850</v>
          </cell>
          <cell r="BR107">
            <v>-9016850</v>
          </cell>
          <cell r="BS107">
            <v>-7396294</v>
          </cell>
          <cell r="BT107">
            <v>-7437705</v>
          </cell>
          <cell r="BU107">
            <v>-7437705</v>
          </cell>
          <cell r="BV107">
            <v>-7437705</v>
          </cell>
          <cell r="BW107">
            <v>-7479668</v>
          </cell>
          <cell r="BX107">
            <v>-7479668</v>
          </cell>
          <cell r="BY107">
            <v>-7479668</v>
          </cell>
          <cell r="CA107" t="str">
            <v>20011001340</v>
          </cell>
          <cell r="CB107">
            <v>1340</v>
          </cell>
          <cell r="CC107">
            <v>100</v>
          </cell>
          <cell r="CD107">
            <v>4198828.153846154</v>
          </cell>
          <cell r="CE107">
            <v>2876359</v>
          </cell>
          <cell r="CF107">
            <v>2906812</v>
          </cell>
          <cell r="CG107">
            <v>2917664</v>
          </cell>
          <cell r="CH107">
            <v>2918586</v>
          </cell>
          <cell r="CI107">
            <v>2919433</v>
          </cell>
          <cell r="CJ107">
            <v>2878618</v>
          </cell>
          <cell r="CK107">
            <v>2878618</v>
          </cell>
          <cell r="CL107">
            <v>2927351</v>
          </cell>
          <cell r="CM107">
            <v>2877021</v>
          </cell>
          <cell r="CN107">
            <v>2877373</v>
          </cell>
          <cell r="CO107">
            <v>2877373</v>
          </cell>
          <cell r="CP107">
            <v>11304926</v>
          </cell>
          <cell r="CQ107">
            <v>11424632</v>
          </cell>
        </row>
        <row r="108">
          <cell r="A108">
            <v>11410803924</v>
          </cell>
          <cell r="B108">
            <v>114</v>
          </cell>
          <cell r="C108">
            <v>1080</v>
          </cell>
          <cell r="D108">
            <v>3924</v>
          </cell>
          <cell r="E108" t="str">
            <v>ACC.DEP-TRANS-TRAILE</v>
          </cell>
          <cell r="F108">
            <v>-7446</v>
          </cell>
          <cell r="G108">
            <v>-9816</v>
          </cell>
          <cell r="H108">
            <v>-9879</v>
          </cell>
          <cell r="I108">
            <v>-9942</v>
          </cell>
          <cell r="J108">
            <v>-10005</v>
          </cell>
          <cell r="K108">
            <v>-10068</v>
          </cell>
          <cell r="L108">
            <v>-10131</v>
          </cell>
          <cell r="M108">
            <v>-10194</v>
          </cell>
          <cell r="N108">
            <v>-10257</v>
          </cell>
          <cell r="O108">
            <v>-10320</v>
          </cell>
          <cell r="P108">
            <v>-10383</v>
          </cell>
          <cell r="Q108">
            <v>-10446</v>
          </cell>
          <cell r="R108">
            <v>-10676</v>
          </cell>
          <cell r="BG108" t="str">
            <v>10021101</v>
          </cell>
          <cell r="BH108">
            <v>2110</v>
          </cell>
          <cell r="BI108" t="str">
            <v>100</v>
          </cell>
          <cell r="BJ108">
            <v>1</v>
          </cell>
          <cell r="BK108" t="str">
            <v>MISCELLANEOUS PAID I</v>
          </cell>
          <cell r="BL108">
            <v>-1411968.2307692308</v>
          </cell>
          <cell r="BM108">
            <v>-1396941</v>
          </cell>
          <cell r="BN108">
            <v>-1403923</v>
          </cell>
          <cell r="BO108">
            <v>-1403923</v>
          </cell>
          <cell r="BP108">
            <v>-1403923</v>
          </cell>
          <cell r="BQ108">
            <v>-1403923</v>
          </cell>
          <cell r="BR108">
            <v>-1413064</v>
          </cell>
          <cell r="BS108">
            <v>-1413064</v>
          </cell>
          <cell r="BT108">
            <v>-1419471</v>
          </cell>
          <cell r="BU108">
            <v>-1419471</v>
          </cell>
          <cell r="BV108">
            <v>-1419471</v>
          </cell>
          <cell r="BW108">
            <v>-1419471</v>
          </cell>
          <cell r="BX108">
            <v>-1419471</v>
          </cell>
          <cell r="BY108">
            <v>-1419471</v>
          </cell>
          <cell r="CA108" t="str">
            <v>20021001340</v>
          </cell>
          <cell r="CB108">
            <v>1340</v>
          </cell>
          <cell r="CC108">
            <v>100</v>
          </cell>
          <cell r="CD108">
            <v>6371077.384615385</v>
          </cell>
          <cell r="CE108">
            <v>11424632</v>
          </cell>
          <cell r="CF108">
            <v>10181522</v>
          </cell>
          <cell r="CG108">
            <v>8795207</v>
          </cell>
          <cell r="CH108">
            <v>8430633</v>
          </cell>
          <cell r="CI108">
            <v>7630128</v>
          </cell>
          <cell r="CJ108">
            <v>6418121</v>
          </cell>
          <cell r="CK108">
            <v>5971407</v>
          </cell>
          <cell r="CL108">
            <v>5638890</v>
          </cell>
          <cell r="CM108">
            <v>4598623</v>
          </cell>
          <cell r="CN108">
            <v>4061908</v>
          </cell>
          <cell r="CO108">
            <v>3668062</v>
          </cell>
          <cell r="CP108">
            <v>3190061</v>
          </cell>
          <cell r="CQ108">
            <v>2814812</v>
          </cell>
        </row>
        <row r="109">
          <cell r="A109">
            <v>11410803931</v>
          </cell>
          <cell r="B109">
            <v>114</v>
          </cell>
          <cell r="C109">
            <v>1080</v>
          </cell>
          <cell r="D109">
            <v>3931</v>
          </cell>
          <cell r="E109" t="str">
            <v>STORES EQUIPMENT HAN</v>
          </cell>
          <cell r="F109">
            <v>-36004</v>
          </cell>
          <cell r="G109">
            <v>-36782</v>
          </cell>
          <cell r="H109">
            <v>-37561</v>
          </cell>
          <cell r="I109">
            <v>-38339</v>
          </cell>
          <cell r="J109">
            <v>-39118</v>
          </cell>
          <cell r="K109">
            <v>-39896</v>
          </cell>
          <cell r="L109">
            <v>-40675</v>
          </cell>
          <cell r="M109">
            <v>-41453</v>
          </cell>
          <cell r="N109">
            <v>-42232</v>
          </cell>
          <cell r="O109">
            <v>-43010</v>
          </cell>
          <cell r="P109">
            <v>-43789</v>
          </cell>
          <cell r="Q109">
            <v>-44567</v>
          </cell>
          <cell r="R109">
            <v>-45346</v>
          </cell>
          <cell r="BG109" t="str">
            <v>100TOTAL2110</v>
          </cell>
          <cell r="BH109" t="str">
            <v>2110 Total</v>
          </cell>
          <cell r="BI109" t="str">
            <v/>
          </cell>
          <cell r="BL109">
            <v>-1411968.2307692308</v>
          </cell>
          <cell r="BM109">
            <v>-1396941</v>
          </cell>
          <cell r="BN109">
            <v>-1403923</v>
          </cell>
          <cell r="BO109">
            <v>-1403923</v>
          </cell>
          <cell r="BP109">
            <v>-1403923</v>
          </cell>
          <cell r="BQ109">
            <v>-1403923</v>
          </cell>
          <cell r="BR109">
            <v>-1413064</v>
          </cell>
          <cell r="BS109">
            <v>-1413064</v>
          </cell>
          <cell r="BT109">
            <v>-1419471</v>
          </cell>
          <cell r="BU109">
            <v>-1419471</v>
          </cell>
          <cell r="BV109">
            <v>-1419471</v>
          </cell>
          <cell r="BW109">
            <v>-1419471</v>
          </cell>
          <cell r="BX109">
            <v>-1419471</v>
          </cell>
          <cell r="BY109">
            <v>-1419471</v>
          </cell>
          <cell r="CA109" t="str">
            <v>2001fpuc1340</v>
          </cell>
          <cell r="CB109">
            <v>1340</v>
          </cell>
          <cell r="CC109" t="str">
            <v>fpuc</v>
          </cell>
          <cell r="CD109">
            <v>4198828.153846154</v>
          </cell>
          <cell r="CE109">
            <v>2876359</v>
          </cell>
          <cell r="CF109">
            <v>2906812</v>
          </cell>
          <cell r="CG109">
            <v>2917664</v>
          </cell>
          <cell r="CH109">
            <v>2918586</v>
          </cell>
          <cell r="CI109">
            <v>2919433</v>
          </cell>
          <cell r="CJ109">
            <v>2878618</v>
          </cell>
          <cell r="CK109">
            <v>2878618</v>
          </cell>
          <cell r="CL109">
            <v>2927351</v>
          </cell>
          <cell r="CM109">
            <v>2877021</v>
          </cell>
          <cell r="CN109">
            <v>2877373</v>
          </cell>
          <cell r="CO109">
            <v>2877373</v>
          </cell>
          <cell r="CP109">
            <v>11304926</v>
          </cell>
          <cell r="CQ109">
            <v>11424632</v>
          </cell>
        </row>
        <row r="110">
          <cell r="A110">
            <v>11410803932</v>
          </cell>
          <cell r="B110">
            <v>114</v>
          </cell>
          <cell r="C110">
            <v>1080</v>
          </cell>
          <cell r="D110">
            <v>3932</v>
          </cell>
          <cell r="E110" t="str">
            <v>STORES EQUIPMENT POR</v>
          </cell>
          <cell r="F110">
            <v>-351</v>
          </cell>
          <cell r="G110">
            <v>-360</v>
          </cell>
          <cell r="H110">
            <v>-369</v>
          </cell>
          <cell r="I110">
            <v>-378</v>
          </cell>
          <cell r="J110">
            <v>-387</v>
          </cell>
          <cell r="K110">
            <v>-396</v>
          </cell>
          <cell r="L110">
            <v>-405</v>
          </cell>
          <cell r="M110">
            <v>-414</v>
          </cell>
          <cell r="N110">
            <v>-423</v>
          </cell>
          <cell r="O110">
            <v>-432</v>
          </cell>
          <cell r="P110">
            <v>-441</v>
          </cell>
          <cell r="Q110">
            <v>-450</v>
          </cell>
          <cell r="R110">
            <v>-459</v>
          </cell>
          <cell r="BG110" t="str">
            <v>10021401</v>
          </cell>
          <cell r="BH110">
            <v>2140</v>
          </cell>
          <cell r="BI110" t="str">
            <v>100</v>
          </cell>
          <cell r="BJ110">
            <v>1</v>
          </cell>
          <cell r="BK110" t="str">
            <v>CAPITAL STOCK EXPENS</v>
          </cell>
          <cell r="BL110">
            <v>428441</v>
          </cell>
          <cell r="BM110">
            <v>428441</v>
          </cell>
          <cell r="BN110">
            <v>428441</v>
          </cell>
          <cell r="BO110">
            <v>428441</v>
          </cell>
          <cell r="BP110">
            <v>428441</v>
          </cell>
          <cell r="BQ110">
            <v>428441</v>
          </cell>
          <cell r="BR110">
            <v>428441</v>
          </cell>
          <cell r="BS110">
            <v>428441</v>
          </cell>
          <cell r="BT110">
            <v>428441</v>
          </cell>
          <cell r="BU110">
            <v>428441</v>
          </cell>
          <cell r="BV110">
            <v>428441</v>
          </cell>
          <cell r="BW110">
            <v>428441</v>
          </cell>
          <cell r="BX110">
            <v>428441</v>
          </cell>
          <cell r="BY110">
            <v>428441</v>
          </cell>
          <cell r="CA110" t="str">
            <v>2002fpuc1340</v>
          </cell>
          <cell r="CB110">
            <v>1340</v>
          </cell>
          <cell r="CC110" t="str">
            <v>fpuc</v>
          </cell>
          <cell r="CD110">
            <v>6371077.384615385</v>
          </cell>
          <cell r="CE110">
            <v>11424632</v>
          </cell>
          <cell r="CF110">
            <v>10181522</v>
          </cell>
          <cell r="CG110">
            <v>8795207</v>
          </cell>
          <cell r="CH110">
            <v>8430633</v>
          </cell>
          <cell r="CI110">
            <v>7630128</v>
          </cell>
          <cell r="CJ110">
            <v>6418121</v>
          </cell>
          <cell r="CK110">
            <v>5971407</v>
          </cell>
          <cell r="CL110">
            <v>5638890</v>
          </cell>
          <cell r="CM110">
            <v>4598623</v>
          </cell>
          <cell r="CN110">
            <v>4061908</v>
          </cell>
          <cell r="CO110">
            <v>3668062</v>
          </cell>
          <cell r="CP110">
            <v>3190061</v>
          </cell>
          <cell r="CQ110">
            <v>2814812</v>
          </cell>
        </row>
        <row r="111">
          <cell r="A111">
            <v>11410803941</v>
          </cell>
          <cell r="B111">
            <v>114</v>
          </cell>
          <cell r="C111">
            <v>1080</v>
          </cell>
          <cell r="D111">
            <v>3941</v>
          </cell>
          <cell r="E111" t="str">
            <v xml:space="preserve">TOOLS,SHOP &amp; GARAGE </v>
          </cell>
          <cell r="F111">
            <v>-2097</v>
          </cell>
          <cell r="G111">
            <v>-2147</v>
          </cell>
          <cell r="H111">
            <v>-2196</v>
          </cell>
          <cell r="I111">
            <v>-2246</v>
          </cell>
          <cell r="J111">
            <v>-2295</v>
          </cell>
          <cell r="K111">
            <v>-2344</v>
          </cell>
          <cell r="L111">
            <v>-2394</v>
          </cell>
          <cell r="M111">
            <v>-2443</v>
          </cell>
          <cell r="N111">
            <v>-2381</v>
          </cell>
          <cell r="O111">
            <v>-2431</v>
          </cell>
          <cell r="P111">
            <v>-2480</v>
          </cell>
          <cell r="Q111">
            <v>-2530</v>
          </cell>
          <cell r="R111">
            <v>-2579</v>
          </cell>
          <cell r="BG111" t="str">
            <v>100TOTAL2140</v>
          </cell>
          <cell r="BH111" t="str">
            <v>2140 Total</v>
          </cell>
          <cell r="BI111" t="str">
            <v/>
          </cell>
          <cell r="BL111">
            <v>428441</v>
          </cell>
          <cell r="BM111">
            <v>428441</v>
          </cell>
          <cell r="BN111">
            <v>428441</v>
          </cell>
          <cell r="BO111">
            <v>428441</v>
          </cell>
          <cell r="BP111">
            <v>428441</v>
          </cell>
          <cell r="BQ111">
            <v>428441</v>
          </cell>
          <cell r="BR111">
            <v>428441</v>
          </cell>
          <cell r="BS111">
            <v>428441</v>
          </cell>
          <cell r="BT111">
            <v>428441</v>
          </cell>
          <cell r="BU111">
            <v>428441</v>
          </cell>
          <cell r="BV111">
            <v>428441</v>
          </cell>
          <cell r="BW111">
            <v>428441</v>
          </cell>
          <cell r="BX111">
            <v>428441</v>
          </cell>
          <cell r="BY111">
            <v>428441</v>
          </cell>
          <cell r="CA111" t="str">
            <v>20011141340</v>
          </cell>
          <cell r="CB111">
            <v>1340</v>
          </cell>
          <cell r="CC111">
            <v>114</v>
          </cell>
          <cell r="CD111">
            <v>0</v>
          </cell>
          <cell r="CE111">
            <v>0</v>
          </cell>
          <cell r="CF111">
            <v>0</v>
          </cell>
          <cell r="CG111">
            <v>0</v>
          </cell>
          <cell r="CH111">
            <v>0</v>
          </cell>
          <cell r="CI111">
            <v>0</v>
          </cell>
          <cell r="CJ111">
            <v>0</v>
          </cell>
          <cell r="CK111">
            <v>0</v>
          </cell>
          <cell r="CL111">
            <v>0</v>
          </cell>
          <cell r="CM111">
            <v>0</v>
          </cell>
          <cell r="CN111">
            <v>0</v>
          </cell>
          <cell r="CO111">
            <v>0</v>
          </cell>
          <cell r="CP111">
            <v>0</v>
          </cell>
          <cell r="CQ111">
            <v>0</v>
          </cell>
        </row>
        <row r="112">
          <cell r="A112">
            <v>11410803942</v>
          </cell>
          <cell r="B112">
            <v>114</v>
          </cell>
          <cell r="C112">
            <v>1080</v>
          </cell>
          <cell r="D112">
            <v>3942</v>
          </cell>
          <cell r="E112" t="str">
            <v xml:space="preserve">TOOLS,SHOP &amp; GARAGE </v>
          </cell>
          <cell r="F112">
            <v>-15747</v>
          </cell>
          <cell r="G112">
            <v>-15840</v>
          </cell>
          <cell r="H112">
            <v>-15933</v>
          </cell>
          <cell r="I112">
            <v>-16026</v>
          </cell>
          <cell r="J112">
            <v>-16119</v>
          </cell>
          <cell r="K112">
            <v>-16212</v>
          </cell>
          <cell r="L112">
            <v>-16305</v>
          </cell>
          <cell r="M112">
            <v>-16398</v>
          </cell>
          <cell r="N112">
            <v>-16491</v>
          </cell>
          <cell r="O112">
            <v>-16584</v>
          </cell>
          <cell r="P112">
            <v>-16677</v>
          </cell>
          <cell r="Q112">
            <v>-16771</v>
          </cell>
          <cell r="R112">
            <v>-16864</v>
          </cell>
          <cell r="BG112" t="str">
            <v>10021601</v>
          </cell>
          <cell r="BH112">
            <v>2160</v>
          </cell>
          <cell r="BI112" t="str">
            <v>100</v>
          </cell>
          <cell r="BJ112">
            <v>1</v>
          </cell>
          <cell r="BK112" t="str">
            <v xml:space="preserve">UNAPPROPRIATED R.E. </v>
          </cell>
          <cell r="BL112">
            <v>-17195508.153846152</v>
          </cell>
          <cell r="BM112">
            <v>-16584854</v>
          </cell>
          <cell r="BN112">
            <v>-17246396</v>
          </cell>
          <cell r="BO112">
            <v>-17246396</v>
          </cell>
          <cell r="BP112">
            <v>-17246396</v>
          </cell>
          <cell r="BQ112">
            <v>-17246396</v>
          </cell>
          <cell r="BR112">
            <v>-17246396</v>
          </cell>
          <cell r="BS112">
            <v>-17246396</v>
          </cell>
          <cell r="BT112">
            <v>-17246396</v>
          </cell>
          <cell r="BU112">
            <v>-17246396</v>
          </cell>
          <cell r="BV112">
            <v>-17246396</v>
          </cell>
          <cell r="BW112">
            <v>-17246396</v>
          </cell>
          <cell r="BX112">
            <v>-17246396</v>
          </cell>
          <cell r="BY112">
            <v>-17246396</v>
          </cell>
          <cell r="CA112" t="str">
            <v>20021141340</v>
          </cell>
          <cell r="CB112">
            <v>1340</v>
          </cell>
          <cell r="CC112">
            <v>114</v>
          </cell>
          <cell r="CD112">
            <v>0</v>
          </cell>
          <cell r="CE112">
            <v>0</v>
          </cell>
          <cell r="CF112">
            <v>0</v>
          </cell>
          <cell r="CG112">
            <v>0</v>
          </cell>
          <cell r="CH112">
            <v>0</v>
          </cell>
          <cell r="CI112">
            <v>0</v>
          </cell>
          <cell r="CJ112">
            <v>0</v>
          </cell>
          <cell r="CK112">
            <v>0</v>
          </cell>
          <cell r="CL112">
            <v>0</v>
          </cell>
          <cell r="CM112">
            <v>0</v>
          </cell>
          <cell r="CN112">
            <v>0</v>
          </cell>
          <cell r="CO112">
            <v>0</v>
          </cell>
          <cell r="CP112">
            <v>0</v>
          </cell>
          <cell r="CQ112">
            <v>0</v>
          </cell>
        </row>
        <row r="113">
          <cell r="A113">
            <v>11410803951</v>
          </cell>
          <cell r="B113">
            <v>114</v>
          </cell>
          <cell r="C113">
            <v>1080</v>
          </cell>
          <cell r="D113">
            <v>3951</v>
          </cell>
          <cell r="E113" t="str">
            <v>LABORATORY FIXED EQU</v>
          </cell>
          <cell r="F113">
            <v>-3841</v>
          </cell>
          <cell r="G113">
            <v>-3936</v>
          </cell>
          <cell r="H113">
            <v>-4031</v>
          </cell>
          <cell r="I113">
            <v>-4126</v>
          </cell>
          <cell r="J113">
            <v>-4221</v>
          </cell>
          <cell r="K113">
            <v>-4316</v>
          </cell>
          <cell r="L113">
            <v>-4411</v>
          </cell>
          <cell r="M113">
            <v>-4507</v>
          </cell>
          <cell r="N113">
            <v>-4602</v>
          </cell>
          <cell r="O113">
            <v>-4697</v>
          </cell>
          <cell r="P113">
            <v>-4792</v>
          </cell>
          <cell r="Q113">
            <v>-4887</v>
          </cell>
          <cell r="R113">
            <v>-4982</v>
          </cell>
          <cell r="BG113" t="str">
            <v>100TOTAL2160</v>
          </cell>
          <cell r="BH113" t="str">
            <v>2160 Total</v>
          </cell>
          <cell r="BI113" t="str">
            <v/>
          </cell>
          <cell r="BL113">
            <v>-17195508.153846152</v>
          </cell>
          <cell r="BM113">
            <v>-16584854</v>
          </cell>
          <cell r="BN113">
            <v>-17246396</v>
          </cell>
          <cell r="BO113">
            <v>-17246396</v>
          </cell>
          <cell r="BP113">
            <v>-17246396</v>
          </cell>
          <cell r="BQ113">
            <v>-17246396</v>
          </cell>
          <cell r="BR113">
            <v>-17246396</v>
          </cell>
          <cell r="BS113">
            <v>-17246396</v>
          </cell>
          <cell r="BT113">
            <v>-17246396</v>
          </cell>
          <cell r="BU113">
            <v>-17246396</v>
          </cell>
          <cell r="BV113">
            <v>-17246396</v>
          </cell>
          <cell r="BW113">
            <v>-17246396</v>
          </cell>
          <cell r="BX113">
            <v>-17246396</v>
          </cell>
          <cell r="BY113">
            <v>-17246396</v>
          </cell>
          <cell r="CA113" t="str">
            <v>20011151340</v>
          </cell>
          <cell r="CB113">
            <v>1340</v>
          </cell>
          <cell r="CC113">
            <v>115</v>
          </cell>
          <cell r="CD113">
            <v>0</v>
          </cell>
          <cell r="CE113">
            <v>0</v>
          </cell>
          <cell r="CF113">
            <v>0</v>
          </cell>
          <cell r="CG113">
            <v>0</v>
          </cell>
          <cell r="CH113">
            <v>0</v>
          </cell>
          <cell r="CI113">
            <v>0</v>
          </cell>
          <cell r="CJ113">
            <v>0</v>
          </cell>
          <cell r="CK113">
            <v>0</v>
          </cell>
          <cell r="CL113">
            <v>0</v>
          </cell>
          <cell r="CM113">
            <v>0</v>
          </cell>
          <cell r="CN113">
            <v>0</v>
          </cell>
          <cell r="CO113">
            <v>0</v>
          </cell>
          <cell r="CP113">
            <v>0</v>
          </cell>
          <cell r="CQ113">
            <v>0</v>
          </cell>
        </row>
        <row r="114">
          <cell r="A114">
            <v>11410803952</v>
          </cell>
          <cell r="B114">
            <v>114</v>
          </cell>
          <cell r="C114">
            <v>1080</v>
          </cell>
          <cell r="D114">
            <v>3952</v>
          </cell>
          <cell r="E114" t="str">
            <v xml:space="preserve">LABORATORY PORTABLE </v>
          </cell>
          <cell r="F114">
            <v>-11968</v>
          </cell>
          <cell r="G114">
            <v>-12056</v>
          </cell>
          <cell r="H114">
            <v>-12144</v>
          </cell>
          <cell r="I114">
            <v>-12231</v>
          </cell>
          <cell r="J114">
            <v>-12319</v>
          </cell>
          <cell r="K114">
            <v>-12407</v>
          </cell>
          <cell r="L114">
            <v>-12494</v>
          </cell>
          <cell r="M114">
            <v>-12582</v>
          </cell>
          <cell r="N114">
            <v>-10236</v>
          </cell>
          <cell r="O114">
            <v>-10324</v>
          </cell>
          <cell r="P114">
            <v>-10412</v>
          </cell>
          <cell r="Q114">
            <v>-10499</v>
          </cell>
          <cell r="R114">
            <v>-10587</v>
          </cell>
          <cell r="BG114" t="str">
            <v>10021701</v>
          </cell>
          <cell r="BH114">
            <v>2170</v>
          </cell>
          <cell r="BI114" t="str">
            <v>100</v>
          </cell>
          <cell r="BJ114">
            <v>1</v>
          </cell>
          <cell r="BK114" t="str">
            <v>COMMON STOCK REACQUI</v>
          </cell>
          <cell r="BL114">
            <v>4678981.307692308</v>
          </cell>
          <cell r="BM114">
            <v>4815383</v>
          </cell>
          <cell r="BN114">
            <v>4731301</v>
          </cell>
          <cell r="BO114">
            <v>4731301</v>
          </cell>
          <cell r="BP114">
            <v>4731301</v>
          </cell>
          <cell r="BQ114">
            <v>4731301</v>
          </cell>
          <cell r="BR114">
            <v>4708564</v>
          </cell>
          <cell r="BS114">
            <v>4708564</v>
          </cell>
          <cell r="BT114">
            <v>4611507</v>
          </cell>
          <cell r="BU114">
            <v>4611507</v>
          </cell>
          <cell r="BV114">
            <v>4611507</v>
          </cell>
          <cell r="BW114">
            <v>4611507</v>
          </cell>
          <cell r="BX114">
            <v>4611507</v>
          </cell>
          <cell r="BY114">
            <v>4611507</v>
          </cell>
          <cell r="CA114" t="str">
            <v>20021151340</v>
          </cell>
          <cell r="CB114">
            <v>1340</v>
          </cell>
          <cell r="CC114">
            <v>115</v>
          </cell>
          <cell r="CD114">
            <v>0</v>
          </cell>
          <cell r="CE114">
            <v>0</v>
          </cell>
          <cell r="CF114">
            <v>0</v>
          </cell>
          <cell r="CG114">
            <v>0</v>
          </cell>
          <cell r="CH114">
            <v>0</v>
          </cell>
          <cell r="CI114">
            <v>0</v>
          </cell>
          <cell r="CJ114">
            <v>0</v>
          </cell>
          <cell r="CK114">
            <v>0</v>
          </cell>
          <cell r="CL114">
            <v>0</v>
          </cell>
          <cell r="CM114">
            <v>0</v>
          </cell>
          <cell r="CN114">
            <v>0</v>
          </cell>
          <cell r="CO114">
            <v>0</v>
          </cell>
          <cell r="CP114">
            <v>0</v>
          </cell>
          <cell r="CQ114">
            <v>0</v>
          </cell>
        </row>
        <row r="115">
          <cell r="A115">
            <v>11410803973</v>
          </cell>
          <cell r="B115">
            <v>114</v>
          </cell>
          <cell r="C115">
            <v>1080</v>
          </cell>
          <cell r="D115">
            <v>3973</v>
          </cell>
          <cell r="E115" t="str">
            <v>COMMUNICATIONS EQUIP</v>
          </cell>
          <cell r="F115">
            <v>-6323</v>
          </cell>
          <cell r="G115">
            <v>-8802</v>
          </cell>
          <cell r="H115">
            <v>-9156</v>
          </cell>
          <cell r="I115">
            <v>-9510</v>
          </cell>
          <cell r="J115">
            <v>-9864</v>
          </cell>
          <cell r="K115">
            <v>-10218</v>
          </cell>
          <cell r="L115">
            <v>-10572</v>
          </cell>
          <cell r="M115">
            <v>-10926</v>
          </cell>
          <cell r="N115">
            <v>-11280</v>
          </cell>
          <cell r="O115">
            <v>-11634</v>
          </cell>
          <cell r="P115">
            <v>-11988</v>
          </cell>
          <cell r="Q115">
            <v>-12342</v>
          </cell>
          <cell r="R115">
            <v>-12696</v>
          </cell>
          <cell r="BG115" t="str">
            <v>100TOTAL2170</v>
          </cell>
          <cell r="BH115" t="str">
            <v>2170 Total</v>
          </cell>
          <cell r="BI115" t="str">
            <v/>
          </cell>
          <cell r="BL115">
            <v>4678981.307692308</v>
          </cell>
          <cell r="BM115">
            <v>4815383</v>
          </cell>
          <cell r="BN115">
            <v>4731301</v>
          </cell>
          <cell r="BO115">
            <v>4731301</v>
          </cell>
          <cell r="BP115">
            <v>4731301</v>
          </cell>
          <cell r="BQ115">
            <v>4731301</v>
          </cell>
          <cell r="BR115">
            <v>4708564</v>
          </cell>
          <cell r="BS115">
            <v>4708564</v>
          </cell>
          <cell r="BT115">
            <v>4611507</v>
          </cell>
          <cell r="BU115">
            <v>4611507</v>
          </cell>
          <cell r="BV115">
            <v>4611507</v>
          </cell>
          <cell r="BW115">
            <v>4611507</v>
          </cell>
          <cell r="BX115">
            <v>4611507</v>
          </cell>
          <cell r="BY115">
            <v>4611507</v>
          </cell>
          <cell r="CA115" t="str">
            <v>20011141350</v>
          </cell>
          <cell r="CB115">
            <v>1350</v>
          </cell>
          <cell r="CC115">
            <v>114</v>
          </cell>
          <cell r="CD115">
            <v>2500</v>
          </cell>
          <cell r="CE115">
            <v>2500</v>
          </cell>
          <cell r="CF115">
            <v>2500</v>
          </cell>
          <cell r="CG115">
            <v>2500</v>
          </cell>
          <cell r="CH115">
            <v>2500</v>
          </cell>
          <cell r="CI115">
            <v>2500</v>
          </cell>
          <cell r="CJ115">
            <v>2500</v>
          </cell>
          <cell r="CK115">
            <v>2500</v>
          </cell>
          <cell r="CL115">
            <v>2500</v>
          </cell>
          <cell r="CM115">
            <v>2500</v>
          </cell>
          <cell r="CN115">
            <v>2500</v>
          </cell>
          <cell r="CO115">
            <v>2500</v>
          </cell>
          <cell r="CP115">
            <v>2500</v>
          </cell>
          <cell r="CQ115">
            <v>2500</v>
          </cell>
        </row>
        <row r="116">
          <cell r="A116">
            <v>1151080350</v>
          </cell>
          <cell r="B116">
            <v>115</v>
          </cell>
          <cell r="C116">
            <v>1080</v>
          </cell>
          <cell r="D116">
            <v>350</v>
          </cell>
          <cell r="E116" t="str">
            <v>LAND AND LAND RIGHTS</v>
          </cell>
          <cell r="F116">
            <v>-27668</v>
          </cell>
          <cell r="G116">
            <v>-27767</v>
          </cell>
          <cell r="H116">
            <v>-27866</v>
          </cell>
          <cell r="I116">
            <v>-27965</v>
          </cell>
          <cell r="J116">
            <v>-28064</v>
          </cell>
          <cell r="K116">
            <v>-28163</v>
          </cell>
          <cell r="L116">
            <v>-28262</v>
          </cell>
          <cell r="M116">
            <v>-28361</v>
          </cell>
          <cell r="N116">
            <v>-28460</v>
          </cell>
          <cell r="O116">
            <v>-28559</v>
          </cell>
          <cell r="P116">
            <v>-28658</v>
          </cell>
          <cell r="Q116">
            <v>-28757</v>
          </cell>
          <cell r="R116">
            <v>-28856</v>
          </cell>
          <cell r="BG116" t="str">
            <v>10022101</v>
          </cell>
          <cell r="BH116">
            <v>2210</v>
          </cell>
          <cell r="BI116" t="str">
            <v>100</v>
          </cell>
          <cell r="BJ116">
            <v>1</v>
          </cell>
          <cell r="BK116" t="str">
            <v xml:space="preserve">BONDS               </v>
          </cell>
          <cell r="BL116">
            <v>-52500000</v>
          </cell>
          <cell r="BM116">
            <v>-52500000</v>
          </cell>
          <cell r="BN116">
            <v>-52500000</v>
          </cell>
          <cell r="BO116">
            <v>-52500000</v>
          </cell>
          <cell r="BP116">
            <v>-52500000</v>
          </cell>
          <cell r="BQ116">
            <v>-52500000</v>
          </cell>
          <cell r="BR116">
            <v>-52500000</v>
          </cell>
          <cell r="BS116">
            <v>-52500000</v>
          </cell>
          <cell r="BT116">
            <v>-52500000</v>
          </cell>
          <cell r="BU116">
            <v>-52500000</v>
          </cell>
          <cell r="BV116">
            <v>-52500000</v>
          </cell>
          <cell r="BW116">
            <v>-52500000</v>
          </cell>
          <cell r="BX116">
            <v>-52500000</v>
          </cell>
          <cell r="BY116">
            <v>-52500000</v>
          </cell>
          <cell r="CA116" t="str">
            <v>20021141350</v>
          </cell>
          <cell r="CB116">
            <v>1350</v>
          </cell>
          <cell r="CC116">
            <v>114</v>
          </cell>
          <cell r="CD116">
            <v>2500</v>
          </cell>
          <cell r="CE116">
            <v>2500</v>
          </cell>
          <cell r="CF116">
            <v>2500</v>
          </cell>
          <cell r="CG116">
            <v>2500</v>
          </cell>
          <cell r="CH116">
            <v>2500</v>
          </cell>
          <cell r="CI116">
            <v>2500</v>
          </cell>
          <cell r="CJ116">
            <v>2500</v>
          </cell>
          <cell r="CK116">
            <v>2500</v>
          </cell>
          <cell r="CL116">
            <v>2500</v>
          </cell>
          <cell r="CM116">
            <v>2500</v>
          </cell>
          <cell r="CN116">
            <v>2500</v>
          </cell>
          <cell r="CO116">
            <v>2500</v>
          </cell>
          <cell r="CP116">
            <v>2500</v>
          </cell>
          <cell r="CQ116">
            <v>2500</v>
          </cell>
        </row>
        <row r="117">
          <cell r="A117">
            <v>1151080352</v>
          </cell>
          <cell r="B117">
            <v>115</v>
          </cell>
          <cell r="C117">
            <v>1080</v>
          </cell>
          <cell r="D117">
            <v>352</v>
          </cell>
          <cell r="E117" t="str">
            <v>STRUCTURES AND IMPRO</v>
          </cell>
          <cell r="F117">
            <v>-11843</v>
          </cell>
          <cell r="G117">
            <v>-11889</v>
          </cell>
          <cell r="H117">
            <v>-11935</v>
          </cell>
          <cell r="I117">
            <v>-11981</v>
          </cell>
          <cell r="J117">
            <v>-12027</v>
          </cell>
          <cell r="K117">
            <v>-12073</v>
          </cell>
          <cell r="L117">
            <v>-12119</v>
          </cell>
          <cell r="M117">
            <v>-12165</v>
          </cell>
          <cell r="N117">
            <v>-12211</v>
          </cell>
          <cell r="O117">
            <v>-12257</v>
          </cell>
          <cell r="P117">
            <v>-12303</v>
          </cell>
          <cell r="Q117">
            <v>-12349</v>
          </cell>
          <cell r="R117">
            <v>-12395</v>
          </cell>
          <cell r="BG117" t="str">
            <v>100TOTAL2210</v>
          </cell>
          <cell r="BH117" t="str">
            <v>2210 Total</v>
          </cell>
          <cell r="BI117" t="str">
            <v/>
          </cell>
          <cell r="BL117">
            <v>-52500000</v>
          </cell>
          <cell r="BM117">
            <v>-52500000</v>
          </cell>
          <cell r="BN117">
            <v>-52500000</v>
          </cell>
          <cell r="BO117">
            <v>-52500000</v>
          </cell>
          <cell r="BP117">
            <v>-52500000</v>
          </cell>
          <cell r="BQ117">
            <v>-52500000</v>
          </cell>
          <cell r="BR117">
            <v>-52500000</v>
          </cell>
          <cell r="BS117">
            <v>-52500000</v>
          </cell>
          <cell r="BT117">
            <v>-52500000</v>
          </cell>
          <cell r="BU117">
            <v>-52500000</v>
          </cell>
          <cell r="BV117">
            <v>-52500000</v>
          </cell>
          <cell r="BW117">
            <v>-52500000</v>
          </cell>
          <cell r="BX117">
            <v>-52500000</v>
          </cell>
          <cell r="BY117">
            <v>-52500000</v>
          </cell>
          <cell r="CA117" t="str">
            <v>20011151350</v>
          </cell>
          <cell r="CB117">
            <v>1350</v>
          </cell>
          <cell r="CC117">
            <v>115</v>
          </cell>
          <cell r="CD117">
            <v>2500</v>
          </cell>
          <cell r="CE117">
            <v>2500</v>
          </cell>
          <cell r="CF117">
            <v>2500</v>
          </cell>
          <cell r="CG117">
            <v>2500</v>
          </cell>
          <cell r="CH117">
            <v>2500</v>
          </cell>
          <cell r="CI117">
            <v>2500</v>
          </cell>
          <cell r="CJ117">
            <v>2500</v>
          </cell>
          <cell r="CK117">
            <v>2500</v>
          </cell>
          <cell r="CL117">
            <v>2500</v>
          </cell>
          <cell r="CM117">
            <v>2500</v>
          </cell>
          <cell r="CN117">
            <v>2500</v>
          </cell>
          <cell r="CO117">
            <v>2500</v>
          </cell>
          <cell r="CP117">
            <v>2500</v>
          </cell>
          <cell r="CQ117">
            <v>2500</v>
          </cell>
        </row>
        <row r="118">
          <cell r="A118">
            <v>1151080353</v>
          </cell>
          <cell r="B118">
            <v>115</v>
          </cell>
          <cell r="C118">
            <v>1080</v>
          </cell>
          <cell r="D118">
            <v>353</v>
          </cell>
          <cell r="E118" t="str">
            <v xml:space="preserve">STATION EQUIPMENTS  </v>
          </cell>
          <cell r="F118">
            <v>-762973</v>
          </cell>
          <cell r="G118">
            <v>-767036</v>
          </cell>
          <cell r="H118">
            <v>-771099</v>
          </cell>
          <cell r="I118">
            <v>-775162</v>
          </cell>
          <cell r="J118">
            <v>-779225</v>
          </cell>
          <cell r="K118">
            <v>-783289</v>
          </cell>
          <cell r="L118">
            <v>-787353</v>
          </cell>
          <cell r="M118">
            <v>-791417</v>
          </cell>
          <cell r="N118">
            <v>-795481</v>
          </cell>
          <cell r="O118">
            <v>-799545</v>
          </cell>
          <cell r="P118">
            <v>-803609</v>
          </cell>
          <cell r="Q118">
            <v>-807673</v>
          </cell>
          <cell r="R118">
            <v>-811761</v>
          </cell>
          <cell r="BG118" t="str">
            <v>100228032</v>
          </cell>
          <cell r="BH118">
            <v>2280</v>
          </cell>
          <cell r="BI118" t="str">
            <v>100</v>
          </cell>
          <cell r="BJ118">
            <v>32</v>
          </cell>
          <cell r="BK118" t="str">
            <v>MEDICAL SELF INS RES</v>
          </cell>
          <cell r="BL118">
            <v>-1509399.5384615385</v>
          </cell>
          <cell r="BM118">
            <v>-200094</v>
          </cell>
          <cell r="BN118">
            <v>-1662998</v>
          </cell>
          <cell r="BO118">
            <v>-1565551</v>
          </cell>
          <cell r="BP118">
            <v>-1602614</v>
          </cell>
          <cell r="BQ118">
            <v>-1591966</v>
          </cell>
          <cell r="BR118">
            <v>-1594909</v>
          </cell>
          <cell r="BS118">
            <v>-1620340</v>
          </cell>
          <cell r="BT118">
            <v>-1545796</v>
          </cell>
          <cell r="BU118">
            <v>-1580250</v>
          </cell>
          <cell r="BV118">
            <v>-1612814</v>
          </cell>
          <cell r="BW118">
            <v>-1641838</v>
          </cell>
          <cell r="BX118">
            <v>-1638774</v>
          </cell>
          <cell r="BY118">
            <v>-1764250</v>
          </cell>
          <cell r="CA118" t="str">
            <v>20021151350</v>
          </cell>
          <cell r="CB118">
            <v>1350</v>
          </cell>
          <cell r="CC118">
            <v>115</v>
          </cell>
          <cell r="CD118">
            <v>2500</v>
          </cell>
          <cell r="CE118">
            <v>2500</v>
          </cell>
          <cell r="CF118">
            <v>2500</v>
          </cell>
          <cell r="CG118">
            <v>2500</v>
          </cell>
          <cell r="CH118">
            <v>2500</v>
          </cell>
          <cell r="CI118">
            <v>2500</v>
          </cell>
          <cell r="CJ118">
            <v>2500</v>
          </cell>
          <cell r="CK118">
            <v>2500</v>
          </cell>
          <cell r="CL118">
            <v>2500</v>
          </cell>
          <cell r="CM118">
            <v>2500</v>
          </cell>
          <cell r="CN118">
            <v>2500</v>
          </cell>
          <cell r="CO118">
            <v>2500</v>
          </cell>
          <cell r="CP118">
            <v>2500</v>
          </cell>
          <cell r="CQ118">
            <v>2500</v>
          </cell>
        </row>
        <row r="119">
          <cell r="A119">
            <v>1151080354</v>
          </cell>
          <cell r="B119">
            <v>115</v>
          </cell>
          <cell r="C119">
            <v>1080</v>
          </cell>
          <cell r="D119">
            <v>354</v>
          </cell>
          <cell r="E119" t="str">
            <v xml:space="preserve">TOWER AND FIXTURES  </v>
          </cell>
          <cell r="F119">
            <v>-157359</v>
          </cell>
          <cell r="G119">
            <v>-157726</v>
          </cell>
          <cell r="H119">
            <v>-158093</v>
          </cell>
          <cell r="I119">
            <v>-158460</v>
          </cell>
          <cell r="J119">
            <v>-158827</v>
          </cell>
          <cell r="K119">
            <v>-159194</v>
          </cell>
          <cell r="L119">
            <v>-159561</v>
          </cell>
          <cell r="M119">
            <v>-159928</v>
          </cell>
          <cell r="N119">
            <v>-160295</v>
          </cell>
          <cell r="O119">
            <v>-160662</v>
          </cell>
          <cell r="P119">
            <v>-161029</v>
          </cell>
          <cell r="Q119">
            <v>-161396</v>
          </cell>
          <cell r="R119">
            <v>-161763</v>
          </cell>
          <cell r="BG119" t="str">
            <v>100228033</v>
          </cell>
          <cell r="BH119">
            <v>2280</v>
          </cell>
          <cell r="BI119" t="str">
            <v>100</v>
          </cell>
          <cell r="BJ119">
            <v>33</v>
          </cell>
          <cell r="BK119" t="str">
            <v>POST RETIREMENT RESE</v>
          </cell>
          <cell r="BL119">
            <v>-108876.07692307692</v>
          </cell>
          <cell r="BM119">
            <v>-1415389</v>
          </cell>
          <cell r="BN119">
            <v>0</v>
          </cell>
          <cell r="BO119">
            <v>0</v>
          </cell>
          <cell r="BP119">
            <v>0</v>
          </cell>
          <cell r="BQ119">
            <v>0</v>
          </cell>
          <cell r="BR119">
            <v>0</v>
          </cell>
          <cell r="BS119">
            <v>0</v>
          </cell>
          <cell r="BT119">
            <v>0</v>
          </cell>
          <cell r="BU119">
            <v>0</v>
          </cell>
          <cell r="BV119">
            <v>0</v>
          </cell>
          <cell r="BW119">
            <v>0</v>
          </cell>
          <cell r="BX119">
            <v>0</v>
          </cell>
          <cell r="BY119">
            <v>0</v>
          </cell>
          <cell r="CA119" t="str">
            <v>2001fpuc1350</v>
          </cell>
          <cell r="CB119">
            <v>1350</v>
          </cell>
          <cell r="CC119" t="str">
            <v>fpuc</v>
          </cell>
          <cell r="CD119">
            <v>11906.153846153846</v>
          </cell>
          <cell r="CE119">
            <v>12360</v>
          </cell>
          <cell r="CF119">
            <v>11760</v>
          </cell>
          <cell r="CG119">
            <v>11760</v>
          </cell>
          <cell r="CH119">
            <v>11760</v>
          </cell>
          <cell r="CI119">
            <v>11760</v>
          </cell>
          <cell r="CJ119">
            <v>11760</v>
          </cell>
          <cell r="CK119">
            <v>11760</v>
          </cell>
          <cell r="CL119">
            <v>11760</v>
          </cell>
          <cell r="CM119">
            <v>11760</v>
          </cell>
          <cell r="CN119">
            <v>11760</v>
          </cell>
          <cell r="CO119">
            <v>11760</v>
          </cell>
          <cell r="CP119">
            <v>11760</v>
          </cell>
          <cell r="CQ119">
            <v>13060</v>
          </cell>
        </row>
        <row r="120">
          <cell r="A120">
            <v>1151080355</v>
          </cell>
          <cell r="B120">
            <v>115</v>
          </cell>
          <cell r="C120">
            <v>1080</v>
          </cell>
          <cell r="D120">
            <v>355</v>
          </cell>
          <cell r="E120" t="str">
            <v xml:space="preserve">POLES AND FIXTURES  </v>
          </cell>
          <cell r="F120">
            <v>-603893</v>
          </cell>
          <cell r="G120">
            <v>-609512</v>
          </cell>
          <cell r="H120">
            <v>-615131</v>
          </cell>
          <cell r="I120">
            <v>-620912</v>
          </cell>
          <cell r="J120">
            <v>-626693</v>
          </cell>
          <cell r="K120">
            <v>-632474</v>
          </cell>
          <cell r="L120">
            <v>-638298</v>
          </cell>
          <cell r="M120">
            <v>-644122</v>
          </cell>
          <cell r="N120">
            <v>-649755</v>
          </cell>
          <cell r="O120">
            <v>-655579</v>
          </cell>
          <cell r="P120">
            <v>-652909</v>
          </cell>
          <cell r="Q120">
            <v>-658706</v>
          </cell>
          <cell r="R120">
            <v>-664409</v>
          </cell>
          <cell r="BG120" t="str">
            <v>1002280201</v>
          </cell>
          <cell r="BH120">
            <v>2280</v>
          </cell>
          <cell r="BI120" t="str">
            <v>100</v>
          </cell>
          <cell r="BJ120">
            <v>201</v>
          </cell>
          <cell r="BK120" t="str">
            <v>ACCR'D LIABILITY INS</v>
          </cell>
          <cell r="BL120">
            <v>-586991.38461538462</v>
          </cell>
          <cell r="BM120">
            <v>-505403</v>
          </cell>
          <cell r="BN120">
            <v>-592173</v>
          </cell>
          <cell r="BO120">
            <v>-587578</v>
          </cell>
          <cell r="BP120">
            <v>-579626</v>
          </cell>
          <cell r="BQ120">
            <v>-575872</v>
          </cell>
          <cell r="BR120">
            <v>-574206</v>
          </cell>
          <cell r="BS120">
            <v>-570158</v>
          </cell>
          <cell r="BT120">
            <v>-569100</v>
          </cell>
          <cell r="BU120">
            <v>-567981</v>
          </cell>
          <cell r="BV120">
            <v>-611603</v>
          </cell>
          <cell r="BW120">
            <v>-629475</v>
          </cell>
          <cell r="BX120">
            <v>-667775</v>
          </cell>
          <cell r="BY120">
            <v>-599938</v>
          </cell>
          <cell r="CA120" t="str">
            <v>2002fpuc1350</v>
          </cell>
          <cell r="CB120">
            <v>1350</v>
          </cell>
          <cell r="CC120" t="str">
            <v>fpuc</v>
          </cell>
          <cell r="CD120">
            <v>13253.846153846154</v>
          </cell>
          <cell r="CE120">
            <v>13060</v>
          </cell>
          <cell r="CF120">
            <v>13060</v>
          </cell>
          <cell r="CG120">
            <v>13060</v>
          </cell>
          <cell r="CH120">
            <v>13060</v>
          </cell>
          <cell r="CI120">
            <v>13060</v>
          </cell>
          <cell r="CJ120">
            <v>13060</v>
          </cell>
          <cell r="CK120">
            <v>13060</v>
          </cell>
          <cell r="CL120">
            <v>13060</v>
          </cell>
          <cell r="CM120">
            <v>13560</v>
          </cell>
          <cell r="CN120">
            <v>13560</v>
          </cell>
          <cell r="CO120">
            <v>13500</v>
          </cell>
          <cell r="CP120">
            <v>13600</v>
          </cell>
          <cell r="CQ120">
            <v>13600</v>
          </cell>
        </row>
        <row r="121">
          <cell r="A121">
            <v>1151080356</v>
          </cell>
          <cell r="B121">
            <v>115</v>
          </cell>
          <cell r="C121">
            <v>1080</v>
          </cell>
          <cell r="D121">
            <v>356</v>
          </cell>
          <cell r="E121" t="str">
            <v xml:space="preserve">OVERHEAD CONDUCTORS </v>
          </cell>
          <cell r="F121">
            <v>-392708</v>
          </cell>
          <cell r="G121">
            <v>-395256</v>
          </cell>
          <cell r="H121">
            <v>-397804</v>
          </cell>
          <cell r="I121">
            <v>-400352</v>
          </cell>
          <cell r="J121">
            <v>-402900</v>
          </cell>
          <cell r="K121">
            <v>-405448</v>
          </cell>
          <cell r="L121">
            <v>-407996</v>
          </cell>
          <cell r="M121">
            <v>-382107</v>
          </cell>
          <cell r="N121">
            <v>-384655</v>
          </cell>
          <cell r="O121">
            <v>-387203</v>
          </cell>
          <cell r="P121">
            <v>-389751</v>
          </cell>
          <cell r="Q121">
            <v>-392299</v>
          </cell>
          <cell r="R121">
            <v>-394847</v>
          </cell>
          <cell r="BG121" t="str">
            <v>1002280202</v>
          </cell>
          <cell r="BH121">
            <v>2280</v>
          </cell>
          <cell r="BI121" t="str">
            <v>100</v>
          </cell>
          <cell r="BJ121">
            <v>202</v>
          </cell>
          <cell r="BK121" t="str">
            <v xml:space="preserve">ACCR'D INSUR - AUTO </v>
          </cell>
          <cell r="BL121">
            <v>-7094.3846153846152</v>
          </cell>
          <cell r="BM121">
            <v>-94597</v>
          </cell>
          <cell r="BN121">
            <v>220</v>
          </cell>
          <cell r="BO121">
            <v>2150</v>
          </cell>
          <cell r="BP121">
            <v>0</v>
          </cell>
          <cell r="BQ121">
            <v>0</v>
          </cell>
          <cell r="BR121">
            <v>0</v>
          </cell>
          <cell r="BS121">
            <v>0</v>
          </cell>
          <cell r="BT121">
            <v>0</v>
          </cell>
          <cell r="BU121">
            <v>0</v>
          </cell>
          <cell r="BV121">
            <v>0</v>
          </cell>
          <cell r="BW121">
            <v>0</v>
          </cell>
          <cell r="BX121">
            <v>0</v>
          </cell>
          <cell r="BY121">
            <v>0</v>
          </cell>
          <cell r="CA121" t="str">
            <v>20011001350</v>
          </cell>
          <cell r="CB121">
            <v>1350</v>
          </cell>
          <cell r="CC121">
            <v>100</v>
          </cell>
          <cell r="CD121">
            <v>0</v>
          </cell>
          <cell r="CE121">
            <v>0</v>
          </cell>
          <cell r="CF121">
            <v>0</v>
          </cell>
          <cell r="CG121">
            <v>0</v>
          </cell>
          <cell r="CH121">
            <v>0</v>
          </cell>
          <cell r="CI121">
            <v>0</v>
          </cell>
          <cell r="CJ121">
            <v>0</v>
          </cell>
          <cell r="CK121">
            <v>0</v>
          </cell>
          <cell r="CL121">
            <v>0</v>
          </cell>
          <cell r="CM121">
            <v>0</v>
          </cell>
          <cell r="CN121">
            <v>0</v>
          </cell>
          <cell r="CO121">
            <v>0</v>
          </cell>
          <cell r="CP121">
            <v>0</v>
          </cell>
          <cell r="CQ121">
            <v>0</v>
          </cell>
        </row>
        <row r="122">
          <cell r="A122">
            <v>1151080359</v>
          </cell>
          <cell r="B122">
            <v>115</v>
          </cell>
          <cell r="C122">
            <v>1080</v>
          </cell>
          <cell r="D122">
            <v>359</v>
          </cell>
          <cell r="E122" t="str">
            <v xml:space="preserve">ROADS AND TRAILS    </v>
          </cell>
          <cell r="F122">
            <v>-2597</v>
          </cell>
          <cell r="G122">
            <v>-2619</v>
          </cell>
          <cell r="H122">
            <v>-2641</v>
          </cell>
          <cell r="I122">
            <v>-2663</v>
          </cell>
          <cell r="J122">
            <v>-2685</v>
          </cell>
          <cell r="K122">
            <v>-2707</v>
          </cell>
          <cell r="L122">
            <v>-2729</v>
          </cell>
          <cell r="M122">
            <v>-2751</v>
          </cell>
          <cell r="N122">
            <v>-2773</v>
          </cell>
          <cell r="O122">
            <v>-2795</v>
          </cell>
          <cell r="P122">
            <v>-2817</v>
          </cell>
          <cell r="Q122">
            <v>-2839</v>
          </cell>
          <cell r="R122">
            <v>-2861</v>
          </cell>
          <cell r="BG122" t="str">
            <v>1002280203</v>
          </cell>
          <cell r="BH122">
            <v>2280</v>
          </cell>
          <cell r="BI122" t="str">
            <v>100</v>
          </cell>
          <cell r="BJ122">
            <v>203</v>
          </cell>
          <cell r="BK122" t="str">
            <v>ACCR'D INSUR - WORKE</v>
          </cell>
          <cell r="BL122">
            <v>-2677.3076923076924</v>
          </cell>
          <cell r="BM122">
            <v>0</v>
          </cell>
          <cell r="BN122">
            <v>-34805</v>
          </cell>
          <cell r="BO122">
            <v>0</v>
          </cell>
          <cell r="BP122">
            <v>0</v>
          </cell>
          <cell r="BQ122">
            <v>0</v>
          </cell>
          <cell r="BR122">
            <v>0</v>
          </cell>
          <cell r="BS122">
            <v>0</v>
          </cell>
          <cell r="BT122">
            <v>0</v>
          </cell>
          <cell r="BU122">
            <v>0</v>
          </cell>
          <cell r="BV122">
            <v>0</v>
          </cell>
          <cell r="BW122">
            <v>0</v>
          </cell>
          <cell r="BX122">
            <v>0</v>
          </cell>
          <cell r="BY122">
            <v>0</v>
          </cell>
          <cell r="CA122" t="str">
            <v>20021001350</v>
          </cell>
          <cell r="CB122">
            <v>1350</v>
          </cell>
          <cell r="CC122">
            <v>100</v>
          </cell>
          <cell r="CD122">
            <v>0</v>
          </cell>
          <cell r="CE122">
            <v>0</v>
          </cell>
          <cell r="CF122">
            <v>0</v>
          </cell>
          <cell r="CG122">
            <v>0</v>
          </cell>
          <cell r="CH122">
            <v>0</v>
          </cell>
          <cell r="CI122">
            <v>0</v>
          </cell>
          <cell r="CJ122">
            <v>0</v>
          </cell>
          <cell r="CK122">
            <v>0</v>
          </cell>
          <cell r="CL122">
            <v>0</v>
          </cell>
          <cell r="CM122">
            <v>0</v>
          </cell>
          <cell r="CN122">
            <v>0</v>
          </cell>
          <cell r="CO122">
            <v>0</v>
          </cell>
          <cell r="CP122">
            <v>0</v>
          </cell>
          <cell r="CQ122">
            <v>0</v>
          </cell>
        </row>
        <row r="123">
          <cell r="A123">
            <v>1151080360</v>
          </cell>
          <cell r="B123">
            <v>115</v>
          </cell>
          <cell r="C123">
            <v>1080</v>
          </cell>
          <cell r="D123">
            <v>360</v>
          </cell>
          <cell r="E123" t="str">
            <v>LAND AND LAND RIGHTS</v>
          </cell>
          <cell r="F123">
            <v>-109</v>
          </cell>
          <cell r="G123">
            <v>-110</v>
          </cell>
          <cell r="H123">
            <v>-111</v>
          </cell>
          <cell r="I123">
            <v>-112</v>
          </cell>
          <cell r="J123">
            <v>-113</v>
          </cell>
          <cell r="K123">
            <v>-114</v>
          </cell>
          <cell r="L123">
            <v>-115</v>
          </cell>
          <cell r="M123">
            <v>-116</v>
          </cell>
          <cell r="N123">
            <v>-117</v>
          </cell>
          <cell r="O123">
            <v>-118</v>
          </cell>
          <cell r="P123">
            <v>-119</v>
          </cell>
          <cell r="Q123">
            <v>-120</v>
          </cell>
          <cell r="R123">
            <v>-121</v>
          </cell>
          <cell r="BG123" t="str">
            <v>1002280204</v>
          </cell>
          <cell r="BH123">
            <v>2280</v>
          </cell>
          <cell r="BI123" t="str">
            <v>100</v>
          </cell>
          <cell r="BJ123">
            <v>204</v>
          </cell>
          <cell r="BK123" t="str">
            <v>ACCRUED INS-CASUALTY</v>
          </cell>
          <cell r="BL123">
            <v>-3274.6153846153848</v>
          </cell>
          <cell r="BM123">
            <v>-41070</v>
          </cell>
          <cell r="BN123">
            <v>-1500</v>
          </cell>
          <cell r="BO123">
            <v>0</v>
          </cell>
          <cell r="BP123">
            <v>0</v>
          </cell>
          <cell r="BQ123">
            <v>0</v>
          </cell>
          <cell r="BR123">
            <v>0</v>
          </cell>
          <cell r="BS123">
            <v>0</v>
          </cell>
          <cell r="BT123">
            <v>0</v>
          </cell>
          <cell r="BU123">
            <v>0</v>
          </cell>
          <cell r="BV123">
            <v>0</v>
          </cell>
          <cell r="BW123">
            <v>0</v>
          </cell>
          <cell r="BX123">
            <v>0</v>
          </cell>
          <cell r="BY123">
            <v>0</v>
          </cell>
          <cell r="CA123" t="str">
            <v>20011141420</v>
          </cell>
          <cell r="CB123">
            <v>1420</v>
          </cell>
          <cell r="CC123">
            <v>114</v>
          </cell>
          <cell r="CD123">
            <v>1187340.923076923</v>
          </cell>
          <cell r="CE123">
            <v>1451043</v>
          </cell>
          <cell r="CF123">
            <v>1579913</v>
          </cell>
          <cell r="CG123">
            <v>1363467</v>
          </cell>
          <cell r="CH123">
            <v>1095907</v>
          </cell>
          <cell r="CI123">
            <v>1111919</v>
          </cell>
          <cell r="CJ123">
            <v>1009192</v>
          </cell>
          <cell r="CK123">
            <v>1172653</v>
          </cell>
          <cell r="CL123">
            <v>1226149</v>
          </cell>
          <cell r="CM123">
            <v>1131563</v>
          </cell>
          <cell r="CN123">
            <v>1265345</v>
          </cell>
          <cell r="CO123">
            <v>1017054</v>
          </cell>
          <cell r="CP123">
            <v>1059021</v>
          </cell>
          <cell r="CQ123">
            <v>952206</v>
          </cell>
        </row>
        <row r="124">
          <cell r="A124">
            <v>1151080361</v>
          </cell>
          <cell r="B124">
            <v>115</v>
          </cell>
          <cell r="C124">
            <v>1080</v>
          </cell>
          <cell r="D124">
            <v>361</v>
          </cell>
          <cell r="E124" t="str">
            <v>STRUCTURES AND IMPRO</v>
          </cell>
          <cell r="F124">
            <v>-20068</v>
          </cell>
          <cell r="G124">
            <v>-20241</v>
          </cell>
          <cell r="H124">
            <v>-20414</v>
          </cell>
          <cell r="I124">
            <v>-20587</v>
          </cell>
          <cell r="J124">
            <v>-20763</v>
          </cell>
          <cell r="K124">
            <v>-20939</v>
          </cell>
          <cell r="L124">
            <v>-21115</v>
          </cell>
          <cell r="M124">
            <v>-21291</v>
          </cell>
          <cell r="N124">
            <v>-21467</v>
          </cell>
          <cell r="O124">
            <v>-21643</v>
          </cell>
          <cell r="P124">
            <v>-21819</v>
          </cell>
          <cell r="Q124">
            <v>-21995</v>
          </cell>
          <cell r="R124">
            <v>-22171</v>
          </cell>
          <cell r="BG124" t="str">
            <v>114228011</v>
          </cell>
          <cell r="BH124">
            <v>2280</v>
          </cell>
          <cell r="BI124">
            <v>114</v>
          </cell>
          <cell r="BJ124">
            <v>11</v>
          </cell>
          <cell r="BK124" t="str">
            <v xml:space="preserve">ACCUM PROV FOR PROP </v>
          </cell>
          <cell r="BL124">
            <v>-797214</v>
          </cell>
          <cell r="BM124">
            <v>-747216</v>
          </cell>
          <cell r="BN124">
            <v>-755549</v>
          </cell>
          <cell r="BO124">
            <v>-763882</v>
          </cell>
          <cell r="BP124">
            <v>-772215</v>
          </cell>
          <cell r="BQ124">
            <v>-780548</v>
          </cell>
          <cell r="BR124">
            <v>-788881</v>
          </cell>
          <cell r="BS124">
            <v>-797214</v>
          </cell>
          <cell r="BT124">
            <v>-805547</v>
          </cell>
          <cell r="BU124">
            <v>-813880</v>
          </cell>
          <cell r="BV124">
            <v>-822213</v>
          </cell>
          <cell r="BW124">
            <v>-830546</v>
          </cell>
          <cell r="BX124">
            <v>-838879</v>
          </cell>
          <cell r="BY124">
            <v>-847212</v>
          </cell>
          <cell r="CA124" t="str">
            <v>20021141420</v>
          </cell>
          <cell r="CB124">
            <v>1420</v>
          </cell>
          <cell r="CC124">
            <v>114</v>
          </cell>
          <cell r="CD124">
            <v>1278997.3076923077</v>
          </cell>
          <cell r="CE124">
            <v>952206</v>
          </cell>
          <cell r="CF124">
            <v>1469904</v>
          </cell>
          <cell r="CG124">
            <v>1215543</v>
          </cell>
          <cell r="CH124">
            <v>1334076</v>
          </cell>
          <cell r="CI124">
            <v>1042855</v>
          </cell>
          <cell r="CJ124">
            <v>1154109</v>
          </cell>
          <cell r="CK124">
            <v>1372167</v>
          </cell>
          <cell r="CL124">
            <v>1381482</v>
          </cell>
          <cell r="CM124">
            <v>1372474</v>
          </cell>
          <cell r="CN124">
            <v>1513610</v>
          </cell>
          <cell r="CO124">
            <v>1293783</v>
          </cell>
          <cell r="CP124">
            <v>1159488</v>
          </cell>
          <cell r="CQ124">
            <v>1365268</v>
          </cell>
        </row>
        <row r="125">
          <cell r="A125">
            <v>1151080362</v>
          </cell>
          <cell r="B125">
            <v>115</v>
          </cell>
          <cell r="C125">
            <v>1080</v>
          </cell>
          <cell r="D125">
            <v>362</v>
          </cell>
          <cell r="E125" t="str">
            <v xml:space="preserve">STATION EQUIPMENT   </v>
          </cell>
          <cell r="F125">
            <v>-925388</v>
          </cell>
          <cell r="G125">
            <v>-931786</v>
          </cell>
          <cell r="H125">
            <v>-938184</v>
          </cell>
          <cell r="I125">
            <v>-944582</v>
          </cell>
          <cell r="J125">
            <v>-950980</v>
          </cell>
          <cell r="K125">
            <v>-957378</v>
          </cell>
          <cell r="L125">
            <v>-961365</v>
          </cell>
          <cell r="M125">
            <v>-967763</v>
          </cell>
          <cell r="N125">
            <v>-974161</v>
          </cell>
          <cell r="O125">
            <v>-978528</v>
          </cell>
          <cell r="P125">
            <v>-984926</v>
          </cell>
          <cell r="Q125">
            <v>-991300</v>
          </cell>
          <cell r="R125">
            <v>-997690</v>
          </cell>
          <cell r="BG125" t="str">
            <v>100TOTAL2282</v>
          </cell>
          <cell r="BL125">
            <v>-1618275.6153846155</v>
          </cell>
          <cell r="BM125">
            <v>-1615483</v>
          </cell>
          <cell r="BN125">
            <v>-1662998</v>
          </cell>
          <cell r="BO125">
            <v>-1565551</v>
          </cell>
          <cell r="BP125">
            <v>-1602614</v>
          </cell>
          <cell r="BQ125">
            <v>-1591966</v>
          </cell>
          <cell r="BR125">
            <v>-1594909</v>
          </cell>
          <cell r="BS125">
            <v>-1620340</v>
          </cell>
          <cell r="BT125">
            <v>-1545796</v>
          </cell>
          <cell r="BU125">
            <v>-1580250</v>
          </cell>
          <cell r="BV125">
            <v>-1612814</v>
          </cell>
          <cell r="BW125">
            <v>-1641838</v>
          </cell>
          <cell r="BX125">
            <v>-1638774</v>
          </cell>
          <cell r="BY125">
            <v>-1764250</v>
          </cell>
          <cell r="CA125" t="str">
            <v>20011151420</v>
          </cell>
          <cell r="CB125">
            <v>1420</v>
          </cell>
          <cell r="CC125">
            <v>115</v>
          </cell>
          <cell r="CD125">
            <v>1848292.8461538462</v>
          </cell>
          <cell r="CE125">
            <v>2011172</v>
          </cell>
          <cell r="CF125">
            <v>2155631</v>
          </cell>
          <cell r="CG125">
            <v>2092826</v>
          </cell>
          <cell r="CH125">
            <v>1797234</v>
          </cell>
          <cell r="CI125">
            <v>1841703</v>
          </cell>
          <cell r="CJ125">
            <v>1596054</v>
          </cell>
          <cell r="CK125">
            <v>1855900</v>
          </cell>
          <cell r="CL125">
            <v>2178711</v>
          </cell>
          <cell r="CM125">
            <v>1941155</v>
          </cell>
          <cell r="CN125">
            <v>1842646</v>
          </cell>
          <cell r="CO125">
            <v>1581266</v>
          </cell>
          <cell r="CP125">
            <v>1615916</v>
          </cell>
          <cell r="CQ125">
            <v>1517593</v>
          </cell>
        </row>
        <row r="126">
          <cell r="A126">
            <v>1151080364</v>
          </cell>
          <cell r="B126">
            <v>115</v>
          </cell>
          <cell r="C126">
            <v>1080</v>
          </cell>
          <cell r="D126">
            <v>364</v>
          </cell>
          <cell r="E126" t="str">
            <v>POLES TOWERS AND FIX</v>
          </cell>
          <cell r="F126">
            <v>-762679</v>
          </cell>
          <cell r="G126">
            <v>-769272</v>
          </cell>
          <cell r="H126">
            <v>-775742</v>
          </cell>
          <cell r="I126">
            <v>-780828</v>
          </cell>
          <cell r="J126">
            <v>-786943</v>
          </cell>
          <cell r="K126">
            <v>-792834</v>
          </cell>
          <cell r="L126">
            <v>-799367</v>
          </cell>
          <cell r="M126">
            <v>-806298</v>
          </cell>
          <cell r="N126">
            <v>-807868</v>
          </cell>
          <cell r="O126">
            <v>-813774</v>
          </cell>
          <cell r="P126">
            <v>-819255</v>
          </cell>
          <cell r="Q126">
            <v>-824341</v>
          </cell>
          <cell r="R126">
            <v>-829474</v>
          </cell>
          <cell r="BG126" t="str">
            <v>100TOTAL2283</v>
          </cell>
          <cell r="BL126">
            <v>-600037.69230769237</v>
          </cell>
          <cell r="BM126">
            <v>-641070</v>
          </cell>
          <cell r="BN126">
            <v>-628258</v>
          </cell>
          <cell r="BO126">
            <v>-585428</v>
          </cell>
          <cell r="BP126">
            <v>-579626</v>
          </cell>
          <cell r="BQ126">
            <v>-575872</v>
          </cell>
          <cell r="BR126">
            <v>-574206</v>
          </cell>
          <cell r="BS126">
            <v>-570158</v>
          </cell>
          <cell r="BT126">
            <v>-569100</v>
          </cell>
          <cell r="BU126">
            <v>-567981</v>
          </cell>
          <cell r="BV126">
            <v>-611603</v>
          </cell>
          <cell r="BW126">
            <v>-629475</v>
          </cell>
          <cell r="BX126">
            <v>-667775</v>
          </cell>
          <cell r="BY126">
            <v>-599938</v>
          </cell>
          <cell r="CA126" t="str">
            <v>20021151420</v>
          </cell>
          <cell r="CB126">
            <v>1420</v>
          </cell>
          <cell r="CC126">
            <v>115</v>
          </cell>
          <cell r="CD126">
            <v>1796362.076923077</v>
          </cell>
          <cell r="CE126">
            <v>1517593</v>
          </cell>
          <cell r="CF126">
            <v>1788809</v>
          </cell>
          <cell r="CG126">
            <v>1798131</v>
          </cell>
          <cell r="CH126">
            <v>1793826</v>
          </cell>
          <cell r="CI126">
            <v>1503622</v>
          </cell>
          <cell r="CJ126">
            <v>1659886</v>
          </cell>
          <cell r="CK126">
            <v>2012773</v>
          </cell>
          <cell r="CL126">
            <v>1919760</v>
          </cell>
          <cell r="CM126">
            <v>1802757</v>
          </cell>
          <cell r="CN126">
            <v>2105649</v>
          </cell>
          <cell r="CO126">
            <v>1926364</v>
          </cell>
          <cell r="CP126">
            <v>1767978</v>
          </cell>
          <cell r="CQ126">
            <v>1755559</v>
          </cell>
        </row>
        <row r="127">
          <cell r="A127">
            <v>1151080365</v>
          </cell>
          <cell r="B127">
            <v>115</v>
          </cell>
          <cell r="C127">
            <v>1080</v>
          </cell>
          <cell r="D127">
            <v>365</v>
          </cell>
          <cell r="E127" t="str">
            <v xml:space="preserve">OVERHEAD CONDUCTORS </v>
          </cell>
          <cell r="F127">
            <v>-1246742</v>
          </cell>
          <cell r="G127">
            <v>-1256817</v>
          </cell>
          <cell r="H127">
            <v>-1267330</v>
          </cell>
          <cell r="I127">
            <v>-1277617</v>
          </cell>
          <cell r="J127">
            <v>-1287521</v>
          </cell>
          <cell r="K127">
            <v>-1297138</v>
          </cell>
          <cell r="L127">
            <v>-1308835</v>
          </cell>
          <cell r="M127">
            <v>-1319588</v>
          </cell>
          <cell r="N127">
            <v>-1318142</v>
          </cell>
          <cell r="O127">
            <v>-1328250</v>
          </cell>
          <cell r="P127">
            <v>-1337716</v>
          </cell>
          <cell r="Q127">
            <v>-1346340</v>
          </cell>
          <cell r="R127">
            <v>-1356082</v>
          </cell>
          <cell r="BG127" t="str">
            <v>114TOTAL2281</v>
          </cell>
          <cell r="BL127">
            <v>-797214</v>
          </cell>
          <cell r="BM127">
            <v>-747216</v>
          </cell>
          <cell r="BN127">
            <v>-755549</v>
          </cell>
          <cell r="BO127">
            <v>-763882</v>
          </cell>
          <cell r="BP127">
            <v>-772215</v>
          </cell>
          <cell r="BQ127">
            <v>-780548</v>
          </cell>
          <cell r="BR127">
            <v>-788881</v>
          </cell>
          <cell r="BS127">
            <v>-797214</v>
          </cell>
          <cell r="BT127">
            <v>-805547</v>
          </cell>
          <cell r="BU127">
            <v>-813880</v>
          </cell>
          <cell r="BV127">
            <v>-822213</v>
          </cell>
          <cell r="BW127">
            <v>-830546</v>
          </cell>
          <cell r="BX127">
            <v>-838879</v>
          </cell>
          <cell r="BY127">
            <v>-847212</v>
          </cell>
          <cell r="CA127" t="str">
            <v>2001fpuc1420</v>
          </cell>
          <cell r="CB127">
            <v>1420</v>
          </cell>
          <cell r="CC127" t="str">
            <v>fpuc</v>
          </cell>
          <cell r="CD127">
            <v>8160044.615384615</v>
          </cell>
          <cell r="CE127">
            <v>9618497</v>
          </cell>
          <cell r="CF127">
            <v>11915256</v>
          </cell>
          <cell r="CG127">
            <v>11708748</v>
          </cell>
          <cell r="CH127">
            <v>9899394</v>
          </cell>
          <cell r="CI127">
            <v>9013668</v>
          </cell>
          <cell r="CJ127">
            <v>7653437</v>
          </cell>
          <cell r="CK127">
            <v>7321223</v>
          </cell>
          <cell r="CL127">
            <v>6894942</v>
          </cell>
          <cell r="CM127">
            <v>6343098</v>
          </cell>
          <cell r="CN127">
            <v>6916489</v>
          </cell>
          <cell r="CO127">
            <v>5658215</v>
          </cell>
          <cell r="CP127">
            <v>6300806</v>
          </cell>
          <cell r="CQ127">
            <v>6836807</v>
          </cell>
        </row>
        <row r="128">
          <cell r="A128">
            <v>1151080370</v>
          </cell>
          <cell r="B128">
            <v>115</v>
          </cell>
          <cell r="C128">
            <v>1080</v>
          </cell>
          <cell r="D128">
            <v>370</v>
          </cell>
          <cell r="E128" t="str">
            <v xml:space="preserve">METERS              </v>
          </cell>
          <cell r="F128">
            <v>-923415</v>
          </cell>
          <cell r="G128">
            <v>-928673</v>
          </cell>
          <cell r="H128">
            <v>-933848</v>
          </cell>
          <cell r="I128">
            <v>-910601</v>
          </cell>
          <cell r="J128">
            <v>-915858</v>
          </cell>
          <cell r="K128">
            <v>-921024</v>
          </cell>
          <cell r="L128">
            <v>-926312</v>
          </cell>
          <cell r="M128">
            <v>-921238</v>
          </cell>
          <cell r="N128">
            <v>-926452</v>
          </cell>
          <cell r="O128">
            <v>-930389</v>
          </cell>
          <cell r="P128">
            <v>-932701</v>
          </cell>
          <cell r="Q128">
            <v>-937976</v>
          </cell>
          <cell r="R128">
            <v>-941979</v>
          </cell>
          <cell r="BG128" t="str">
            <v>10023101</v>
          </cell>
          <cell r="BH128">
            <v>2310</v>
          </cell>
          <cell r="BI128" t="str">
            <v>100</v>
          </cell>
          <cell r="BJ128">
            <v>1</v>
          </cell>
          <cell r="BK128" t="str">
            <v xml:space="preserve">NOTES PAYABLE       </v>
          </cell>
          <cell r="BL128">
            <v>-15833255.538461538</v>
          </cell>
          <cell r="BM128">
            <v>-20430000</v>
          </cell>
          <cell r="BN128">
            <v>-16705000</v>
          </cell>
          <cell r="BO128">
            <v>-15910000</v>
          </cell>
          <cell r="BP128">
            <v>-16460000</v>
          </cell>
          <cell r="BQ128">
            <v>-15530000</v>
          </cell>
          <cell r="BR128">
            <v>-14956100</v>
          </cell>
          <cell r="BS128">
            <v>-15566100</v>
          </cell>
          <cell r="BT128">
            <v>-14613300</v>
          </cell>
          <cell r="BU128">
            <v>-13098793</v>
          </cell>
          <cell r="BV128">
            <v>-15429029</v>
          </cell>
          <cell r="BW128">
            <v>-13197000</v>
          </cell>
          <cell r="BX128">
            <v>-14754000</v>
          </cell>
          <cell r="BY128">
            <v>-19183000</v>
          </cell>
          <cell r="CA128" t="str">
            <v>2002fpuc1420</v>
          </cell>
          <cell r="CB128">
            <v>1420</v>
          </cell>
          <cell r="CC128" t="str">
            <v>fpuc</v>
          </cell>
          <cell r="CD128">
            <v>7407991.615384615</v>
          </cell>
          <cell r="CE128">
            <v>6836807</v>
          </cell>
          <cell r="CF128">
            <v>8867144</v>
          </cell>
          <cell r="CG128">
            <v>8231389</v>
          </cell>
          <cell r="CH128">
            <v>8112274</v>
          </cell>
          <cell r="CI128">
            <v>6736600</v>
          </cell>
          <cell r="CJ128">
            <v>6715246</v>
          </cell>
          <cell r="CK128">
            <v>7433042</v>
          </cell>
          <cell r="CL128">
            <v>7018059</v>
          </cell>
          <cell r="CM128">
            <v>6316874</v>
          </cell>
          <cell r="CN128">
            <v>7067934</v>
          </cell>
          <cell r="CO128">
            <v>6652251</v>
          </cell>
          <cell r="CP128">
            <v>7310315</v>
          </cell>
          <cell r="CQ128">
            <v>9005956</v>
          </cell>
        </row>
        <row r="129">
          <cell r="A129">
            <v>1151080389</v>
          </cell>
          <cell r="B129">
            <v>115</v>
          </cell>
          <cell r="C129">
            <v>1080</v>
          </cell>
          <cell r="D129">
            <v>389</v>
          </cell>
          <cell r="E129" t="str">
            <v>LAND AND LAND RIGHTS</v>
          </cell>
          <cell r="F129">
            <v>-6704</v>
          </cell>
          <cell r="G129">
            <v>-6704</v>
          </cell>
          <cell r="H129">
            <v>-6704</v>
          </cell>
          <cell r="I129">
            <v>-6704</v>
          </cell>
          <cell r="J129">
            <v>-6704</v>
          </cell>
          <cell r="K129">
            <v>-6704</v>
          </cell>
          <cell r="L129">
            <v>-6704</v>
          </cell>
          <cell r="M129">
            <v>-6704</v>
          </cell>
          <cell r="N129">
            <v>-6704</v>
          </cell>
          <cell r="O129">
            <v>-6704</v>
          </cell>
          <cell r="P129">
            <v>-6704</v>
          </cell>
          <cell r="Q129">
            <v>-6704</v>
          </cell>
          <cell r="R129">
            <v>-6704</v>
          </cell>
          <cell r="BG129" t="str">
            <v>100TOTAL2310</v>
          </cell>
          <cell r="BH129" t="str">
            <v>2310 Total</v>
          </cell>
          <cell r="BI129" t="str">
            <v/>
          </cell>
          <cell r="BL129">
            <v>-15833255.538461538</v>
          </cell>
          <cell r="BM129">
            <v>-20430000</v>
          </cell>
          <cell r="BN129">
            <v>-16705000</v>
          </cell>
          <cell r="BO129">
            <v>-15910000</v>
          </cell>
          <cell r="BP129">
            <v>-16460000</v>
          </cell>
          <cell r="BQ129">
            <v>-15530000</v>
          </cell>
          <cell r="BR129">
            <v>-14956100</v>
          </cell>
          <cell r="BS129">
            <v>-15566100</v>
          </cell>
          <cell r="BT129">
            <v>-14613300</v>
          </cell>
          <cell r="BU129">
            <v>-13098793</v>
          </cell>
          <cell r="BV129">
            <v>-15429029</v>
          </cell>
          <cell r="BW129">
            <v>-13197000</v>
          </cell>
          <cell r="BX129">
            <v>-14754000</v>
          </cell>
          <cell r="BY129">
            <v>-19183000</v>
          </cell>
          <cell r="CA129" t="str">
            <v>20011001420</v>
          </cell>
          <cell r="CB129">
            <v>1420</v>
          </cell>
          <cell r="CC129">
            <v>100</v>
          </cell>
          <cell r="CD129">
            <v>0</v>
          </cell>
          <cell r="CE129">
            <v>0</v>
          </cell>
          <cell r="CF129">
            <v>0</v>
          </cell>
          <cell r="CG129">
            <v>0</v>
          </cell>
          <cell r="CH129">
            <v>0</v>
          </cell>
          <cell r="CI129">
            <v>0</v>
          </cell>
          <cell r="CJ129">
            <v>0</v>
          </cell>
          <cell r="CK129">
            <v>0</v>
          </cell>
          <cell r="CL129">
            <v>0</v>
          </cell>
          <cell r="CM129">
            <v>0</v>
          </cell>
          <cell r="CN129">
            <v>0</v>
          </cell>
          <cell r="CO129">
            <v>0</v>
          </cell>
          <cell r="CP129">
            <v>0</v>
          </cell>
          <cell r="CQ129">
            <v>0</v>
          </cell>
        </row>
        <row r="130">
          <cell r="A130">
            <v>1151080390</v>
          </cell>
          <cell r="B130">
            <v>115</v>
          </cell>
          <cell r="C130">
            <v>1080</v>
          </cell>
          <cell r="D130">
            <v>390</v>
          </cell>
          <cell r="E130" t="str">
            <v>STRUCTURES AND IMPRO</v>
          </cell>
          <cell r="F130">
            <v>-185037</v>
          </cell>
          <cell r="G130">
            <v>-185773</v>
          </cell>
          <cell r="H130">
            <v>-186509</v>
          </cell>
          <cell r="I130">
            <v>-187245</v>
          </cell>
          <cell r="J130">
            <v>-187981</v>
          </cell>
          <cell r="K130">
            <v>-188717</v>
          </cell>
          <cell r="L130">
            <v>-189453</v>
          </cell>
          <cell r="M130">
            <v>-190191</v>
          </cell>
          <cell r="N130">
            <v>-190929</v>
          </cell>
          <cell r="O130">
            <v>-191667</v>
          </cell>
          <cell r="P130">
            <v>-192405</v>
          </cell>
          <cell r="Q130">
            <v>-193150</v>
          </cell>
          <cell r="R130">
            <v>-193895</v>
          </cell>
          <cell r="BG130" t="str">
            <v>10023201</v>
          </cell>
          <cell r="BH130">
            <v>2320</v>
          </cell>
          <cell r="BI130" t="str">
            <v>100</v>
          </cell>
          <cell r="BJ130">
            <v>1</v>
          </cell>
          <cell r="BK130" t="str">
            <v xml:space="preserve">A/P - GENERAL       </v>
          </cell>
          <cell r="BL130">
            <v>-4453482.846153846</v>
          </cell>
          <cell r="BM130">
            <v>-4801216</v>
          </cell>
          <cell r="BN130">
            <v>-6221917</v>
          </cell>
          <cell r="BO130">
            <v>-4630153</v>
          </cell>
          <cell r="BP130">
            <v>-5628878</v>
          </cell>
          <cell r="BQ130">
            <v>-4580373</v>
          </cell>
          <cell r="BR130">
            <v>3647843</v>
          </cell>
          <cell r="BS130">
            <v>-4723771</v>
          </cell>
          <cell r="BT130">
            <v>-5899031</v>
          </cell>
          <cell r="BU130">
            <v>-3777312</v>
          </cell>
          <cell r="BV130">
            <v>-4456552</v>
          </cell>
          <cell r="BW130">
            <v>-4367991</v>
          </cell>
          <cell r="BX130">
            <v>-5824869</v>
          </cell>
          <cell r="BY130">
            <v>-6631057</v>
          </cell>
          <cell r="CA130" t="str">
            <v>20021001420</v>
          </cell>
          <cell r="CB130">
            <v>1420</v>
          </cell>
          <cell r="CC130">
            <v>100</v>
          </cell>
          <cell r="CD130">
            <v>0</v>
          </cell>
          <cell r="CE130">
            <v>0</v>
          </cell>
          <cell r="CF130">
            <v>0</v>
          </cell>
          <cell r="CG130">
            <v>0</v>
          </cell>
          <cell r="CH130">
            <v>0</v>
          </cell>
          <cell r="CI130">
            <v>0</v>
          </cell>
          <cell r="CJ130">
            <v>0</v>
          </cell>
          <cell r="CK130">
            <v>0</v>
          </cell>
          <cell r="CL130">
            <v>0</v>
          </cell>
          <cell r="CM130">
            <v>0</v>
          </cell>
          <cell r="CN130">
            <v>0</v>
          </cell>
          <cell r="CO130">
            <v>0</v>
          </cell>
          <cell r="CP130">
            <v>0</v>
          </cell>
          <cell r="CQ130">
            <v>0</v>
          </cell>
        </row>
        <row r="131">
          <cell r="A131">
            <v>1151080396</v>
          </cell>
          <cell r="B131">
            <v>115</v>
          </cell>
          <cell r="C131">
            <v>1080</v>
          </cell>
          <cell r="D131">
            <v>396</v>
          </cell>
          <cell r="E131" t="str">
            <v>POWER OPERATED EQUIP</v>
          </cell>
          <cell r="F131">
            <v>-67782</v>
          </cell>
          <cell r="G131">
            <v>-68172</v>
          </cell>
          <cell r="H131">
            <v>-68562</v>
          </cell>
          <cell r="I131">
            <v>-68952</v>
          </cell>
          <cell r="J131">
            <v>-69342</v>
          </cell>
          <cell r="K131">
            <v>-69732</v>
          </cell>
          <cell r="L131">
            <v>-70122</v>
          </cell>
          <cell r="M131">
            <v>-70512</v>
          </cell>
          <cell r="N131">
            <v>-70902</v>
          </cell>
          <cell r="O131">
            <v>-71292</v>
          </cell>
          <cell r="P131">
            <v>-71682</v>
          </cell>
          <cell r="Q131">
            <v>-72072</v>
          </cell>
          <cell r="R131">
            <v>-72462</v>
          </cell>
          <cell r="BG131" t="str">
            <v>10023202</v>
          </cell>
          <cell r="BH131">
            <v>2320</v>
          </cell>
          <cell r="BI131" t="str">
            <v>100</v>
          </cell>
          <cell r="BJ131">
            <v>2</v>
          </cell>
          <cell r="BK131" t="str">
            <v xml:space="preserve">A/P -SAVINGS BONDS  </v>
          </cell>
          <cell r="BL131">
            <v>-168.07692307692307</v>
          </cell>
          <cell r="BM131">
            <v>-75</v>
          </cell>
          <cell r="BN131">
            <v>-135</v>
          </cell>
          <cell r="BO131">
            <v>-145</v>
          </cell>
          <cell r="BP131">
            <v>-255</v>
          </cell>
          <cell r="BQ131">
            <v>-265</v>
          </cell>
          <cell r="BR131">
            <v>-105</v>
          </cell>
          <cell r="BS131">
            <v>-115</v>
          </cell>
          <cell r="BT131">
            <v>-225</v>
          </cell>
          <cell r="BU131">
            <v>-260</v>
          </cell>
          <cell r="BV131">
            <v>-120</v>
          </cell>
          <cell r="BW131">
            <v>-85</v>
          </cell>
          <cell r="BX131">
            <v>-195</v>
          </cell>
          <cell r="BY131">
            <v>-205</v>
          </cell>
          <cell r="CA131" t="str">
            <v>20011141430</v>
          </cell>
          <cell r="CB131">
            <v>1430</v>
          </cell>
          <cell r="CC131">
            <v>114</v>
          </cell>
          <cell r="CD131">
            <v>28921.461538461539</v>
          </cell>
          <cell r="CE131">
            <v>28428</v>
          </cell>
          <cell r="CF131">
            <v>110248</v>
          </cell>
          <cell r="CG131">
            <v>50628</v>
          </cell>
          <cell r="CH131">
            <v>51897</v>
          </cell>
          <cell r="CI131">
            <v>1437</v>
          </cell>
          <cell r="CJ131">
            <v>-2448</v>
          </cell>
          <cell r="CK131">
            <v>-828</v>
          </cell>
          <cell r="CL131">
            <v>14061</v>
          </cell>
          <cell r="CM131">
            <v>28206</v>
          </cell>
          <cell r="CN131">
            <v>37136</v>
          </cell>
          <cell r="CO131">
            <v>20080</v>
          </cell>
          <cell r="CP131">
            <v>18936</v>
          </cell>
          <cell r="CQ131">
            <v>18198</v>
          </cell>
        </row>
        <row r="132">
          <cell r="A132">
            <v>1151080397</v>
          </cell>
          <cell r="B132">
            <v>115</v>
          </cell>
          <cell r="C132">
            <v>1080</v>
          </cell>
          <cell r="D132">
            <v>397</v>
          </cell>
          <cell r="E132" t="str">
            <v>COMMUNICATION EQUIPM</v>
          </cell>
          <cell r="F132">
            <v>-64137</v>
          </cell>
          <cell r="G132">
            <v>-65295</v>
          </cell>
          <cell r="H132">
            <v>-66453</v>
          </cell>
          <cell r="I132">
            <v>-67611</v>
          </cell>
          <cell r="J132">
            <v>-68769</v>
          </cell>
          <cell r="K132">
            <v>-69927</v>
          </cell>
          <cell r="L132">
            <v>-71085</v>
          </cell>
          <cell r="M132">
            <v>-72243</v>
          </cell>
          <cell r="N132">
            <v>-73401</v>
          </cell>
          <cell r="O132">
            <v>-74558</v>
          </cell>
          <cell r="P132">
            <v>-75716</v>
          </cell>
          <cell r="Q132">
            <v>-76874</v>
          </cell>
          <cell r="R132">
            <v>-78032</v>
          </cell>
          <cell r="BG132" t="str">
            <v>10023203</v>
          </cell>
          <cell r="BH132">
            <v>2320</v>
          </cell>
          <cell r="BI132" t="str">
            <v>100</v>
          </cell>
          <cell r="BJ132">
            <v>3</v>
          </cell>
          <cell r="BK132" t="str">
            <v xml:space="preserve">A/P -CREDIT UNION   </v>
          </cell>
          <cell r="BL132">
            <v>431.76923076923077</v>
          </cell>
          <cell r="BM132">
            <v>0</v>
          </cell>
          <cell r="BN132">
            <v>0</v>
          </cell>
          <cell r="BO132">
            <v>125</v>
          </cell>
          <cell r="BP132">
            <v>125</v>
          </cell>
          <cell r="BQ132">
            <v>125</v>
          </cell>
          <cell r="BR132">
            <v>125</v>
          </cell>
          <cell r="BS132">
            <v>125</v>
          </cell>
          <cell r="BT132">
            <v>5288</v>
          </cell>
          <cell r="BU132">
            <v>0</v>
          </cell>
          <cell r="BV132">
            <v>0</v>
          </cell>
          <cell r="BW132">
            <v>-100</v>
          </cell>
          <cell r="BX132">
            <v>-100</v>
          </cell>
          <cell r="BY132">
            <v>-100</v>
          </cell>
          <cell r="CA132" t="str">
            <v>20021141430</v>
          </cell>
          <cell r="CB132">
            <v>1430</v>
          </cell>
          <cell r="CC132">
            <v>114</v>
          </cell>
          <cell r="CD132">
            <v>25898.615384615383</v>
          </cell>
          <cell r="CE132">
            <v>18198</v>
          </cell>
          <cell r="CF132">
            <v>53918</v>
          </cell>
          <cell r="CG132">
            <v>52972</v>
          </cell>
          <cell r="CH132">
            <v>16735</v>
          </cell>
          <cell r="CI132">
            <v>15779</v>
          </cell>
          <cell r="CJ132">
            <v>22091</v>
          </cell>
          <cell r="CK132">
            <v>15969</v>
          </cell>
          <cell r="CL132">
            <v>24659</v>
          </cell>
          <cell r="CM132">
            <v>26776</v>
          </cell>
          <cell r="CN132">
            <v>18289</v>
          </cell>
          <cell r="CO132">
            <v>22460</v>
          </cell>
          <cell r="CP132">
            <v>22936</v>
          </cell>
          <cell r="CQ132">
            <v>25900</v>
          </cell>
        </row>
        <row r="133">
          <cell r="A133">
            <v>1151080398</v>
          </cell>
          <cell r="B133">
            <v>115</v>
          </cell>
          <cell r="C133">
            <v>1080</v>
          </cell>
          <cell r="D133">
            <v>398</v>
          </cell>
          <cell r="E133" t="str">
            <v xml:space="preserve">MISC. EQUIPMENT     </v>
          </cell>
          <cell r="F133">
            <v>-7463</v>
          </cell>
          <cell r="G133">
            <v>-7507</v>
          </cell>
          <cell r="H133">
            <v>-7551</v>
          </cell>
          <cell r="I133">
            <v>-7596</v>
          </cell>
          <cell r="J133">
            <v>-7640</v>
          </cell>
          <cell r="K133">
            <v>-7684</v>
          </cell>
          <cell r="L133">
            <v>-7728</v>
          </cell>
          <cell r="M133">
            <v>-7772</v>
          </cell>
          <cell r="N133">
            <v>-7816</v>
          </cell>
          <cell r="O133">
            <v>-7860</v>
          </cell>
          <cell r="P133">
            <v>-7904</v>
          </cell>
          <cell r="Q133">
            <v>-7948</v>
          </cell>
          <cell r="R133">
            <v>-7993</v>
          </cell>
          <cell r="BG133" t="str">
            <v>10023205</v>
          </cell>
          <cell r="BH133">
            <v>2320</v>
          </cell>
          <cell r="BI133" t="str">
            <v>100</v>
          </cell>
          <cell r="BJ133">
            <v>5</v>
          </cell>
          <cell r="BK133" t="str">
            <v>A/P -PROPERTY PRESUM</v>
          </cell>
          <cell r="BL133">
            <v>-238.61538461538461</v>
          </cell>
          <cell r="BM133">
            <v>0</v>
          </cell>
          <cell r="BN133">
            <v>0</v>
          </cell>
          <cell r="BO133">
            <v>-282</v>
          </cell>
          <cell r="BP133">
            <v>-282</v>
          </cell>
          <cell r="BQ133">
            <v>-282</v>
          </cell>
          <cell r="BR133">
            <v>-282</v>
          </cell>
          <cell r="BS133">
            <v>-282</v>
          </cell>
          <cell r="BT133">
            <v>-282</v>
          </cell>
          <cell r="BU133">
            <v>-282</v>
          </cell>
          <cell r="BV133">
            <v>-282</v>
          </cell>
          <cell r="BW133">
            <v>-282</v>
          </cell>
          <cell r="BX133">
            <v>-282</v>
          </cell>
          <cell r="BY133">
            <v>-282</v>
          </cell>
          <cell r="CA133" t="str">
            <v>20011151430</v>
          </cell>
          <cell r="CB133">
            <v>1430</v>
          </cell>
          <cell r="CC133">
            <v>115</v>
          </cell>
          <cell r="CD133">
            <v>128933.30769230769</v>
          </cell>
          <cell r="CE133">
            <v>107891</v>
          </cell>
          <cell r="CF133">
            <v>112824</v>
          </cell>
          <cell r="CG133">
            <v>77527</v>
          </cell>
          <cell r="CH133">
            <v>120585</v>
          </cell>
          <cell r="CI133">
            <v>105556</v>
          </cell>
          <cell r="CJ133">
            <v>117110</v>
          </cell>
          <cell r="CK133">
            <v>149387</v>
          </cell>
          <cell r="CL133">
            <v>178909</v>
          </cell>
          <cell r="CM133">
            <v>129432</v>
          </cell>
          <cell r="CN133">
            <v>125627</v>
          </cell>
          <cell r="CO133">
            <v>148402</v>
          </cell>
          <cell r="CP133">
            <v>155044</v>
          </cell>
          <cell r="CQ133">
            <v>147839</v>
          </cell>
        </row>
        <row r="134">
          <cell r="A134">
            <v>11510803661</v>
          </cell>
          <cell r="B134">
            <v>115</v>
          </cell>
          <cell r="C134">
            <v>1080</v>
          </cell>
          <cell r="D134">
            <v>3661</v>
          </cell>
          <cell r="E134" t="str">
            <v>UNDERGRD CONDUIT- DU</v>
          </cell>
          <cell r="F134">
            <v>-315322</v>
          </cell>
          <cell r="G134">
            <v>-317654</v>
          </cell>
          <cell r="H134">
            <v>-319986</v>
          </cell>
          <cell r="I134">
            <v>-322318</v>
          </cell>
          <cell r="J134">
            <v>-324650</v>
          </cell>
          <cell r="K134">
            <v>-326984</v>
          </cell>
          <cell r="L134">
            <v>-329318</v>
          </cell>
          <cell r="M134">
            <v>-331652</v>
          </cell>
          <cell r="N134">
            <v>-333986</v>
          </cell>
          <cell r="O134">
            <v>-336320</v>
          </cell>
          <cell r="P134">
            <v>-338654</v>
          </cell>
          <cell r="Q134">
            <v>-340988</v>
          </cell>
          <cell r="R134">
            <v>-343322</v>
          </cell>
          <cell r="BG134" t="str">
            <v>10023207</v>
          </cell>
          <cell r="BH134">
            <v>2320</v>
          </cell>
          <cell r="BI134" t="str">
            <v>100</v>
          </cell>
          <cell r="BJ134">
            <v>7</v>
          </cell>
          <cell r="BK134" t="str">
            <v>A/P - UNION DUES W/H</v>
          </cell>
          <cell r="BL134">
            <v>-146.15384615384616</v>
          </cell>
          <cell r="BM134">
            <v>0</v>
          </cell>
          <cell r="BN134">
            <v>0</v>
          </cell>
          <cell r="BO134">
            <v>-190</v>
          </cell>
          <cell r="BP134">
            <v>-190</v>
          </cell>
          <cell r="BQ134">
            <v>-190</v>
          </cell>
          <cell r="BR134">
            <v>-190</v>
          </cell>
          <cell r="BS134">
            <v>-190</v>
          </cell>
          <cell r="BT134">
            <v>-190</v>
          </cell>
          <cell r="BU134">
            <v>-190</v>
          </cell>
          <cell r="BV134">
            <v>-190</v>
          </cell>
          <cell r="BW134">
            <v>-190</v>
          </cell>
          <cell r="BX134">
            <v>-190</v>
          </cell>
          <cell r="BY134">
            <v>0</v>
          </cell>
          <cell r="CA134" t="str">
            <v>20021151430</v>
          </cell>
          <cell r="CB134">
            <v>1430</v>
          </cell>
          <cell r="CC134">
            <v>115</v>
          </cell>
          <cell r="CD134">
            <v>68316</v>
          </cell>
          <cell r="CE134">
            <v>147839</v>
          </cell>
          <cell r="CF134">
            <v>-137295</v>
          </cell>
          <cell r="CG134">
            <v>24924</v>
          </cell>
          <cell r="CH134">
            <v>33281</v>
          </cell>
          <cell r="CI134">
            <v>28972</v>
          </cell>
          <cell r="CJ134">
            <v>61351</v>
          </cell>
          <cell r="CK134">
            <v>108065</v>
          </cell>
          <cell r="CL134">
            <v>133677</v>
          </cell>
          <cell r="CM134">
            <v>154127</v>
          </cell>
          <cell r="CN134">
            <v>115351</v>
          </cell>
          <cell r="CO134">
            <v>73468</v>
          </cell>
          <cell r="CP134">
            <v>74660</v>
          </cell>
          <cell r="CQ134">
            <v>69688</v>
          </cell>
        </row>
        <row r="135">
          <cell r="A135">
            <v>11510803662</v>
          </cell>
          <cell r="B135">
            <v>115</v>
          </cell>
          <cell r="C135">
            <v>1080</v>
          </cell>
          <cell r="D135">
            <v>3662</v>
          </cell>
          <cell r="E135" t="str">
            <v>UNDERGROUND CONDUIT-</v>
          </cell>
          <cell r="F135">
            <v>-3252</v>
          </cell>
          <cell r="G135">
            <v>-3538</v>
          </cell>
          <cell r="H135">
            <v>-3843</v>
          </cell>
          <cell r="I135">
            <v>-4148</v>
          </cell>
          <cell r="J135">
            <v>-4457</v>
          </cell>
          <cell r="K135">
            <v>-4773</v>
          </cell>
          <cell r="L135">
            <v>-5089</v>
          </cell>
          <cell r="M135">
            <v>-5405</v>
          </cell>
          <cell r="N135">
            <v>-5742</v>
          </cell>
          <cell r="O135">
            <v>-6080</v>
          </cell>
          <cell r="P135">
            <v>-6420</v>
          </cell>
          <cell r="Q135">
            <v>-6763</v>
          </cell>
          <cell r="R135">
            <v>-7132</v>
          </cell>
          <cell r="BG135" t="str">
            <v>10023208</v>
          </cell>
          <cell r="BH135">
            <v>2320</v>
          </cell>
          <cell r="BI135" t="str">
            <v>100</v>
          </cell>
          <cell r="BJ135">
            <v>8</v>
          </cell>
          <cell r="BK135" t="str">
            <v xml:space="preserve">A/P - PAYROLL       </v>
          </cell>
          <cell r="BL135">
            <v>-506732.38461538462</v>
          </cell>
          <cell r="BM135">
            <v>-550709</v>
          </cell>
          <cell r="BN135">
            <v>-427180</v>
          </cell>
          <cell r="BO135">
            <v>-425775</v>
          </cell>
          <cell r="BP135">
            <v>-428171</v>
          </cell>
          <cell r="BQ135">
            <v>-537525</v>
          </cell>
          <cell r="BR135">
            <v>-477029</v>
          </cell>
          <cell r="BS135">
            <v>-479781</v>
          </cell>
          <cell r="BT135">
            <v>-438053</v>
          </cell>
          <cell r="BU135">
            <v>-458363</v>
          </cell>
          <cell r="BV135">
            <v>-468888</v>
          </cell>
          <cell r="BW135">
            <v>-399295</v>
          </cell>
          <cell r="BX135">
            <v>-852701</v>
          </cell>
          <cell r="BY135">
            <v>-644051</v>
          </cell>
          <cell r="CA135" t="str">
            <v>2001fpuc1430</v>
          </cell>
          <cell r="CB135">
            <v>1430</v>
          </cell>
          <cell r="CC135" t="str">
            <v>fpuc</v>
          </cell>
          <cell r="CD135">
            <v>404648.76923076925</v>
          </cell>
          <cell r="CE135">
            <v>350340</v>
          </cell>
          <cell r="CF135">
            <v>475327</v>
          </cell>
          <cell r="CG135">
            <v>285335</v>
          </cell>
          <cell r="CH135">
            <v>354936</v>
          </cell>
          <cell r="CI135">
            <v>392101</v>
          </cell>
          <cell r="CJ135">
            <v>385456</v>
          </cell>
          <cell r="CK135">
            <v>387420</v>
          </cell>
          <cell r="CL135">
            <v>490818</v>
          </cell>
          <cell r="CM135">
            <v>426928</v>
          </cell>
          <cell r="CN135">
            <v>441152</v>
          </cell>
          <cell r="CO135">
            <v>472507</v>
          </cell>
          <cell r="CP135">
            <v>468250</v>
          </cell>
          <cell r="CQ135">
            <v>329864</v>
          </cell>
        </row>
        <row r="136">
          <cell r="A136">
            <v>11510803671</v>
          </cell>
          <cell r="B136">
            <v>115</v>
          </cell>
          <cell r="C136">
            <v>1080</v>
          </cell>
          <cell r="D136">
            <v>3671</v>
          </cell>
          <cell r="E136" t="str">
            <v>UNDERGRD CONDUCT-&amp; D</v>
          </cell>
          <cell r="F136">
            <v>-600213</v>
          </cell>
          <cell r="G136">
            <v>-604397</v>
          </cell>
          <cell r="H136">
            <v>-608581</v>
          </cell>
          <cell r="I136">
            <v>-612767</v>
          </cell>
          <cell r="J136">
            <v>-616954</v>
          </cell>
          <cell r="K136">
            <v>-621160</v>
          </cell>
          <cell r="L136">
            <v>-625368</v>
          </cell>
          <cell r="M136">
            <v>-629576</v>
          </cell>
          <cell r="N136">
            <v>-633786</v>
          </cell>
          <cell r="O136">
            <v>-637996</v>
          </cell>
          <cell r="P136">
            <v>-642206</v>
          </cell>
          <cell r="Q136">
            <v>-646416</v>
          </cell>
          <cell r="R136">
            <v>-650626</v>
          </cell>
          <cell r="BG136" t="str">
            <v>10023209</v>
          </cell>
          <cell r="BH136">
            <v>2320</v>
          </cell>
          <cell r="BI136" t="str">
            <v>100</v>
          </cell>
          <cell r="BJ136">
            <v>9</v>
          </cell>
          <cell r="BK136" t="str">
            <v>A/P - PAYROLL DEDUCT</v>
          </cell>
          <cell r="BL136">
            <v>29618.76923076923</v>
          </cell>
          <cell r="BM136">
            <v>0</v>
          </cell>
          <cell r="BN136">
            <v>0</v>
          </cell>
          <cell r="BO136">
            <v>0</v>
          </cell>
          <cell r="BP136">
            <v>0</v>
          </cell>
          <cell r="BQ136">
            <v>0</v>
          </cell>
          <cell r="BR136">
            <v>0</v>
          </cell>
          <cell r="BS136">
            <v>0</v>
          </cell>
          <cell r="BT136">
            <v>0</v>
          </cell>
          <cell r="BU136">
            <v>0</v>
          </cell>
          <cell r="BV136">
            <v>0</v>
          </cell>
          <cell r="BW136">
            <v>0</v>
          </cell>
          <cell r="BX136">
            <v>385044</v>
          </cell>
          <cell r="BY136">
            <v>0</v>
          </cell>
          <cell r="CA136" t="str">
            <v>2002fpuc1430</v>
          </cell>
          <cell r="CB136">
            <v>1430</v>
          </cell>
          <cell r="CC136" t="str">
            <v>fpuc</v>
          </cell>
          <cell r="CD136">
            <v>329811.23076923075</v>
          </cell>
          <cell r="CE136">
            <v>329864</v>
          </cell>
          <cell r="CF136">
            <v>112386</v>
          </cell>
          <cell r="CG136">
            <v>275900</v>
          </cell>
          <cell r="CH136">
            <v>254748</v>
          </cell>
          <cell r="CI136">
            <v>302747</v>
          </cell>
          <cell r="CJ136">
            <v>334831</v>
          </cell>
          <cell r="CK136">
            <v>378482</v>
          </cell>
          <cell r="CL136">
            <v>445142</v>
          </cell>
          <cell r="CM136">
            <v>477148</v>
          </cell>
          <cell r="CN136">
            <v>481313</v>
          </cell>
          <cell r="CO136">
            <v>341556</v>
          </cell>
          <cell r="CP136">
            <v>284636</v>
          </cell>
          <cell r="CQ136">
            <v>268793</v>
          </cell>
        </row>
        <row r="137">
          <cell r="A137">
            <v>11510803672</v>
          </cell>
          <cell r="B137">
            <v>115</v>
          </cell>
          <cell r="C137">
            <v>1080</v>
          </cell>
          <cell r="D137">
            <v>3672</v>
          </cell>
          <cell r="E137" t="str">
            <v>UNDGRND CONDUCT/DEVI</v>
          </cell>
          <cell r="F137">
            <v>-369035</v>
          </cell>
          <cell r="G137">
            <v>-371533</v>
          </cell>
          <cell r="H137">
            <v>-373957</v>
          </cell>
          <cell r="I137">
            <v>-375840</v>
          </cell>
          <cell r="J137">
            <v>-378415</v>
          </cell>
          <cell r="K137">
            <v>-380999</v>
          </cell>
          <cell r="L137">
            <v>-383587</v>
          </cell>
          <cell r="M137">
            <v>-386175</v>
          </cell>
          <cell r="N137">
            <v>-385594</v>
          </cell>
          <cell r="O137">
            <v>-388145</v>
          </cell>
          <cell r="P137">
            <v>-390809</v>
          </cell>
          <cell r="Q137">
            <v>-393473</v>
          </cell>
          <cell r="R137">
            <v>-396190</v>
          </cell>
          <cell r="BG137" t="str">
            <v>100232011</v>
          </cell>
          <cell r="BH137">
            <v>2320</v>
          </cell>
          <cell r="BI137" t="str">
            <v>100</v>
          </cell>
          <cell r="BJ137">
            <v>11</v>
          </cell>
          <cell r="BK137" t="str">
            <v xml:space="preserve">A/P - ACCRUED       </v>
          </cell>
          <cell r="BL137">
            <v>-51691.692307692305</v>
          </cell>
          <cell r="BM137">
            <v>-27811</v>
          </cell>
          <cell r="BN137">
            <v>-54549</v>
          </cell>
          <cell r="BO137">
            <v>-49931</v>
          </cell>
          <cell r="BP137">
            <v>-66287</v>
          </cell>
          <cell r="BQ137">
            <v>-8036</v>
          </cell>
          <cell r="BR137">
            <v>-20716</v>
          </cell>
          <cell r="BS137">
            <v>-47512</v>
          </cell>
          <cell r="BT137">
            <v>-34853</v>
          </cell>
          <cell r="BU137">
            <v>-4594</v>
          </cell>
          <cell r="BV137">
            <v>-75855</v>
          </cell>
          <cell r="BW137">
            <v>-65494</v>
          </cell>
          <cell r="BX137">
            <v>-94187</v>
          </cell>
          <cell r="BY137">
            <v>-122167</v>
          </cell>
          <cell r="CA137" t="str">
            <v>20011001430</v>
          </cell>
          <cell r="CB137">
            <v>1430</v>
          </cell>
          <cell r="CC137">
            <v>100</v>
          </cell>
          <cell r="CD137">
            <v>0</v>
          </cell>
          <cell r="CE137">
            <v>0</v>
          </cell>
          <cell r="CF137">
            <v>0</v>
          </cell>
          <cell r="CG137">
            <v>0</v>
          </cell>
          <cell r="CH137">
            <v>0</v>
          </cell>
          <cell r="CI137">
            <v>0</v>
          </cell>
          <cell r="CJ137">
            <v>0</v>
          </cell>
          <cell r="CK137">
            <v>0</v>
          </cell>
          <cell r="CL137">
            <v>0</v>
          </cell>
          <cell r="CM137">
            <v>0</v>
          </cell>
          <cell r="CN137">
            <v>0</v>
          </cell>
          <cell r="CO137">
            <v>0</v>
          </cell>
          <cell r="CP137">
            <v>0</v>
          </cell>
          <cell r="CQ137">
            <v>0</v>
          </cell>
        </row>
        <row r="138">
          <cell r="A138">
            <v>11510803681</v>
          </cell>
          <cell r="B138">
            <v>115</v>
          </cell>
          <cell r="C138">
            <v>1080</v>
          </cell>
          <cell r="D138">
            <v>3681</v>
          </cell>
          <cell r="E138" t="str">
            <v xml:space="preserve">LINE TRANSFORMERS - </v>
          </cell>
          <cell r="F138">
            <v>-767043</v>
          </cell>
          <cell r="G138">
            <v>-772518</v>
          </cell>
          <cell r="H138">
            <v>-761589</v>
          </cell>
          <cell r="I138">
            <v>-767205</v>
          </cell>
          <cell r="J138">
            <v>-773156</v>
          </cell>
          <cell r="K138">
            <v>-779193</v>
          </cell>
          <cell r="L138">
            <v>-784919</v>
          </cell>
          <cell r="M138">
            <v>-791220</v>
          </cell>
          <cell r="N138">
            <v>-790661</v>
          </cell>
          <cell r="O138">
            <v>-796862</v>
          </cell>
          <cell r="P138">
            <v>-803025</v>
          </cell>
          <cell r="Q138">
            <v>-809062</v>
          </cell>
          <cell r="R138">
            <v>-815311</v>
          </cell>
          <cell r="BG138" t="str">
            <v>100232061</v>
          </cell>
          <cell r="BH138">
            <v>2320</v>
          </cell>
          <cell r="BI138" t="str">
            <v>100</v>
          </cell>
          <cell r="BJ138">
            <v>61</v>
          </cell>
          <cell r="BK138" t="str">
            <v>A/P -INS PREM W/H-ME</v>
          </cell>
          <cell r="BL138">
            <v>-19.153846153846153</v>
          </cell>
          <cell r="BM138">
            <v>98</v>
          </cell>
          <cell r="BN138">
            <v>-109</v>
          </cell>
          <cell r="BO138">
            <v>-10</v>
          </cell>
          <cell r="BP138">
            <v>96</v>
          </cell>
          <cell r="BQ138">
            <v>193</v>
          </cell>
          <cell r="BR138">
            <v>3</v>
          </cell>
          <cell r="BS138">
            <v>96</v>
          </cell>
          <cell r="BT138">
            <v>192</v>
          </cell>
          <cell r="BU138">
            <v>-108</v>
          </cell>
          <cell r="BV138">
            <v>-108</v>
          </cell>
          <cell r="BW138">
            <v>-291</v>
          </cell>
          <cell r="BX138">
            <v>-198</v>
          </cell>
          <cell r="BY138">
            <v>-103</v>
          </cell>
          <cell r="CA138" t="str">
            <v>20021001430</v>
          </cell>
          <cell r="CB138">
            <v>1430</v>
          </cell>
          <cell r="CC138">
            <v>100</v>
          </cell>
          <cell r="CD138">
            <v>0</v>
          </cell>
          <cell r="CE138">
            <v>0</v>
          </cell>
          <cell r="CF138">
            <v>0</v>
          </cell>
          <cell r="CG138">
            <v>0</v>
          </cell>
          <cell r="CH138">
            <v>0</v>
          </cell>
          <cell r="CI138">
            <v>0</v>
          </cell>
          <cell r="CJ138">
            <v>0</v>
          </cell>
          <cell r="CK138">
            <v>0</v>
          </cell>
          <cell r="CL138">
            <v>0</v>
          </cell>
          <cell r="CM138">
            <v>0</v>
          </cell>
          <cell r="CN138">
            <v>0</v>
          </cell>
          <cell r="CO138">
            <v>0</v>
          </cell>
          <cell r="CP138">
            <v>0</v>
          </cell>
          <cell r="CQ138">
            <v>0</v>
          </cell>
        </row>
        <row r="139">
          <cell r="A139">
            <v>11510803682</v>
          </cell>
          <cell r="B139">
            <v>115</v>
          </cell>
          <cell r="C139">
            <v>1080</v>
          </cell>
          <cell r="D139">
            <v>3682</v>
          </cell>
          <cell r="E139" t="str">
            <v>LINE TRANSFORMERS-DU</v>
          </cell>
          <cell r="F139">
            <v>899</v>
          </cell>
          <cell r="G139">
            <v>899</v>
          </cell>
          <cell r="H139">
            <v>899</v>
          </cell>
          <cell r="I139">
            <v>899</v>
          </cell>
          <cell r="J139">
            <v>899</v>
          </cell>
          <cell r="K139">
            <v>899</v>
          </cell>
          <cell r="L139">
            <v>899</v>
          </cell>
          <cell r="M139">
            <v>899</v>
          </cell>
          <cell r="N139">
            <v>899</v>
          </cell>
          <cell r="O139">
            <v>899</v>
          </cell>
          <cell r="P139">
            <v>899</v>
          </cell>
          <cell r="Q139">
            <v>899</v>
          </cell>
          <cell r="R139">
            <v>899</v>
          </cell>
          <cell r="BG139" t="str">
            <v>100232062</v>
          </cell>
          <cell r="BH139">
            <v>2320</v>
          </cell>
          <cell r="BI139" t="str">
            <v>100</v>
          </cell>
          <cell r="BJ139">
            <v>62</v>
          </cell>
          <cell r="BK139" t="str">
            <v>A/P -INS PREM W/H-ME</v>
          </cell>
          <cell r="BL139">
            <v>-559.61538461538464</v>
          </cell>
          <cell r="BM139">
            <v>-179</v>
          </cell>
          <cell r="BN139">
            <v>0</v>
          </cell>
          <cell r="BO139">
            <v>0</v>
          </cell>
          <cell r="BP139">
            <v>0</v>
          </cell>
          <cell r="BQ139">
            <v>0</v>
          </cell>
          <cell r="BR139">
            <v>-7096</v>
          </cell>
          <cell r="BS139">
            <v>0</v>
          </cell>
          <cell r="BT139">
            <v>0</v>
          </cell>
          <cell r="BU139">
            <v>0</v>
          </cell>
          <cell r="BV139">
            <v>0</v>
          </cell>
          <cell r="BW139">
            <v>0</v>
          </cell>
          <cell r="BX139">
            <v>0</v>
          </cell>
          <cell r="BY139">
            <v>0</v>
          </cell>
          <cell r="CA139" t="str">
            <v>20011141440</v>
          </cell>
          <cell r="CB139">
            <v>1440</v>
          </cell>
          <cell r="CC139">
            <v>114</v>
          </cell>
          <cell r="CD139">
            <v>-73587.153846153844</v>
          </cell>
          <cell r="CE139">
            <v>-83198</v>
          </cell>
          <cell r="CF139">
            <v>-91875</v>
          </cell>
          <cell r="CG139">
            <v>-96532</v>
          </cell>
          <cell r="CH139">
            <v>-100889</v>
          </cell>
          <cell r="CI139">
            <v>-105539</v>
          </cell>
          <cell r="CJ139">
            <v>-89844</v>
          </cell>
          <cell r="CK139">
            <v>-64419</v>
          </cell>
          <cell r="CL139">
            <v>-51487</v>
          </cell>
          <cell r="CM139">
            <v>-51136</v>
          </cell>
          <cell r="CN139">
            <v>-56989</v>
          </cell>
          <cell r="CO139">
            <v>-57907</v>
          </cell>
          <cell r="CP139">
            <v>-66046</v>
          </cell>
          <cell r="CQ139">
            <v>-40772</v>
          </cell>
        </row>
        <row r="140">
          <cell r="A140">
            <v>11510803683</v>
          </cell>
          <cell r="B140">
            <v>115</v>
          </cell>
          <cell r="C140">
            <v>1080</v>
          </cell>
          <cell r="D140">
            <v>3683</v>
          </cell>
          <cell r="E140" t="str">
            <v>LINE TRANSFORMERS-BU</v>
          </cell>
          <cell r="F140">
            <v>-1617857</v>
          </cell>
          <cell r="G140">
            <v>-1632079</v>
          </cell>
          <cell r="H140">
            <v>-1640116</v>
          </cell>
          <cell r="I140">
            <v>-1653993</v>
          </cell>
          <cell r="J140">
            <v>-1667963</v>
          </cell>
          <cell r="K140">
            <v>-1681353</v>
          </cell>
          <cell r="L140">
            <v>-1694785</v>
          </cell>
          <cell r="M140">
            <v>-1709454</v>
          </cell>
          <cell r="N140">
            <v>-1699838</v>
          </cell>
          <cell r="O140">
            <v>-1713967</v>
          </cell>
          <cell r="P140">
            <v>-1728543</v>
          </cell>
          <cell r="Q140">
            <v>-1743315</v>
          </cell>
          <cell r="R140">
            <v>-1757254</v>
          </cell>
          <cell r="BG140" t="str">
            <v>100232064</v>
          </cell>
          <cell r="BH140">
            <v>2320</v>
          </cell>
          <cell r="BI140" t="str">
            <v>100</v>
          </cell>
          <cell r="BJ140">
            <v>64</v>
          </cell>
          <cell r="BK140" t="str">
            <v>A/P -INS PREM W/H-DE</v>
          </cell>
          <cell r="BL140">
            <v>87.461538461538467</v>
          </cell>
          <cell r="BM140">
            <v>286</v>
          </cell>
          <cell r="BN140">
            <v>-720</v>
          </cell>
          <cell r="BO140">
            <v>51</v>
          </cell>
          <cell r="BP140">
            <v>456</v>
          </cell>
          <cell r="BQ140">
            <v>765</v>
          </cell>
          <cell r="BR140">
            <v>160</v>
          </cell>
          <cell r="BS140">
            <v>562</v>
          </cell>
          <cell r="BT140">
            <v>701</v>
          </cell>
          <cell r="BU140">
            <v>-366</v>
          </cell>
          <cell r="BV140">
            <v>-205</v>
          </cell>
          <cell r="BW140">
            <v>-544</v>
          </cell>
          <cell r="BX140">
            <v>-205</v>
          </cell>
          <cell r="BY140">
            <v>196</v>
          </cell>
          <cell r="CA140" t="str">
            <v>20021141440</v>
          </cell>
          <cell r="CB140">
            <v>1440</v>
          </cell>
          <cell r="CC140">
            <v>114</v>
          </cell>
          <cell r="CD140">
            <v>-57757.153846153844</v>
          </cell>
          <cell r="CE140">
            <v>-40772</v>
          </cell>
          <cell r="CF140">
            <v>-43271</v>
          </cell>
          <cell r="CG140">
            <v>-43820</v>
          </cell>
          <cell r="CH140">
            <v>-49322</v>
          </cell>
          <cell r="CI140">
            <v>-54389</v>
          </cell>
          <cell r="CJ140">
            <v>-58386</v>
          </cell>
          <cell r="CK140">
            <v>-62898</v>
          </cell>
          <cell r="CL140">
            <v>-68618</v>
          </cell>
          <cell r="CM140">
            <v>-73409</v>
          </cell>
          <cell r="CN140">
            <v>-77893</v>
          </cell>
          <cell r="CO140">
            <v>-73986</v>
          </cell>
          <cell r="CP140">
            <v>-72971</v>
          </cell>
          <cell r="CQ140">
            <v>-31108</v>
          </cell>
        </row>
        <row r="141">
          <cell r="A141">
            <v>11510803691</v>
          </cell>
          <cell r="B141">
            <v>115</v>
          </cell>
          <cell r="C141">
            <v>1080</v>
          </cell>
          <cell r="D141">
            <v>3691</v>
          </cell>
          <cell r="E141" t="str">
            <v xml:space="preserve">OVERHEAD SERVICES   </v>
          </cell>
          <cell r="F141">
            <v>-626014</v>
          </cell>
          <cell r="G141">
            <v>-630802</v>
          </cell>
          <cell r="H141">
            <v>-635603</v>
          </cell>
          <cell r="I141">
            <v>-639923</v>
          </cell>
          <cell r="J141">
            <v>-644781</v>
          </cell>
          <cell r="K141">
            <v>-649655</v>
          </cell>
          <cell r="L141">
            <v>-654551</v>
          </cell>
          <cell r="M141">
            <v>-659444</v>
          </cell>
          <cell r="N141">
            <v>-663505</v>
          </cell>
          <cell r="O141">
            <v>-668464</v>
          </cell>
          <cell r="P141">
            <v>-673389</v>
          </cell>
          <cell r="Q141">
            <v>-678331</v>
          </cell>
          <cell r="R141">
            <v>-683353</v>
          </cell>
          <cell r="BG141" t="str">
            <v>100232065</v>
          </cell>
          <cell r="BH141">
            <v>2320</v>
          </cell>
          <cell r="BI141" t="str">
            <v>100</v>
          </cell>
          <cell r="BJ141">
            <v>65</v>
          </cell>
          <cell r="BK141" t="str">
            <v>A/P -INS PREM W/H-LI</v>
          </cell>
          <cell r="BL141">
            <v>449.69230769230768</v>
          </cell>
          <cell r="BM141">
            <v>-4580</v>
          </cell>
          <cell r="BN141">
            <v>99</v>
          </cell>
          <cell r="BO141">
            <v>-32</v>
          </cell>
          <cell r="BP141">
            <v>5028</v>
          </cell>
          <cell r="BQ141">
            <v>5468</v>
          </cell>
          <cell r="BR141">
            <v>-176</v>
          </cell>
          <cell r="BS141">
            <v>274</v>
          </cell>
          <cell r="BT141">
            <v>539</v>
          </cell>
          <cell r="BU141">
            <v>-235</v>
          </cell>
          <cell r="BV141">
            <v>79</v>
          </cell>
          <cell r="BW141">
            <v>-611</v>
          </cell>
          <cell r="BX141">
            <v>-229</v>
          </cell>
          <cell r="BY141">
            <v>222</v>
          </cell>
          <cell r="CA141" t="str">
            <v>20011151440</v>
          </cell>
          <cell r="CB141">
            <v>1440</v>
          </cell>
          <cell r="CC141">
            <v>115</v>
          </cell>
          <cell r="CD141">
            <v>-27467.76923076923</v>
          </cell>
          <cell r="CE141">
            <v>-34771</v>
          </cell>
          <cell r="CF141">
            <v>-38679</v>
          </cell>
          <cell r="CG141">
            <v>-45206</v>
          </cell>
          <cell r="CH141">
            <v>-47639</v>
          </cell>
          <cell r="CI141">
            <v>-50123</v>
          </cell>
          <cell r="CJ141">
            <v>-41587</v>
          </cell>
          <cell r="CK141">
            <v>-12864</v>
          </cell>
          <cell r="CL141">
            <v>-12289</v>
          </cell>
          <cell r="CM141">
            <v>-13423</v>
          </cell>
          <cell r="CN141">
            <v>-15269</v>
          </cell>
          <cell r="CO141">
            <v>-14062</v>
          </cell>
          <cell r="CP141">
            <v>-9512</v>
          </cell>
          <cell r="CQ141">
            <v>-21657</v>
          </cell>
        </row>
        <row r="142">
          <cell r="A142">
            <v>11510803692</v>
          </cell>
          <cell r="B142">
            <v>115</v>
          </cell>
          <cell r="C142">
            <v>1080</v>
          </cell>
          <cell r="D142">
            <v>3692</v>
          </cell>
          <cell r="E142" t="str">
            <v>UNDERGROUND SERVICES</v>
          </cell>
          <cell r="F142">
            <v>-83011</v>
          </cell>
          <cell r="G142">
            <v>-85176</v>
          </cell>
          <cell r="H142">
            <v>-87343</v>
          </cell>
          <cell r="I142">
            <v>-89510</v>
          </cell>
          <cell r="J142">
            <v>-91678</v>
          </cell>
          <cell r="K142">
            <v>-93846</v>
          </cell>
          <cell r="L142">
            <v>-96014</v>
          </cell>
          <cell r="M142">
            <v>-98184</v>
          </cell>
          <cell r="N142">
            <v>-100354</v>
          </cell>
          <cell r="O142">
            <v>-102525</v>
          </cell>
          <cell r="P142">
            <v>-104696</v>
          </cell>
          <cell r="Q142">
            <v>-106867</v>
          </cell>
          <cell r="R142">
            <v>-109038</v>
          </cell>
          <cell r="BG142" t="str">
            <v>100232066</v>
          </cell>
          <cell r="BH142">
            <v>2320</v>
          </cell>
          <cell r="BI142" t="str">
            <v>100</v>
          </cell>
          <cell r="BJ142">
            <v>66</v>
          </cell>
          <cell r="BK142" t="str">
            <v>A/P INS PREM W/H-LNG</v>
          </cell>
          <cell r="BL142">
            <v>-94</v>
          </cell>
          <cell r="BM142">
            <v>108</v>
          </cell>
          <cell r="BN142">
            <v>-599</v>
          </cell>
          <cell r="BO142">
            <v>-388</v>
          </cell>
          <cell r="BP142">
            <v>-217</v>
          </cell>
          <cell r="BQ142">
            <v>-68</v>
          </cell>
          <cell r="BR142">
            <v>-219</v>
          </cell>
          <cell r="BS142">
            <v>-12</v>
          </cell>
          <cell r="BT142">
            <v>162</v>
          </cell>
          <cell r="BU142">
            <v>-195</v>
          </cell>
          <cell r="BV142">
            <v>1</v>
          </cell>
          <cell r="BW142">
            <v>-74</v>
          </cell>
          <cell r="BX142">
            <v>73</v>
          </cell>
          <cell r="BY142">
            <v>206</v>
          </cell>
          <cell r="CA142" t="str">
            <v>20021151440</v>
          </cell>
          <cell r="CB142">
            <v>1440</v>
          </cell>
          <cell r="CC142">
            <v>115</v>
          </cell>
          <cell r="CD142">
            <v>-34529</v>
          </cell>
          <cell r="CE142">
            <v>-21657</v>
          </cell>
          <cell r="CF142">
            <v>-26536</v>
          </cell>
          <cell r="CG142">
            <v>-25668</v>
          </cell>
          <cell r="CH142">
            <v>-24906</v>
          </cell>
          <cell r="CI142">
            <v>-25960</v>
          </cell>
          <cell r="CJ142">
            <v>-28847</v>
          </cell>
          <cell r="CK142">
            <v>-31082</v>
          </cell>
          <cell r="CL142">
            <v>-59617</v>
          </cell>
          <cell r="CM142">
            <v>-54921</v>
          </cell>
          <cell r="CN142">
            <v>-49950</v>
          </cell>
          <cell r="CO142">
            <v>-43504</v>
          </cell>
          <cell r="CP142">
            <v>-44454</v>
          </cell>
          <cell r="CQ142">
            <v>-11775</v>
          </cell>
        </row>
        <row r="143">
          <cell r="A143">
            <v>11510803693</v>
          </cell>
          <cell r="B143">
            <v>115</v>
          </cell>
          <cell r="C143">
            <v>1080</v>
          </cell>
          <cell r="D143">
            <v>3693</v>
          </cell>
          <cell r="E143" t="str">
            <v>UNDERGROUND SERVICES</v>
          </cell>
          <cell r="F143">
            <v>-651075</v>
          </cell>
          <cell r="G143">
            <v>-655403</v>
          </cell>
          <cell r="H143">
            <v>-659764</v>
          </cell>
          <cell r="I143">
            <v>-664163</v>
          </cell>
          <cell r="J143">
            <v>-668623</v>
          </cell>
          <cell r="K143">
            <v>-673127</v>
          </cell>
          <cell r="L143">
            <v>-677691</v>
          </cell>
          <cell r="M143">
            <v>-682295</v>
          </cell>
          <cell r="N143">
            <v>-686936</v>
          </cell>
          <cell r="O143">
            <v>-691308</v>
          </cell>
          <cell r="P143">
            <v>-695344</v>
          </cell>
          <cell r="Q143">
            <v>-699848</v>
          </cell>
          <cell r="R143">
            <v>-704659</v>
          </cell>
          <cell r="BG143" t="str">
            <v>100232091</v>
          </cell>
          <cell r="BH143">
            <v>2320</v>
          </cell>
          <cell r="BI143" t="str">
            <v>100</v>
          </cell>
          <cell r="BJ143">
            <v>91</v>
          </cell>
          <cell r="BK143" t="str">
            <v>A/P - EMPLOYEE STOCK</v>
          </cell>
          <cell r="BL143">
            <v>-70556.153846153844</v>
          </cell>
          <cell r="BM143">
            <v>-92113</v>
          </cell>
          <cell r="BN143">
            <v>-23114</v>
          </cell>
          <cell r="BO143">
            <v>-39878</v>
          </cell>
          <cell r="BP143">
            <v>-56246</v>
          </cell>
          <cell r="BQ143">
            <v>-70881</v>
          </cell>
          <cell r="BR143">
            <v>-88968</v>
          </cell>
          <cell r="BS143">
            <v>-104666</v>
          </cell>
          <cell r="BT143">
            <v>-20480</v>
          </cell>
          <cell r="BU143">
            <v>-46326</v>
          </cell>
          <cell r="BV143">
            <v>-65668</v>
          </cell>
          <cell r="BW143">
            <v>-85571</v>
          </cell>
          <cell r="BX143">
            <v>-103396</v>
          </cell>
          <cell r="BY143">
            <v>-119923</v>
          </cell>
          <cell r="CA143" t="str">
            <v>2001fpuc1440</v>
          </cell>
          <cell r="CB143">
            <v>1440</v>
          </cell>
          <cell r="CC143" t="str">
            <v>fpuc</v>
          </cell>
          <cell r="CD143">
            <v>-148724.38461538462</v>
          </cell>
          <cell r="CE143">
            <v>-162251</v>
          </cell>
          <cell r="CF143">
            <v>-237949</v>
          </cell>
          <cell r="CG143">
            <v>-270196</v>
          </cell>
          <cell r="CH143">
            <v>-296467</v>
          </cell>
          <cell r="CI143">
            <v>-318557</v>
          </cell>
          <cell r="CJ143">
            <v>-270505</v>
          </cell>
          <cell r="CK143">
            <v>-117632</v>
          </cell>
          <cell r="CL143">
            <v>-62382</v>
          </cell>
          <cell r="CM143">
            <v>-14647</v>
          </cell>
          <cell r="CN143">
            <v>-3437</v>
          </cell>
          <cell r="CO143">
            <v>5617</v>
          </cell>
          <cell r="CP143">
            <v>-53522</v>
          </cell>
          <cell r="CQ143">
            <v>-131489</v>
          </cell>
        </row>
        <row r="144">
          <cell r="A144">
            <v>11510803711</v>
          </cell>
          <cell r="B144">
            <v>115</v>
          </cell>
          <cell r="C144">
            <v>1080</v>
          </cell>
          <cell r="D144">
            <v>3711</v>
          </cell>
          <cell r="E144" t="str">
            <v>INSTALL CUST PREMISE</v>
          </cell>
          <cell r="F144">
            <v>-106064</v>
          </cell>
          <cell r="G144">
            <v>-107138</v>
          </cell>
          <cell r="H144">
            <v>-107969</v>
          </cell>
          <cell r="I144">
            <v>-109059</v>
          </cell>
          <cell r="J144">
            <v>-110159</v>
          </cell>
          <cell r="K144">
            <v>-111269</v>
          </cell>
          <cell r="L144">
            <v>-112382</v>
          </cell>
          <cell r="M144">
            <v>-113432</v>
          </cell>
          <cell r="N144">
            <v>-111701</v>
          </cell>
          <cell r="O144">
            <v>-112745</v>
          </cell>
          <cell r="P144">
            <v>-110251</v>
          </cell>
          <cell r="Q144">
            <v>-111208</v>
          </cell>
          <cell r="R144">
            <v>-112330</v>
          </cell>
          <cell r="BG144" t="str">
            <v>100232092</v>
          </cell>
          <cell r="BH144">
            <v>2320</v>
          </cell>
          <cell r="BI144" t="str">
            <v>100</v>
          </cell>
          <cell r="BJ144">
            <v>92</v>
          </cell>
          <cell r="BK144" t="str">
            <v>A/P-EMPLEE SAVIGS PL</v>
          </cell>
          <cell r="BL144">
            <v>-452.53846153846155</v>
          </cell>
          <cell r="BM144">
            <v>-17872</v>
          </cell>
          <cell r="BN144">
            <v>-17872</v>
          </cell>
          <cell r="BO144">
            <v>-136</v>
          </cell>
          <cell r="BP144">
            <v>-136</v>
          </cell>
          <cell r="BQ144">
            <v>11144</v>
          </cell>
          <cell r="BR144">
            <v>-136</v>
          </cell>
          <cell r="BS144">
            <v>-136</v>
          </cell>
          <cell r="BT144">
            <v>19941</v>
          </cell>
          <cell r="BU144">
            <v>-136</v>
          </cell>
          <cell r="BV144">
            <v>-136</v>
          </cell>
          <cell r="BW144">
            <v>-136</v>
          </cell>
          <cell r="BX144">
            <v>-136</v>
          </cell>
          <cell r="BY144">
            <v>-136</v>
          </cell>
          <cell r="CA144" t="str">
            <v>2002fpuc1440</v>
          </cell>
          <cell r="CB144">
            <v>1440</v>
          </cell>
          <cell r="CC144" t="str">
            <v>fpuc</v>
          </cell>
          <cell r="CD144">
            <v>-203899.84615384616</v>
          </cell>
          <cell r="CE144">
            <v>-131489</v>
          </cell>
          <cell r="CF144">
            <v>-143756</v>
          </cell>
          <cell r="CG144">
            <v>-148927</v>
          </cell>
          <cell r="CH144">
            <v>-171925</v>
          </cell>
          <cell r="CI144">
            <v>-189546</v>
          </cell>
          <cell r="CJ144">
            <v>-188797</v>
          </cell>
          <cell r="CK144">
            <v>-205082</v>
          </cell>
          <cell r="CL144">
            <v>-234242</v>
          </cell>
          <cell r="CM144">
            <v>-236297</v>
          </cell>
          <cell r="CN144">
            <v>-241691</v>
          </cell>
          <cell r="CO144">
            <v>-214503</v>
          </cell>
          <cell r="CP144">
            <v>-234471</v>
          </cell>
          <cell r="CQ144">
            <v>-309972</v>
          </cell>
        </row>
        <row r="145">
          <cell r="A145">
            <v>11510803713</v>
          </cell>
          <cell r="B145">
            <v>115</v>
          </cell>
          <cell r="C145">
            <v>1080</v>
          </cell>
          <cell r="D145">
            <v>3713</v>
          </cell>
          <cell r="E145" t="str">
            <v>INSTALL CUST PREMISE</v>
          </cell>
          <cell r="F145">
            <v>-41808</v>
          </cell>
          <cell r="G145">
            <v>-42950</v>
          </cell>
          <cell r="H145">
            <v>-44094</v>
          </cell>
          <cell r="I145">
            <v>-45528</v>
          </cell>
          <cell r="J145">
            <v>-46964</v>
          </cell>
          <cell r="K145">
            <v>-48433</v>
          </cell>
          <cell r="L145">
            <v>-49902</v>
          </cell>
          <cell r="M145">
            <v>-51373</v>
          </cell>
          <cell r="N145">
            <v>-51217</v>
          </cell>
          <cell r="O145">
            <v>-52684</v>
          </cell>
          <cell r="P145">
            <v>-49017</v>
          </cell>
          <cell r="Q145">
            <v>-50469</v>
          </cell>
          <cell r="R145">
            <v>-51891</v>
          </cell>
          <cell r="BG145" t="str">
            <v>100232095</v>
          </cell>
          <cell r="BH145">
            <v>2320</v>
          </cell>
          <cell r="BI145" t="str">
            <v>100</v>
          </cell>
          <cell r="BJ145">
            <v>95</v>
          </cell>
          <cell r="BK145" t="str">
            <v>A/P-G &amp; S BILLING-FE</v>
          </cell>
          <cell r="BL145">
            <v>325284.46153846156</v>
          </cell>
          <cell r="BM145">
            <v>317232</v>
          </cell>
          <cell r="BN145">
            <v>338183</v>
          </cell>
          <cell r="BO145">
            <v>352379</v>
          </cell>
          <cell r="BP145">
            <v>347839</v>
          </cell>
          <cell r="BQ145">
            <v>340931</v>
          </cell>
          <cell r="BR145">
            <v>336618</v>
          </cell>
          <cell r="BS145">
            <v>354230</v>
          </cell>
          <cell r="BT145">
            <v>321942</v>
          </cell>
          <cell r="BU145">
            <v>293345</v>
          </cell>
          <cell r="BV145">
            <v>320095</v>
          </cell>
          <cell r="BW145">
            <v>283965</v>
          </cell>
          <cell r="BX145">
            <v>316532</v>
          </cell>
          <cell r="BY145">
            <v>305407</v>
          </cell>
          <cell r="CA145" t="str">
            <v>20011001440</v>
          </cell>
          <cell r="CB145">
            <v>1440</v>
          </cell>
          <cell r="CC145">
            <v>100</v>
          </cell>
          <cell r="CD145">
            <v>0</v>
          </cell>
          <cell r="CE145">
            <v>0</v>
          </cell>
          <cell r="CF145">
            <v>0</v>
          </cell>
          <cell r="CG145">
            <v>0</v>
          </cell>
          <cell r="CH145">
            <v>0</v>
          </cell>
          <cell r="CI145">
            <v>0</v>
          </cell>
          <cell r="CJ145">
            <v>0</v>
          </cell>
          <cell r="CK145">
            <v>0</v>
          </cell>
          <cell r="CL145">
            <v>0</v>
          </cell>
          <cell r="CM145">
            <v>0</v>
          </cell>
          <cell r="CN145">
            <v>0</v>
          </cell>
          <cell r="CO145">
            <v>0</v>
          </cell>
          <cell r="CP145">
            <v>0</v>
          </cell>
          <cell r="CQ145">
            <v>0</v>
          </cell>
        </row>
        <row r="146">
          <cell r="A146">
            <v>11510803731</v>
          </cell>
          <cell r="B146">
            <v>115</v>
          </cell>
          <cell r="C146">
            <v>1080</v>
          </cell>
          <cell r="D146">
            <v>3731</v>
          </cell>
          <cell r="E146" t="str">
            <v>ST LIGHTING &amp; SIGNAL</v>
          </cell>
          <cell r="F146">
            <v>-141899</v>
          </cell>
          <cell r="G146">
            <v>-142873</v>
          </cell>
          <cell r="H146">
            <v>-143759</v>
          </cell>
          <cell r="I146">
            <v>-144464</v>
          </cell>
          <cell r="J146">
            <v>-145293</v>
          </cell>
          <cell r="K146">
            <v>-146270</v>
          </cell>
          <cell r="L146">
            <v>-147248</v>
          </cell>
          <cell r="M146">
            <v>-148226</v>
          </cell>
          <cell r="N146">
            <v>-140869</v>
          </cell>
          <cell r="O146">
            <v>-141820</v>
          </cell>
          <cell r="P146">
            <v>-142772</v>
          </cell>
          <cell r="Q146">
            <v>-143674</v>
          </cell>
          <cell r="R146">
            <v>-144630</v>
          </cell>
          <cell r="BG146" t="str">
            <v>100232096</v>
          </cell>
          <cell r="BH146">
            <v>2320</v>
          </cell>
          <cell r="BI146" t="str">
            <v>100</v>
          </cell>
          <cell r="BJ146">
            <v>96</v>
          </cell>
          <cell r="BK146" t="str">
            <v>G &amp; S REVENUE-FERN B</v>
          </cell>
          <cell r="BL146">
            <v>-380550</v>
          </cell>
          <cell r="BM146">
            <v>-464905</v>
          </cell>
          <cell r="BN146">
            <v>-470703</v>
          </cell>
          <cell r="BO146">
            <v>-490652</v>
          </cell>
          <cell r="BP146">
            <v>-408595</v>
          </cell>
          <cell r="BQ146">
            <v>-455188</v>
          </cell>
          <cell r="BR146">
            <v>-392789</v>
          </cell>
          <cell r="BS146">
            <v>-354754</v>
          </cell>
          <cell r="BT146">
            <v>-373869</v>
          </cell>
          <cell r="BU146">
            <v>-371262</v>
          </cell>
          <cell r="BV146">
            <v>-331374</v>
          </cell>
          <cell r="BW146">
            <v>-263179</v>
          </cell>
          <cell r="BX146">
            <v>-306606</v>
          </cell>
          <cell r="BY146">
            <v>-263274</v>
          </cell>
          <cell r="CA146" t="str">
            <v>20021001440</v>
          </cell>
          <cell r="CB146">
            <v>1440</v>
          </cell>
          <cell r="CC146">
            <v>100</v>
          </cell>
          <cell r="CD146">
            <v>0</v>
          </cell>
          <cell r="CE146">
            <v>0</v>
          </cell>
          <cell r="CF146">
            <v>0</v>
          </cell>
          <cell r="CG146">
            <v>0</v>
          </cell>
          <cell r="CH146">
            <v>0</v>
          </cell>
          <cell r="CI146">
            <v>0</v>
          </cell>
          <cell r="CJ146">
            <v>0</v>
          </cell>
          <cell r="CK146">
            <v>0</v>
          </cell>
          <cell r="CL146">
            <v>0</v>
          </cell>
          <cell r="CM146">
            <v>0</v>
          </cell>
          <cell r="CN146">
            <v>0</v>
          </cell>
          <cell r="CO146">
            <v>0</v>
          </cell>
          <cell r="CP146">
            <v>0</v>
          </cell>
          <cell r="CQ146">
            <v>0</v>
          </cell>
        </row>
        <row r="147">
          <cell r="A147">
            <v>11510803733</v>
          </cell>
          <cell r="B147">
            <v>115</v>
          </cell>
          <cell r="C147">
            <v>1080</v>
          </cell>
          <cell r="D147">
            <v>3733</v>
          </cell>
          <cell r="E147" t="str">
            <v>ST LIGHTING &amp; SIGNAL</v>
          </cell>
          <cell r="F147">
            <v>-52936</v>
          </cell>
          <cell r="G147">
            <v>-54518</v>
          </cell>
          <cell r="H147">
            <v>-56100</v>
          </cell>
          <cell r="I147">
            <v>-57682</v>
          </cell>
          <cell r="J147">
            <v>-59269</v>
          </cell>
          <cell r="K147">
            <v>-60897</v>
          </cell>
          <cell r="L147">
            <v>-62541</v>
          </cell>
          <cell r="M147">
            <v>-64185</v>
          </cell>
          <cell r="N147">
            <v>-62301</v>
          </cell>
          <cell r="O147">
            <v>-63935</v>
          </cell>
          <cell r="P147">
            <v>-65463</v>
          </cell>
          <cell r="Q147">
            <v>-67099</v>
          </cell>
          <cell r="R147">
            <v>-68739</v>
          </cell>
          <cell r="BG147" t="str">
            <v>100232099</v>
          </cell>
          <cell r="BH147">
            <v>2320</v>
          </cell>
          <cell r="BI147" t="str">
            <v>100</v>
          </cell>
          <cell r="BJ147">
            <v>99</v>
          </cell>
          <cell r="BK147" t="str">
            <v>ACCOUNTS PAYABLE - D</v>
          </cell>
          <cell r="BL147">
            <v>4211.0769230769229</v>
          </cell>
          <cell r="BM147">
            <v>4341</v>
          </cell>
          <cell r="BN147">
            <v>5106</v>
          </cell>
          <cell r="BO147">
            <v>5610</v>
          </cell>
          <cell r="BP147">
            <v>3886</v>
          </cell>
          <cell r="BQ147">
            <v>4232</v>
          </cell>
          <cell r="BR147">
            <v>3846</v>
          </cell>
          <cell r="BS147">
            <v>4258</v>
          </cell>
          <cell r="BT147">
            <v>3783</v>
          </cell>
          <cell r="BU147">
            <v>3691</v>
          </cell>
          <cell r="BV147">
            <v>4155</v>
          </cell>
          <cell r="BW147">
            <v>4132</v>
          </cell>
          <cell r="BX147">
            <v>4005</v>
          </cell>
          <cell r="BY147">
            <v>3699</v>
          </cell>
          <cell r="CA147" t="str">
            <v>20011001460</v>
          </cell>
          <cell r="CB147">
            <v>1460</v>
          </cell>
          <cell r="CC147">
            <v>100</v>
          </cell>
          <cell r="CD147">
            <v>2622851.230769231</v>
          </cell>
          <cell r="CE147">
            <v>1918236</v>
          </cell>
          <cell r="CF147">
            <v>2026980</v>
          </cell>
          <cell r="CG147">
            <v>2048261</v>
          </cell>
          <cell r="CH147">
            <v>1960197</v>
          </cell>
          <cell r="CI147">
            <v>2003104</v>
          </cell>
          <cell r="CJ147">
            <v>2155093</v>
          </cell>
          <cell r="CK147">
            <v>2276970</v>
          </cell>
          <cell r="CL147">
            <v>2290878</v>
          </cell>
          <cell r="CM147">
            <v>2319460</v>
          </cell>
          <cell r="CN147">
            <v>2365342</v>
          </cell>
          <cell r="CO147">
            <v>2897918</v>
          </cell>
          <cell r="CP147">
            <v>3027269</v>
          </cell>
          <cell r="CQ147">
            <v>6807358</v>
          </cell>
        </row>
        <row r="148">
          <cell r="A148">
            <v>11510803911</v>
          </cell>
          <cell r="B148">
            <v>115</v>
          </cell>
          <cell r="C148">
            <v>1080</v>
          </cell>
          <cell r="D148">
            <v>3911</v>
          </cell>
          <cell r="E148" t="str">
            <v>OFFICE FURNITURE AND</v>
          </cell>
          <cell r="F148">
            <v>-2497</v>
          </cell>
          <cell r="G148">
            <v>-2533</v>
          </cell>
          <cell r="H148">
            <v>-2569</v>
          </cell>
          <cell r="I148">
            <v>-2606</v>
          </cell>
          <cell r="J148">
            <v>-2642</v>
          </cell>
          <cell r="K148">
            <v>-2678</v>
          </cell>
          <cell r="L148">
            <v>-2714</v>
          </cell>
          <cell r="M148">
            <v>-2751</v>
          </cell>
          <cell r="N148">
            <v>-2787</v>
          </cell>
          <cell r="O148">
            <v>-2823</v>
          </cell>
          <cell r="P148">
            <v>-2859</v>
          </cell>
          <cell r="Q148">
            <v>-2895</v>
          </cell>
          <cell r="R148">
            <v>-2932</v>
          </cell>
          <cell r="BG148" t="str">
            <v>100TOTAL2320</v>
          </cell>
          <cell r="BH148" t="str">
            <v>2320 Total</v>
          </cell>
          <cell r="BI148" t="str">
            <v/>
          </cell>
          <cell r="BL148">
            <v>-5104608</v>
          </cell>
          <cell r="BM148">
            <v>-5637395</v>
          </cell>
          <cell r="BN148">
            <v>-6873510</v>
          </cell>
          <cell r="BO148">
            <v>-5279407</v>
          </cell>
          <cell r="BP148">
            <v>-6231827</v>
          </cell>
          <cell r="BQ148">
            <v>-5289950</v>
          </cell>
          <cell r="BR148">
            <v>3000889</v>
          </cell>
          <cell r="BS148">
            <v>-5351674</v>
          </cell>
          <cell r="BT148">
            <v>-6414435</v>
          </cell>
          <cell r="BU148">
            <v>-4362593</v>
          </cell>
          <cell r="BV148">
            <v>-5075048</v>
          </cell>
          <cell r="BW148">
            <v>-4895746</v>
          </cell>
          <cell r="BX148">
            <v>-6477640</v>
          </cell>
          <cell r="BY148">
            <v>-7471568</v>
          </cell>
          <cell r="CA148" t="str">
            <v>20021001460</v>
          </cell>
          <cell r="CB148">
            <v>1460</v>
          </cell>
          <cell r="CC148">
            <v>100</v>
          </cell>
          <cell r="CD148">
            <v>6967002.692307692</v>
          </cell>
          <cell r="CE148">
            <v>6807358</v>
          </cell>
          <cell r="CF148">
            <v>6876219</v>
          </cell>
          <cell r="CG148">
            <v>6726842</v>
          </cell>
          <cell r="CH148">
            <v>6605041</v>
          </cell>
          <cell r="CI148">
            <v>6519578</v>
          </cell>
          <cell r="CJ148">
            <v>6711021</v>
          </cell>
          <cell r="CK148">
            <v>6719738</v>
          </cell>
          <cell r="CL148">
            <v>6760339</v>
          </cell>
          <cell r="CM148">
            <v>6754951</v>
          </cell>
          <cell r="CN148">
            <v>6824073</v>
          </cell>
          <cell r="CO148">
            <v>6987128</v>
          </cell>
          <cell r="CP148">
            <v>7927947</v>
          </cell>
          <cell r="CQ148">
            <v>8350800</v>
          </cell>
        </row>
        <row r="149">
          <cell r="A149">
            <v>11510803912</v>
          </cell>
          <cell r="B149">
            <v>115</v>
          </cell>
          <cell r="C149">
            <v>1080</v>
          </cell>
          <cell r="D149">
            <v>3912</v>
          </cell>
          <cell r="E149" t="str">
            <v xml:space="preserve">OFFICE MACHINES     </v>
          </cell>
          <cell r="F149">
            <v>-16045</v>
          </cell>
          <cell r="G149">
            <v>-16217</v>
          </cell>
          <cell r="H149">
            <v>-16388</v>
          </cell>
          <cell r="I149">
            <v>-16560</v>
          </cell>
          <cell r="J149">
            <v>-16731</v>
          </cell>
          <cell r="K149">
            <v>-16902</v>
          </cell>
          <cell r="L149">
            <v>-17074</v>
          </cell>
          <cell r="M149">
            <v>-17245</v>
          </cell>
          <cell r="N149">
            <v>-17417</v>
          </cell>
          <cell r="O149">
            <v>-17588</v>
          </cell>
          <cell r="P149">
            <v>-17759</v>
          </cell>
          <cell r="Q149">
            <v>-17931</v>
          </cell>
          <cell r="R149">
            <v>-18102</v>
          </cell>
          <cell r="BG149" t="str">
            <v>11423501</v>
          </cell>
          <cell r="BH149">
            <v>2350</v>
          </cell>
          <cell r="BI149" t="str">
            <v>114</v>
          </cell>
          <cell r="BJ149">
            <v>1</v>
          </cell>
          <cell r="BK149" t="str">
            <v xml:space="preserve">CUSTOMER DEPOSITS   </v>
          </cell>
          <cell r="BL149">
            <v>-679218.15384615387</v>
          </cell>
          <cell r="BM149">
            <v>-648442</v>
          </cell>
          <cell r="BN149">
            <v>-650847</v>
          </cell>
          <cell r="BO149">
            <v>-661507</v>
          </cell>
          <cell r="BP149">
            <v>-671902</v>
          </cell>
          <cell r="BQ149">
            <v>-674547</v>
          </cell>
          <cell r="BR149">
            <v>-677017</v>
          </cell>
          <cell r="BS149">
            <v>-680803</v>
          </cell>
          <cell r="BT149">
            <v>-695617</v>
          </cell>
          <cell r="BU149">
            <v>-689473</v>
          </cell>
          <cell r="BV149">
            <v>-688378</v>
          </cell>
          <cell r="BW149">
            <v>-692569</v>
          </cell>
          <cell r="BX149">
            <v>-686847</v>
          </cell>
          <cell r="BY149">
            <v>-711887</v>
          </cell>
          <cell r="CA149" t="str">
            <v>2001fpuc1460</v>
          </cell>
          <cell r="CB149">
            <v>1460</v>
          </cell>
          <cell r="CC149" t="str">
            <v>fpuc</v>
          </cell>
          <cell r="CD149">
            <v>2622851.230769231</v>
          </cell>
          <cell r="CE149">
            <v>1918236</v>
          </cell>
          <cell r="CF149">
            <v>2026980</v>
          </cell>
          <cell r="CG149">
            <v>2048261</v>
          </cell>
          <cell r="CH149">
            <v>1960197</v>
          </cell>
          <cell r="CI149">
            <v>2003104</v>
          </cell>
          <cell r="CJ149">
            <v>2155093</v>
          </cell>
          <cell r="CK149">
            <v>2276970</v>
          </cell>
          <cell r="CL149">
            <v>2290878</v>
          </cell>
          <cell r="CM149">
            <v>2319460</v>
          </cell>
          <cell r="CN149">
            <v>2365342</v>
          </cell>
          <cell r="CO149">
            <v>2897918</v>
          </cell>
          <cell r="CP149">
            <v>3027269</v>
          </cell>
          <cell r="CQ149">
            <v>6807358</v>
          </cell>
        </row>
        <row r="150">
          <cell r="A150">
            <v>11510803913</v>
          </cell>
          <cell r="B150">
            <v>115</v>
          </cell>
          <cell r="C150">
            <v>1080</v>
          </cell>
          <cell r="D150">
            <v>3913</v>
          </cell>
          <cell r="E150" t="str">
            <v xml:space="preserve">E D P EQUIPMENT     </v>
          </cell>
          <cell r="F150">
            <v>-184589</v>
          </cell>
          <cell r="G150">
            <v>-188833</v>
          </cell>
          <cell r="H150">
            <v>-193077</v>
          </cell>
          <cell r="I150">
            <v>-194608</v>
          </cell>
          <cell r="J150">
            <v>-198851</v>
          </cell>
          <cell r="K150">
            <v>-203095</v>
          </cell>
          <cell r="L150">
            <v>-207339</v>
          </cell>
          <cell r="M150">
            <v>-211582</v>
          </cell>
          <cell r="N150">
            <v>-215826</v>
          </cell>
          <cell r="O150">
            <v>-220070</v>
          </cell>
          <cell r="P150">
            <v>-224314</v>
          </cell>
          <cell r="Q150">
            <v>-228557</v>
          </cell>
          <cell r="R150">
            <v>-233672</v>
          </cell>
          <cell r="BG150" t="str">
            <v>114TOTAL2350</v>
          </cell>
          <cell r="BH150" t="str">
            <v>2350 Total</v>
          </cell>
          <cell r="BI150" t="str">
            <v/>
          </cell>
          <cell r="BL150">
            <v>-679218.15384615387</v>
          </cell>
          <cell r="BM150">
            <v>-648442</v>
          </cell>
          <cell r="BN150">
            <v>-650847</v>
          </cell>
          <cell r="BO150">
            <v>-661507</v>
          </cell>
          <cell r="BP150">
            <v>-671902</v>
          </cell>
          <cell r="BQ150">
            <v>-674547</v>
          </cell>
          <cell r="BR150">
            <v>-677017</v>
          </cell>
          <cell r="BS150">
            <v>-680803</v>
          </cell>
          <cell r="BT150">
            <v>-695617</v>
          </cell>
          <cell r="BU150">
            <v>-689473</v>
          </cell>
          <cell r="BV150">
            <v>-688378</v>
          </cell>
          <cell r="BW150">
            <v>-692569</v>
          </cell>
          <cell r="BX150">
            <v>-686847</v>
          </cell>
          <cell r="BY150">
            <v>-711887</v>
          </cell>
          <cell r="CA150" t="str">
            <v>2002fpuc1460</v>
          </cell>
          <cell r="CB150">
            <v>1460</v>
          </cell>
          <cell r="CC150" t="str">
            <v>fpuc</v>
          </cell>
          <cell r="CD150">
            <v>6967002.692307692</v>
          </cell>
          <cell r="CE150">
            <v>6807358</v>
          </cell>
          <cell r="CF150">
            <v>6876219</v>
          </cell>
          <cell r="CG150">
            <v>6726842</v>
          </cell>
          <cell r="CH150">
            <v>6605041</v>
          </cell>
          <cell r="CI150">
            <v>6519578</v>
          </cell>
          <cell r="CJ150">
            <v>6711021</v>
          </cell>
          <cell r="CK150">
            <v>6719738</v>
          </cell>
          <cell r="CL150">
            <v>6760339</v>
          </cell>
          <cell r="CM150">
            <v>6754951</v>
          </cell>
          <cell r="CN150">
            <v>6824073</v>
          </cell>
          <cell r="CO150">
            <v>6987128</v>
          </cell>
          <cell r="CP150">
            <v>7927947</v>
          </cell>
          <cell r="CQ150">
            <v>8350800</v>
          </cell>
        </row>
        <row r="151">
          <cell r="A151">
            <v>11510803921</v>
          </cell>
          <cell r="B151">
            <v>115</v>
          </cell>
          <cell r="C151">
            <v>1080</v>
          </cell>
          <cell r="D151">
            <v>3921</v>
          </cell>
          <cell r="E151" t="str">
            <v xml:space="preserve">ACC.DEP-TRANS-CARS  </v>
          </cell>
          <cell r="F151">
            <v>-34173</v>
          </cell>
          <cell r="G151">
            <v>-34510</v>
          </cell>
          <cell r="H151">
            <v>-34847</v>
          </cell>
          <cell r="I151">
            <v>-35184</v>
          </cell>
          <cell r="J151">
            <v>-35521</v>
          </cell>
          <cell r="K151">
            <v>-35858</v>
          </cell>
          <cell r="L151">
            <v>-36195</v>
          </cell>
          <cell r="M151">
            <v>-30376</v>
          </cell>
          <cell r="N151">
            <v>-30743</v>
          </cell>
          <cell r="O151">
            <v>-31110</v>
          </cell>
          <cell r="P151">
            <v>-23828</v>
          </cell>
          <cell r="Q151">
            <v>-24105</v>
          </cell>
          <cell r="R151">
            <v>-24382</v>
          </cell>
          <cell r="BG151" t="str">
            <v>10023601</v>
          </cell>
          <cell r="BH151">
            <v>2360</v>
          </cell>
          <cell r="BI151" t="str">
            <v>100</v>
          </cell>
          <cell r="BJ151">
            <v>1</v>
          </cell>
          <cell r="BK151" t="str">
            <v xml:space="preserve">AD VALOREM          </v>
          </cell>
          <cell r="BL151">
            <v>-548195.38461538462</v>
          </cell>
          <cell r="BM151">
            <v>-131925</v>
          </cell>
          <cell r="BN151">
            <v>-123852</v>
          </cell>
          <cell r="BO151">
            <v>-242755</v>
          </cell>
          <cell r="BP151">
            <v>-372824</v>
          </cell>
          <cell r="BQ151">
            <v>-503976</v>
          </cell>
          <cell r="BR151">
            <v>-637282</v>
          </cell>
          <cell r="BS151">
            <v>-770588</v>
          </cell>
          <cell r="BT151">
            <v>-903894</v>
          </cell>
          <cell r="BU151">
            <v>-1050126</v>
          </cell>
          <cell r="BV151">
            <v>-1196358</v>
          </cell>
          <cell r="BW151">
            <v>-1331447</v>
          </cell>
          <cell r="BX151">
            <v>138487</v>
          </cell>
          <cell r="BY151">
            <v>0</v>
          </cell>
          <cell r="CA151" t="str">
            <v>20011141460</v>
          </cell>
          <cell r="CB151">
            <v>1460</v>
          </cell>
          <cell r="CC151">
            <v>114</v>
          </cell>
          <cell r="CD151">
            <v>0</v>
          </cell>
          <cell r="CE151">
            <v>0</v>
          </cell>
          <cell r="CF151">
            <v>0</v>
          </cell>
          <cell r="CG151">
            <v>0</v>
          </cell>
          <cell r="CH151">
            <v>0</v>
          </cell>
          <cell r="CI151">
            <v>0</v>
          </cell>
          <cell r="CJ151">
            <v>0</v>
          </cell>
          <cell r="CK151">
            <v>0</v>
          </cell>
          <cell r="CL151">
            <v>0</v>
          </cell>
          <cell r="CM151">
            <v>0</v>
          </cell>
          <cell r="CN151">
            <v>0</v>
          </cell>
          <cell r="CO151">
            <v>0</v>
          </cell>
          <cell r="CP151">
            <v>0</v>
          </cell>
          <cell r="CQ151">
            <v>0</v>
          </cell>
        </row>
        <row r="152">
          <cell r="A152">
            <v>11510803922</v>
          </cell>
          <cell r="B152">
            <v>115</v>
          </cell>
          <cell r="C152">
            <v>1080</v>
          </cell>
          <cell r="D152">
            <v>3922</v>
          </cell>
          <cell r="E152" t="str">
            <v>ACC.DEP-TRANS-LGHT T</v>
          </cell>
          <cell r="F152">
            <v>-152125</v>
          </cell>
          <cell r="G152">
            <v>-155717</v>
          </cell>
          <cell r="H152">
            <v>-159309</v>
          </cell>
          <cell r="I152">
            <v>-151959</v>
          </cell>
          <cell r="J152">
            <v>-155425</v>
          </cell>
          <cell r="K152">
            <v>-158891</v>
          </cell>
          <cell r="L152">
            <v>-162357</v>
          </cell>
          <cell r="M152">
            <v>-165823</v>
          </cell>
          <cell r="N152">
            <v>-169289</v>
          </cell>
          <cell r="O152">
            <v>-172755</v>
          </cell>
          <cell r="P152">
            <v>-176221</v>
          </cell>
          <cell r="Q152">
            <v>-179687</v>
          </cell>
          <cell r="R152">
            <v>-183153</v>
          </cell>
          <cell r="BG152" t="str">
            <v>10023602</v>
          </cell>
          <cell r="BH152">
            <v>2360</v>
          </cell>
          <cell r="BI152" t="str">
            <v>100</v>
          </cell>
          <cell r="BJ152">
            <v>2</v>
          </cell>
          <cell r="BK152" t="str">
            <v>STATE GROSS RECEIPTS</v>
          </cell>
          <cell r="BL152">
            <v>-156445.23076923078</v>
          </cell>
          <cell r="BM152">
            <v>-143198</v>
          </cell>
          <cell r="BN152">
            <v>-192256</v>
          </cell>
          <cell r="BO152">
            <v>-143331</v>
          </cell>
          <cell r="BP152">
            <v>-156494</v>
          </cell>
          <cell r="BQ152">
            <v>-140479</v>
          </cell>
          <cell r="BR152">
            <v>-145931</v>
          </cell>
          <cell r="BS152">
            <v>-153115</v>
          </cell>
          <cell r="BT152">
            <v>-158153</v>
          </cell>
          <cell r="BU152">
            <v>-148674</v>
          </cell>
          <cell r="BV152">
            <v>-157478</v>
          </cell>
          <cell r="BW152">
            <v>-152530</v>
          </cell>
          <cell r="BX152">
            <v>-150052</v>
          </cell>
          <cell r="BY152">
            <v>-192097</v>
          </cell>
          <cell r="CA152" t="str">
            <v>20021141460</v>
          </cell>
          <cell r="CB152">
            <v>1460</v>
          </cell>
          <cell r="CC152">
            <v>114</v>
          </cell>
          <cell r="CD152">
            <v>0</v>
          </cell>
          <cell r="CE152">
            <v>0</v>
          </cell>
          <cell r="CF152">
            <v>0</v>
          </cell>
          <cell r="CG152">
            <v>0</v>
          </cell>
          <cell r="CH152">
            <v>0</v>
          </cell>
          <cell r="CI152">
            <v>0</v>
          </cell>
          <cell r="CJ152">
            <v>0</v>
          </cell>
          <cell r="CK152">
            <v>0</v>
          </cell>
          <cell r="CL152">
            <v>0</v>
          </cell>
          <cell r="CM152">
            <v>0</v>
          </cell>
          <cell r="CN152">
            <v>0</v>
          </cell>
          <cell r="CO152">
            <v>0</v>
          </cell>
          <cell r="CP152">
            <v>0</v>
          </cell>
          <cell r="CQ152">
            <v>0</v>
          </cell>
        </row>
        <row r="153">
          <cell r="A153">
            <v>11510803923</v>
          </cell>
          <cell r="B153">
            <v>115</v>
          </cell>
          <cell r="C153">
            <v>1080</v>
          </cell>
          <cell r="D153">
            <v>3923</v>
          </cell>
          <cell r="E153" t="str">
            <v xml:space="preserve">ACC.DEP-TRANS-HEAVY </v>
          </cell>
          <cell r="F153">
            <v>-333463</v>
          </cell>
          <cell r="G153">
            <v>-338545</v>
          </cell>
          <cell r="H153">
            <v>-343627</v>
          </cell>
          <cell r="I153">
            <v>-348709</v>
          </cell>
          <cell r="J153">
            <v>-353791</v>
          </cell>
          <cell r="K153">
            <v>-358873</v>
          </cell>
          <cell r="L153">
            <v>-363955</v>
          </cell>
          <cell r="M153">
            <v>-369037</v>
          </cell>
          <cell r="N153">
            <v>-374119</v>
          </cell>
          <cell r="O153">
            <v>-379201</v>
          </cell>
          <cell r="P153">
            <v>-384283</v>
          </cell>
          <cell r="Q153">
            <v>-389365</v>
          </cell>
          <cell r="R153">
            <v>-394447</v>
          </cell>
          <cell r="BG153" t="str">
            <v>10023603</v>
          </cell>
          <cell r="BH153">
            <v>2360</v>
          </cell>
          <cell r="BI153" t="str">
            <v>100</v>
          </cell>
          <cell r="BJ153">
            <v>3</v>
          </cell>
          <cell r="BK153" t="str">
            <v xml:space="preserve">FPSC ASSESSMENT     </v>
          </cell>
          <cell r="BL153">
            <v>-186961.46153846153</v>
          </cell>
          <cell r="BM153">
            <v>-227823</v>
          </cell>
          <cell r="BN153">
            <v>-167527</v>
          </cell>
          <cell r="BO153">
            <v>-196115</v>
          </cell>
          <cell r="BP153">
            <v>-130211</v>
          </cell>
          <cell r="BQ153">
            <v>-159170</v>
          </cell>
          <cell r="BR153">
            <v>-190048</v>
          </cell>
          <cell r="BS153">
            <v>-220822</v>
          </cell>
          <cell r="BT153">
            <v>-135755</v>
          </cell>
          <cell r="BU153">
            <v>-163678</v>
          </cell>
          <cell r="BV153">
            <v>-192808</v>
          </cell>
          <cell r="BW153">
            <v>-220805</v>
          </cell>
          <cell r="BX153">
            <v>-250352</v>
          </cell>
          <cell r="BY153">
            <v>-175385</v>
          </cell>
          <cell r="CA153" t="str">
            <v>20011151460</v>
          </cell>
          <cell r="CB153">
            <v>1460</v>
          </cell>
          <cell r="CC153">
            <v>115</v>
          </cell>
          <cell r="CD153">
            <v>0</v>
          </cell>
          <cell r="CE153">
            <v>0</v>
          </cell>
          <cell r="CF153">
            <v>0</v>
          </cell>
          <cell r="CG153">
            <v>0</v>
          </cell>
          <cell r="CH153">
            <v>0</v>
          </cell>
          <cell r="CI153">
            <v>0</v>
          </cell>
          <cell r="CJ153">
            <v>0</v>
          </cell>
          <cell r="CK153">
            <v>0</v>
          </cell>
          <cell r="CL153">
            <v>0</v>
          </cell>
          <cell r="CM153">
            <v>0</v>
          </cell>
          <cell r="CN153">
            <v>0</v>
          </cell>
          <cell r="CO153">
            <v>0</v>
          </cell>
          <cell r="CP153">
            <v>0</v>
          </cell>
          <cell r="CQ153">
            <v>0</v>
          </cell>
        </row>
        <row r="154">
          <cell r="A154">
            <v>11510803924</v>
          </cell>
          <cell r="B154">
            <v>115</v>
          </cell>
          <cell r="C154">
            <v>1080</v>
          </cell>
          <cell r="D154">
            <v>3924</v>
          </cell>
          <cell r="E154" t="str">
            <v>ACC.DEP-TRANS-TRAILE</v>
          </cell>
          <cell r="F154">
            <v>-8489</v>
          </cell>
          <cell r="G154">
            <v>-8562</v>
          </cell>
          <cell r="H154">
            <v>-8635</v>
          </cell>
          <cell r="I154">
            <v>-8708</v>
          </cell>
          <cell r="J154">
            <v>-8781</v>
          </cell>
          <cell r="K154">
            <v>-8854</v>
          </cell>
          <cell r="L154">
            <v>-8927</v>
          </cell>
          <cell r="M154">
            <v>-9000</v>
          </cell>
          <cell r="N154">
            <v>-9073</v>
          </cell>
          <cell r="O154">
            <v>-9146</v>
          </cell>
          <cell r="P154">
            <v>-9219</v>
          </cell>
          <cell r="Q154">
            <v>-9292</v>
          </cell>
          <cell r="R154">
            <v>-9365</v>
          </cell>
          <cell r="BG154" t="str">
            <v>10023605</v>
          </cell>
          <cell r="BH154">
            <v>2360</v>
          </cell>
          <cell r="BI154" t="str">
            <v>100</v>
          </cell>
          <cell r="BJ154">
            <v>5</v>
          </cell>
          <cell r="BK154" t="str">
            <v>FEDERAL UNEMPLOYMENT</v>
          </cell>
          <cell r="BL154">
            <v>-4069.2307692307691</v>
          </cell>
          <cell r="BM154">
            <v>-1035</v>
          </cell>
          <cell r="BN154">
            <v>-10946</v>
          </cell>
          <cell r="BO154">
            <v>-16949</v>
          </cell>
          <cell r="BP154">
            <v>-19016</v>
          </cell>
          <cell r="BQ154">
            <v>-546</v>
          </cell>
          <cell r="BR154">
            <v>-796</v>
          </cell>
          <cell r="BS154">
            <v>-968</v>
          </cell>
          <cell r="BT154">
            <v>-128</v>
          </cell>
          <cell r="BU154">
            <v>-365</v>
          </cell>
          <cell r="BV154">
            <v>-540</v>
          </cell>
          <cell r="BW154">
            <v>-221</v>
          </cell>
          <cell r="BX154">
            <v>-560</v>
          </cell>
          <cell r="BY154">
            <v>-830</v>
          </cell>
          <cell r="CA154" t="str">
            <v>20021151460</v>
          </cell>
          <cell r="CB154">
            <v>1460</v>
          </cell>
          <cell r="CC154">
            <v>115</v>
          </cell>
          <cell r="CD154">
            <v>0</v>
          </cell>
          <cell r="CE154">
            <v>0</v>
          </cell>
          <cell r="CF154">
            <v>0</v>
          </cell>
          <cell r="CG154">
            <v>0</v>
          </cell>
          <cell r="CH154">
            <v>0</v>
          </cell>
          <cell r="CI154">
            <v>0</v>
          </cell>
          <cell r="CJ154">
            <v>0</v>
          </cell>
          <cell r="CK154">
            <v>0</v>
          </cell>
          <cell r="CL154">
            <v>0</v>
          </cell>
          <cell r="CM154">
            <v>0</v>
          </cell>
          <cell r="CN154">
            <v>0</v>
          </cell>
          <cell r="CO154">
            <v>0</v>
          </cell>
          <cell r="CP154">
            <v>0</v>
          </cell>
          <cell r="CQ154">
            <v>0</v>
          </cell>
        </row>
        <row r="155">
          <cell r="A155">
            <v>11510803931</v>
          </cell>
          <cell r="B155">
            <v>115</v>
          </cell>
          <cell r="C155">
            <v>1080</v>
          </cell>
          <cell r="D155">
            <v>3931</v>
          </cell>
          <cell r="E155" t="str">
            <v>STORES EQUIP-HANDLIN</v>
          </cell>
          <cell r="F155">
            <v>-15675</v>
          </cell>
          <cell r="G155">
            <v>-15755</v>
          </cell>
          <cell r="H155">
            <v>-15835</v>
          </cell>
          <cell r="I155">
            <v>-15915</v>
          </cell>
          <cell r="J155">
            <v>-15995</v>
          </cell>
          <cell r="K155">
            <v>-16076</v>
          </cell>
          <cell r="L155">
            <v>-16156</v>
          </cell>
          <cell r="M155">
            <v>-16236</v>
          </cell>
          <cell r="N155">
            <v>-16316</v>
          </cell>
          <cell r="O155">
            <v>-16397</v>
          </cell>
          <cell r="P155">
            <v>-16477</v>
          </cell>
          <cell r="Q155">
            <v>-16557</v>
          </cell>
          <cell r="R155">
            <v>-16637</v>
          </cell>
          <cell r="BG155" t="str">
            <v>10023606</v>
          </cell>
          <cell r="BH155">
            <v>2360</v>
          </cell>
          <cell r="BI155" t="str">
            <v>100</v>
          </cell>
          <cell r="BJ155">
            <v>6</v>
          </cell>
          <cell r="BK155" t="str">
            <v>STATE UNEMPLOYMENT T</v>
          </cell>
          <cell r="BL155">
            <v>-2890.3846153846152</v>
          </cell>
          <cell r="BM155">
            <v>-608</v>
          </cell>
          <cell r="BN155">
            <v>-7801</v>
          </cell>
          <cell r="BO155">
            <v>-12078</v>
          </cell>
          <cell r="BP155">
            <v>-13550</v>
          </cell>
          <cell r="BQ155">
            <v>-391</v>
          </cell>
          <cell r="BR155">
            <v>-569</v>
          </cell>
          <cell r="BS155">
            <v>-691</v>
          </cell>
          <cell r="BT155">
            <v>-93</v>
          </cell>
          <cell r="BU155">
            <v>-261</v>
          </cell>
          <cell r="BV155">
            <v>-386</v>
          </cell>
          <cell r="BW155">
            <v>-157</v>
          </cell>
          <cell r="BX155">
            <v>-399</v>
          </cell>
          <cell r="BY155">
            <v>-591</v>
          </cell>
          <cell r="CA155" t="str">
            <v>20011141540</v>
          </cell>
          <cell r="CB155">
            <v>1540</v>
          </cell>
          <cell r="CC155">
            <v>114</v>
          </cell>
          <cell r="CD155">
            <v>251372.15384615384</v>
          </cell>
          <cell r="CE155">
            <v>243457</v>
          </cell>
          <cell r="CF155">
            <v>235712</v>
          </cell>
          <cell r="CG155">
            <v>262759</v>
          </cell>
          <cell r="CH155">
            <v>262022</v>
          </cell>
          <cell r="CI155">
            <v>251763</v>
          </cell>
          <cell r="CJ155">
            <v>265429</v>
          </cell>
          <cell r="CK155">
            <v>258693</v>
          </cell>
          <cell r="CL155">
            <v>276308</v>
          </cell>
          <cell r="CM155">
            <v>247225</v>
          </cell>
          <cell r="CN155">
            <v>240045</v>
          </cell>
          <cell r="CO155">
            <v>243699</v>
          </cell>
          <cell r="CP155">
            <v>258059</v>
          </cell>
          <cell r="CQ155">
            <v>222667</v>
          </cell>
        </row>
        <row r="156">
          <cell r="A156">
            <v>11510803941</v>
          </cell>
          <cell r="B156">
            <v>115</v>
          </cell>
          <cell r="C156">
            <v>1080</v>
          </cell>
          <cell r="D156">
            <v>3941</v>
          </cell>
          <cell r="E156" t="str">
            <v>TOOLS SHOP &amp; GARG FI</v>
          </cell>
          <cell r="F156">
            <v>-9810</v>
          </cell>
          <cell r="G156">
            <v>-10185</v>
          </cell>
          <cell r="H156">
            <v>-10561</v>
          </cell>
          <cell r="I156">
            <v>-10937</v>
          </cell>
          <cell r="J156">
            <v>-11312</v>
          </cell>
          <cell r="K156">
            <v>-11688</v>
          </cell>
          <cell r="L156">
            <v>-12064</v>
          </cell>
          <cell r="M156">
            <v>-12439</v>
          </cell>
          <cell r="N156">
            <v>-12815</v>
          </cell>
          <cell r="O156">
            <v>-13191</v>
          </cell>
          <cell r="P156">
            <v>-13566</v>
          </cell>
          <cell r="Q156">
            <v>-13942</v>
          </cell>
          <cell r="R156">
            <v>-14318</v>
          </cell>
          <cell r="BG156" t="str">
            <v>10023607</v>
          </cell>
          <cell r="BH156">
            <v>2360</v>
          </cell>
          <cell r="BI156" t="str">
            <v>100</v>
          </cell>
          <cell r="BJ156">
            <v>7</v>
          </cell>
          <cell r="BK156" t="str">
            <v xml:space="preserve">FICA                </v>
          </cell>
          <cell r="BL156">
            <v>-11741.307692307691</v>
          </cell>
          <cell r="BM156">
            <v>0</v>
          </cell>
          <cell r="BN156">
            <v>-24413</v>
          </cell>
          <cell r="BO156">
            <v>-26078</v>
          </cell>
          <cell r="BP156">
            <v>-24090</v>
          </cell>
          <cell r="BQ156">
            <v>0</v>
          </cell>
          <cell r="BR156">
            <v>-18395</v>
          </cell>
          <cell r="BS156">
            <v>0</v>
          </cell>
          <cell r="BT156">
            <v>0</v>
          </cell>
          <cell r="BU156">
            <v>-22366</v>
          </cell>
          <cell r="BV156">
            <v>0</v>
          </cell>
          <cell r="BW156">
            <v>-18837</v>
          </cell>
          <cell r="BX156">
            <v>-19475</v>
          </cell>
          <cell r="BY156">
            <v>1017</v>
          </cell>
          <cell r="CA156" t="str">
            <v>20021141540</v>
          </cell>
          <cell r="CB156">
            <v>1540</v>
          </cell>
          <cell r="CC156">
            <v>114</v>
          </cell>
          <cell r="CD156">
            <v>230494.30769230769</v>
          </cell>
          <cell r="CE156">
            <v>222667</v>
          </cell>
          <cell r="CF156">
            <v>230920</v>
          </cell>
          <cell r="CG156">
            <v>219699</v>
          </cell>
          <cell r="CH156">
            <v>227132</v>
          </cell>
          <cell r="CI156">
            <v>230791</v>
          </cell>
          <cell r="CJ156">
            <v>229025</v>
          </cell>
          <cell r="CK156">
            <v>224399</v>
          </cell>
          <cell r="CL156">
            <v>218440</v>
          </cell>
          <cell r="CM156">
            <v>243044</v>
          </cell>
          <cell r="CN156">
            <v>244821</v>
          </cell>
          <cell r="CO156">
            <v>243790</v>
          </cell>
          <cell r="CP156">
            <v>227736</v>
          </cell>
          <cell r="CQ156">
            <v>233962</v>
          </cell>
        </row>
        <row r="157">
          <cell r="A157">
            <v>11510803942</v>
          </cell>
          <cell r="B157">
            <v>115</v>
          </cell>
          <cell r="C157">
            <v>1080</v>
          </cell>
          <cell r="D157">
            <v>3942</v>
          </cell>
          <cell r="E157" t="str">
            <v>TOOLS,SHOP &amp;GARG POR</v>
          </cell>
          <cell r="F157">
            <v>-35342</v>
          </cell>
          <cell r="G157">
            <v>-35704</v>
          </cell>
          <cell r="H157">
            <v>-36067</v>
          </cell>
          <cell r="I157">
            <v>-36429</v>
          </cell>
          <cell r="J157">
            <v>-36791</v>
          </cell>
          <cell r="K157">
            <v>-37154</v>
          </cell>
          <cell r="L157">
            <v>-37516</v>
          </cell>
          <cell r="M157">
            <v>-37878</v>
          </cell>
          <cell r="N157">
            <v>-38241</v>
          </cell>
          <cell r="O157">
            <v>-38603</v>
          </cell>
          <cell r="P157">
            <v>-38965</v>
          </cell>
          <cell r="Q157">
            <v>-39328</v>
          </cell>
          <cell r="R157">
            <v>-39690</v>
          </cell>
          <cell r="BG157" t="str">
            <v>10023608</v>
          </cell>
          <cell r="BH157">
            <v>2360</v>
          </cell>
          <cell r="BI157" t="str">
            <v>100</v>
          </cell>
          <cell r="BJ157">
            <v>8</v>
          </cell>
          <cell r="BK157" t="str">
            <v xml:space="preserve">FEDERAL INCOME TAX  </v>
          </cell>
          <cell r="BL157">
            <v>-320258.30769230769</v>
          </cell>
          <cell r="BM157">
            <v>125121</v>
          </cell>
          <cell r="BN157">
            <v>-217779</v>
          </cell>
          <cell r="BO157">
            <v>-418279</v>
          </cell>
          <cell r="BP157">
            <v>-641029</v>
          </cell>
          <cell r="BQ157">
            <v>-425822</v>
          </cell>
          <cell r="BR157">
            <v>42102</v>
          </cell>
          <cell r="BS157">
            <v>-120998</v>
          </cell>
          <cell r="BT157">
            <v>-177298</v>
          </cell>
          <cell r="BU157">
            <v>-353098</v>
          </cell>
          <cell r="BV157">
            <v>-496598</v>
          </cell>
          <cell r="BW157">
            <v>-545298</v>
          </cell>
          <cell r="BX157">
            <v>-667198</v>
          </cell>
          <cell r="BY157">
            <v>-267184</v>
          </cell>
          <cell r="CA157" t="str">
            <v>20011151540</v>
          </cell>
          <cell r="CB157">
            <v>1540</v>
          </cell>
          <cell r="CC157">
            <v>115</v>
          </cell>
          <cell r="CD157">
            <v>734811.76923076925</v>
          </cell>
          <cell r="CE157">
            <v>750973</v>
          </cell>
          <cell r="CF157">
            <v>755306</v>
          </cell>
          <cell r="CG157">
            <v>746819</v>
          </cell>
          <cell r="CH157">
            <v>751689</v>
          </cell>
          <cell r="CI157">
            <v>748541</v>
          </cell>
          <cell r="CJ157">
            <v>715494</v>
          </cell>
          <cell r="CK157">
            <v>731458</v>
          </cell>
          <cell r="CL157">
            <v>731282</v>
          </cell>
          <cell r="CM157">
            <v>755503</v>
          </cell>
          <cell r="CN157">
            <v>745848</v>
          </cell>
          <cell r="CO157">
            <v>717762</v>
          </cell>
          <cell r="CP157">
            <v>717671</v>
          </cell>
          <cell r="CQ157">
            <v>684207</v>
          </cell>
        </row>
        <row r="158">
          <cell r="A158">
            <v>11510803951</v>
          </cell>
          <cell r="B158">
            <v>115</v>
          </cell>
          <cell r="C158">
            <v>1080</v>
          </cell>
          <cell r="D158">
            <v>3951</v>
          </cell>
          <cell r="E158" t="str">
            <v>LABORATORY FIXED EQU</v>
          </cell>
          <cell r="F158">
            <v>-12200</v>
          </cell>
          <cell r="G158">
            <v>-12508</v>
          </cell>
          <cell r="H158">
            <v>-12816</v>
          </cell>
          <cell r="I158">
            <v>-13124</v>
          </cell>
          <cell r="J158">
            <v>-13432</v>
          </cell>
          <cell r="K158">
            <v>-13740</v>
          </cell>
          <cell r="L158">
            <v>-14048</v>
          </cell>
          <cell r="M158">
            <v>-14356</v>
          </cell>
          <cell r="N158">
            <v>-14663</v>
          </cell>
          <cell r="O158">
            <v>-14971</v>
          </cell>
          <cell r="P158">
            <v>-15279</v>
          </cell>
          <cell r="Q158">
            <v>-15587</v>
          </cell>
          <cell r="R158">
            <v>-15895</v>
          </cell>
          <cell r="BG158" t="str">
            <v>10023609</v>
          </cell>
          <cell r="BH158">
            <v>2360</v>
          </cell>
          <cell r="BI158" t="str">
            <v>100</v>
          </cell>
          <cell r="BJ158">
            <v>9</v>
          </cell>
          <cell r="BK158" t="str">
            <v xml:space="preserve">STATE INCOME TAX    </v>
          </cell>
          <cell r="BL158">
            <v>-42515.923076923078</v>
          </cell>
          <cell r="BM158">
            <v>32650</v>
          </cell>
          <cell r="BN158">
            <v>-25950</v>
          </cell>
          <cell r="BO158">
            <v>-60350</v>
          </cell>
          <cell r="BP158">
            <v>-98400</v>
          </cell>
          <cell r="BQ158">
            <v>-43165</v>
          </cell>
          <cell r="BR158">
            <v>18582</v>
          </cell>
          <cell r="BS158">
            <v>-9118</v>
          </cell>
          <cell r="BT158">
            <v>-18818</v>
          </cell>
          <cell r="BU158">
            <v>-48918</v>
          </cell>
          <cell r="BV158">
            <v>-73518</v>
          </cell>
          <cell r="BW158">
            <v>-81818</v>
          </cell>
          <cell r="BX158">
            <v>-102718</v>
          </cell>
          <cell r="BY158">
            <v>-41166</v>
          </cell>
          <cell r="CA158" t="str">
            <v>20021151540</v>
          </cell>
          <cell r="CB158">
            <v>1540</v>
          </cell>
          <cell r="CC158">
            <v>115</v>
          </cell>
          <cell r="CD158">
            <v>706821.5384615385</v>
          </cell>
          <cell r="CE158">
            <v>684207</v>
          </cell>
          <cell r="CF158">
            <v>700329</v>
          </cell>
          <cell r="CG158">
            <v>710109</v>
          </cell>
          <cell r="CH158">
            <v>697052</v>
          </cell>
          <cell r="CI158">
            <v>670944</v>
          </cell>
          <cell r="CJ158">
            <v>716498</v>
          </cell>
          <cell r="CK158">
            <v>716292</v>
          </cell>
          <cell r="CL158">
            <v>736518</v>
          </cell>
          <cell r="CM158">
            <v>755627</v>
          </cell>
          <cell r="CN158">
            <v>675938</v>
          </cell>
          <cell r="CO158">
            <v>701389</v>
          </cell>
          <cell r="CP158">
            <v>706716</v>
          </cell>
          <cell r="CQ158">
            <v>717061</v>
          </cell>
        </row>
        <row r="159">
          <cell r="A159">
            <v>11510803952</v>
          </cell>
          <cell r="B159">
            <v>115</v>
          </cell>
          <cell r="C159">
            <v>1080</v>
          </cell>
          <cell r="D159">
            <v>3952</v>
          </cell>
          <cell r="E159" t="str">
            <v xml:space="preserve">LABORATORY PORTABLE </v>
          </cell>
          <cell r="F159">
            <v>-14946</v>
          </cell>
          <cell r="G159">
            <v>-14994</v>
          </cell>
          <cell r="H159">
            <v>-15042</v>
          </cell>
          <cell r="I159">
            <v>-15089</v>
          </cell>
          <cell r="J159">
            <v>-15137</v>
          </cell>
          <cell r="K159">
            <v>-15185</v>
          </cell>
          <cell r="L159">
            <v>-15232</v>
          </cell>
          <cell r="M159">
            <v>-15280</v>
          </cell>
          <cell r="N159">
            <v>-15328</v>
          </cell>
          <cell r="O159">
            <v>-15376</v>
          </cell>
          <cell r="P159">
            <v>-15423</v>
          </cell>
          <cell r="Q159">
            <v>-15471</v>
          </cell>
          <cell r="R159">
            <v>-15519</v>
          </cell>
          <cell r="BG159" t="str">
            <v>100236011</v>
          </cell>
          <cell r="BH159">
            <v>2360</v>
          </cell>
          <cell r="BI159" t="str">
            <v>100</v>
          </cell>
          <cell r="BJ159">
            <v>11</v>
          </cell>
          <cell r="BK159" t="str">
            <v xml:space="preserve">FRANCHISE TAX       </v>
          </cell>
          <cell r="BL159">
            <v>7.615384615384615</v>
          </cell>
          <cell r="BM159">
            <v>0</v>
          </cell>
          <cell r="BN159">
            <v>0</v>
          </cell>
          <cell r="BO159">
            <v>99</v>
          </cell>
          <cell r="BP159">
            <v>0</v>
          </cell>
          <cell r="BQ159">
            <v>0</v>
          </cell>
          <cell r="BR159">
            <v>0</v>
          </cell>
          <cell r="BS159">
            <v>0</v>
          </cell>
          <cell r="BT159">
            <v>0</v>
          </cell>
          <cell r="BU159">
            <v>0</v>
          </cell>
          <cell r="BV159">
            <v>0</v>
          </cell>
          <cell r="BW159">
            <v>0</v>
          </cell>
          <cell r="BX159">
            <v>0</v>
          </cell>
          <cell r="BY159">
            <v>0</v>
          </cell>
          <cell r="CA159" t="str">
            <v>2001fpuc1540</v>
          </cell>
          <cell r="CB159">
            <v>1540</v>
          </cell>
          <cell r="CC159" t="str">
            <v>fpuc</v>
          </cell>
          <cell r="CD159">
            <v>2558553.3076923075</v>
          </cell>
          <cell r="CE159">
            <v>2567555</v>
          </cell>
          <cell r="CF159">
            <v>2591202</v>
          </cell>
          <cell r="CG159">
            <v>2618288</v>
          </cell>
          <cell r="CH159">
            <v>2562346</v>
          </cell>
          <cell r="CI159">
            <v>2501324</v>
          </cell>
          <cell r="CJ159">
            <v>2485553</v>
          </cell>
          <cell r="CK159">
            <v>2477570</v>
          </cell>
          <cell r="CL159">
            <v>2675036</v>
          </cell>
          <cell r="CM159">
            <v>2661673</v>
          </cell>
          <cell r="CN159">
            <v>2534899</v>
          </cell>
          <cell r="CO159">
            <v>2511728</v>
          </cell>
          <cell r="CP159">
            <v>2510589</v>
          </cell>
          <cell r="CQ159">
            <v>2563430</v>
          </cell>
        </row>
        <row r="160">
          <cell r="A160">
            <v>1001180303</v>
          </cell>
          <cell r="B160">
            <v>100</v>
          </cell>
          <cell r="C160">
            <v>1180</v>
          </cell>
          <cell r="D160">
            <v>303</v>
          </cell>
          <cell r="E160" t="str">
            <v>MISC INTANGIBLE PLAN</v>
          </cell>
          <cell r="F160">
            <v>0</v>
          </cell>
          <cell r="G160">
            <v>0</v>
          </cell>
          <cell r="H160">
            <v>1833</v>
          </cell>
          <cell r="I160">
            <v>1833</v>
          </cell>
          <cell r="J160">
            <v>1833</v>
          </cell>
          <cell r="K160">
            <v>1833</v>
          </cell>
          <cell r="L160">
            <v>1833</v>
          </cell>
          <cell r="M160">
            <v>1833</v>
          </cell>
          <cell r="N160">
            <v>1833</v>
          </cell>
          <cell r="O160">
            <v>1833</v>
          </cell>
          <cell r="P160">
            <v>1833</v>
          </cell>
          <cell r="Q160">
            <v>1833</v>
          </cell>
          <cell r="R160">
            <v>1833</v>
          </cell>
          <cell r="BG160" t="str">
            <v>100TOTAL2360</v>
          </cell>
          <cell r="BH160" t="str">
            <v>2360 Total</v>
          </cell>
          <cell r="BI160" t="str">
            <v/>
          </cell>
          <cell r="BL160">
            <v>-1273069.6153846155</v>
          </cell>
          <cell r="BM160">
            <v>-346818</v>
          </cell>
          <cell r="BN160">
            <v>-770524</v>
          </cell>
          <cell r="BO160">
            <v>-1115836</v>
          </cell>
          <cell r="BP160">
            <v>-1455614</v>
          </cell>
          <cell r="BQ160">
            <v>-1273549</v>
          </cell>
          <cell r="BR160">
            <v>-932337</v>
          </cell>
          <cell r="BS160">
            <v>-1276300</v>
          </cell>
          <cell r="BT160">
            <v>-1394139</v>
          </cell>
          <cell r="BU160">
            <v>-1787486</v>
          </cell>
          <cell r="BV160">
            <v>-2117686</v>
          </cell>
          <cell r="BW160">
            <v>-2351113</v>
          </cell>
          <cell r="BX160">
            <v>-1052267</v>
          </cell>
          <cell r="BY160">
            <v>-676236</v>
          </cell>
          <cell r="CA160" t="str">
            <v>2002fpuc1540</v>
          </cell>
          <cell r="CB160">
            <v>1540</v>
          </cell>
          <cell r="CC160" t="str">
            <v>fpuc</v>
          </cell>
          <cell r="CD160">
            <v>2511963.3076923075</v>
          </cell>
          <cell r="CE160">
            <v>2563430</v>
          </cell>
          <cell r="CF160">
            <v>2604392</v>
          </cell>
          <cell r="CG160">
            <v>2561868</v>
          </cell>
          <cell r="CH160">
            <v>2522139</v>
          </cell>
          <cell r="CI160">
            <v>2429091</v>
          </cell>
          <cell r="CJ160">
            <v>2504383</v>
          </cell>
          <cell r="CK160">
            <v>2551310</v>
          </cell>
          <cell r="CL160">
            <v>2596549</v>
          </cell>
          <cell r="CM160">
            <v>2613660</v>
          </cell>
          <cell r="CN160">
            <v>2474295</v>
          </cell>
          <cell r="CO160">
            <v>2444295</v>
          </cell>
          <cell r="CP160">
            <v>2322735</v>
          </cell>
          <cell r="CQ160">
            <v>2467376</v>
          </cell>
        </row>
        <row r="161">
          <cell r="A161">
            <v>1001180389</v>
          </cell>
          <cell r="B161">
            <v>100</v>
          </cell>
          <cell r="C161">
            <v>1180</v>
          </cell>
          <cell r="D161">
            <v>389</v>
          </cell>
          <cell r="E161" t="str">
            <v xml:space="preserve">LAND                </v>
          </cell>
          <cell r="F161">
            <v>341926</v>
          </cell>
          <cell r="G161">
            <v>341926</v>
          </cell>
          <cell r="H161">
            <v>341926</v>
          </cell>
          <cell r="I161">
            <v>341926</v>
          </cell>
          <cell r="J161">
            <v>341926</v>
          </cell>
          <cell r="K161">
            <v>341926</v>
          </cell>
          <cell r="L161">
            <v>341926</v>
          </cell>
          <cell r="M161">
            <v>341926</v>
          </cell>
          <cell r="N161">
            <v>341926</v>
          </cell>
          <cell r="O161">
            <v>341926</v>
          </cell>
          <cell r="P161">
            <v>341926</v>
          </cell>
          <cell r="Q161">
            <v>341926</v>
          </cell>
          <cell r="R161">
            <v>341926</v>
          </cell>
          <cell r="BG161" t="str">
            <v>10023701</v>
          </cell>
          <cell r="BH161">
            <v>2370</v>
          </cell>
          <cell r="BI161" t="str">
            <v>100</v>
          </cell>
          <cell r="BJ161">
            <v>1</v>
          </cell>
          <cell r="BK161" t="str">
            <v>INTEREST ACCRUED-LON</v>
          </cell>
          <cell r="BL161">
            <v>-968787.84615384613</v>
          </cell>
          <cell r="BM161">
            <v>-683183</v>
          </cell>
          <cell r="BN161">
            <v>-743937</v>
          </cell>
          <cell r="BO161">
            <v>-1072983</v>
          </cell>
          <cell r="BP161">
            <v>-1336957</v>
          </cell>
          <cell r="BQ161">
            <v>-1217325</v>
          </cell>
          <cell r="BR161">
            <v>-717337</v>
          </cell>
          <cell r="BS161">
            <v>-683183</v>
          </cell>
          <cell r="BT161">
            <v>-755354</v>
          </cell>
          <cell r="BU161">
            <v>-1084400</v>
          </cell>
          <cell r="BV161">
            <v>-1413446</v>
          </cell>
          <cell r="BW161">
            <v>-1485617</v>
          </cell>
          <cell r="BX161">
            <v>-717337</v>
          </cell>
          <cell r="BY161">
            <v>-683183</v>
          </cell>
          <cell r="CA161" t="str">
            <v>20011001540</v>
          </cell>
          <cell r="CB161">
            <v>1540</v>
          </cell>
          <cell r="CC161">
            <v>100</v>
          </cell>
          <cell r="CD161">
            <v>0</v>
          </cell>
          <cell r="CE161">
            <v>0</v>
          </cell>
          <cell r="CF161">
            <v>0</v>
          </cell>
          <cell r="CG161">
            <v>0</v>
          </cell>
          <cell r="CH161">
            <v>0</v>
          </cell>
          <cell r="CI161">
            <v>0</v>
          </cell>
          <cell r="CJ161">
            <v>0</v>
          </cell>
          <cell r="CK161">
            <v>0</v>
          </cell>
          <cell r="CL161">
            <v>0</v>
          </cell>
          <cell r="CM161">
            <v>0</v>
          </cell>
          <cell r="CN161">
            <v>0</v>
          </cell>
          <cell r="CO161">
            <v>0</v>
          </cell>
          <cell r="CP161">
            <v>0</v>
          </cell>
          <cell r="CQ161">
            <v>0</v>
          </cell>
        </row>
        <row r="162">
          <cell r="A162">
            <v>1001180390</v>
          </cell>
          <cell r="B162">
            <v>100</v>
          </cell>
          <cell r="C162">
            <v>1180</v>
          </cell>
          <cell r="D162">
            <v>390</v>
          </cell>
          <cell r="E162" t="str">
            <v>STRUCTURES AND IMPRO</v>
          </cell>
          <cell r="F162">
            <v>2074959</v>
          </cell>
          <cell r="G162">
            <v>2074959</v>
          </cell>
          <cell r="H162">
            <v>2076771</v>
          </cell>
          <cell r="I162">
            <v>2076771</v>
          </cell>
          <cell r="J162">
            <v>2076771</v>
          </cell>
          <cell r="K162">
            <v>2076771</v>
          </cell>
          <cell r="L162">
            <v>2076771</v>
          </cell>
          <cell r="M162">
            <v>2076771</v>
          </cell>
          <cell r="N162">
            <v>2076771</v>
          </cell>
          <cell r="O162">
            <v>2076771</v>
          </cell>
          <cell r="P162">
            <v>2076771</v>
          </cell>
          <cell r="Q162">
            <v>2076771</v>
          </cell>
          <cell r="R162">
            <v>2076771</v>
          </cell>
          <cell r="BG162" t="str">
            <v>10023702</v>
          </cell>
          <cell r="BH162">
            <v>2370</v>
          </cell>
          <cell r="BI162" t="str">
            <v>100</v>
          </cell>
          <cell r="BJ162">
            <v>2</v>
          </cell>
          <cell r="BK162" t="str">
            <v>INTEREST ACCRUED-NOT</v>
          </cell>
          <cell r="BL162">
            <v>-35546.615384615383</v>
          </cell>
          <cell r="BM162">
            <v>-7278</v>
          </cell>
          <cell r="BN162">
            <v>-28474</v>
          </cell>
          <cell r="BO162">
            <v>-52822</v>
          </cell>
          <cell r="BP162">
            <v>-75630</v>
          </cell>
          <cell r="BQ162">
            <v>-24049</v>
          </cell>
          <cell r="BR162">
            <v>-49454</v>
          </cell>
          <cell r="BS162">
            <v>-2100</v>
          </cell>
          <cell r="BT162">
            <v>-27094</v>
          </cell>
          <cell r="BU162">
            <v>-48115</v>
          </cell>
          <cell r="BV162">
            <v>-67843</v>
          </cell>
          <cell r="BW162">
            <v>-28620</v>
          </cell>
          <cell r="BX162">
            <v>-51009</v>
          </cell>
          <cell r="BY162">
            <v>382</v>
          </cell>
          <cell r="CA162" t="str">
            <v>20021001540</v>
          </cell>
          <cell r="CB162">
            <v>1540</v>
          </cell>
          <cell r="CC162">
            <v>100</v>
          </cell>
          <cell r="CD162">
            <v>0</v>
          </cell>
          <cell r="CE162">
            <v>0</v>
          </cell>
          <cell r="CF162">
            <v>0</v>
          </cell>
          <cell r="CG162">
            <v>0</v>
          </cell>
          <cell r="CH162">
            <v>0</v>
          </cell>
          <cell r="CI162">
            <v>0</v>
          </cell>
          <cell r="CJ162">
            <v>0</v>
          </cell>
          <cell r="CK162">
            <v>0</v>
          </cell>
          <cell r="CL162">
            <v>0</v>
          </cell>
          <cell r="CM162">
            <v>0</v>
          </cell>
          <cell r="CN162">
            <v>0</v>
          </cell>
          <cell r="CO162">
            <v>0</v>
          </cell>
          <cell r="CP162">
            <v>0</v>
          </cell>
          <cell r="CQ162">
            <v>0</v>
          </cell>
        </row>
        <row r="163">
          <cell r="A163">
            <v>1001180397</v>
          </cell>
          <cell r="B163">
            <v>100</v>
          </cell>
          <cell r="C163">
            <v>1180</v>
          </cell>
          <cell r="D163">
            <v>397</v>
          </cell>
          <cell r="E163" t="str">
            <v>COMMUNICATION EQUIPM</v>
          </cell>
          <cell r="F163">
            <v>134860</v>
          </cell>
          <cell r="G163">
            <v>134860</v>
          </cell>
          <cell r="H163">
            <v>134860</v>
          </cell>
          <cell r="I163">
            <v>134860</v>
          </cell>
          <cell r="J163">
            <v>134860</v>
          </cell>
          <cell r="K163">
            <v>134860</v>
          </cell>
          <cell r="L163">
            <v>134860</v>
          </cell>
          <cell r="M163">
            <v>134860</v>
          </cell>
          <cell r="N163">
            <v>134860</v>
          </cell>
          <cell r="O163">
            <v>134860</v>
          </cell>
          <cell r="P163">
            <v>134860</v>
          </cell>
          <cell r="Q163">
            <v>134860</v>
          </cell>
          <cell r="R163">
            <v>134860</v>
          </cell>
          <cell r="BG163" t="str">
            <v>10023703</v>
          </cell>
          <cell r="BH163">
            <v>2370</v>
          </cell>
          <cell r="BI163" t="str">
            <v>100</v>
          </cell>
          <cell r="BJ163">
            <v>3</v>
          </cell>
          <cell r="BK163" t="str">
            <v>INTEREST ACCRUED - M</v>
          </cell>
          <cell r="BL163">
            <v>-41.615384615384613</v>
          </cell>
          <cell r="BM163">
            <v>-541</v>
          </cell>
          <cell r="BN163">
            <v>0</v>
          </cell>
          <cell r="BO163">
            <v>0</v>
          </cell>
          <cell r="BP163">
            <v>0</v>
          </cell>
          <cell r="BQ163">
            <v>0</v>
          </cell>
          <cell r="BR163">
            <v>0</v>
          </cell>
          <cell r="BS163">
            <v>0</v>
          </cell>
          <cell r="BT163">
            <v>0</v>
          </cell>
          <cell r="BU163">
            <v>0</v>
          </cell>
          <cell r="BV163">
            <v>0</v>
          </cell>
          <cell r="BW163">
            <v>0</v>
          </cell>
          <cell r="BX163">
            <v>0</v>
          </cell>
          <cell r="BY163">
            <v>0</v>
          </cell>
          <cell r="CA163" t="str">
            <v>20011141550</v>
          </cell>
          <cell r="CB163">
            <v>1550</v>
          </cell>
          <cell r="CC163">
            <v>114</v>
          </cell>
          <cell r="CD163">
            <v>4724.9230769230771</v>
          </cell>
          <cell r="CE163">
            <v>2740</v>
          </cell>
          <cell r="CF163">
            <v>2768</v>
          </cell>
          <cell r="CG163">
            <v>2768</v>
          </cell>
          <cell r="CH163">
            <v>2800</v>
          </cell>
          <cell r="CI163">
            <v>2930</v>
          </cell>
          <cell r="CJ163">
            <v>6675</v>
          </cell>
          <cell r="CK163">
            <v>6802</v>
          </cell>
          <cell r="CL163">
            <v>6463</v>
          </cell>
          <cell r="CM163">
            <v>6689</v>
          </cell>
          <cell r="CN163">
            <v>5190</v>
          </cell>
          <cell r="CO163">
            <v>5187</v>
          </cell>
          <cell r="CP163">
            <v>5187</v>
          </cell>
          <cell r="CQ163">
            <v>5225</v>
          </cell>
        </row>
        <row r="164">
          <cell r="A164">
            <v>10011803911</v>
          </cell>
          <cell r="B164">
            <v>100</v>
          </cell>
          <cell r="C164">
            <v>1180</v>
          </cell>
          <cell r="D164">
            <v>3911</v>
          </cell>
          <cell r="E164" t="str">
            <v>OFFICE FURNITURE &amp; E</v>
          </cell>
          <cell r="F164">
            <v>22261</v>
          </cell>
          <cell r="G164">
            <v>22261</v>
          </cell>
          <cell r="H164">
            <v>22261</v>
          </cell>
          <cell r="I164">
            <v>23915</v>
          </cell>
          <cell r="J164">
            <v>23915</v>
          </cell>
          <cell r="K164">
            <v>23915</v>
          </cell>
          <cell r="L164">
            <v>23915</v>
          </cell>
          <cell r="M164">
            <v>24510</v>
          </cell>
          <cell r="N164">
            <v>24510</v>
          </cell>
          <cell r="O164">
            <v>24510</v>
          </cell>
          <cell r="P164">
            <v>24510</v>
          </cell>
          <cell r="Q164">
            <v>24510</v>
          </cell>
          <cell r="R164">
            <v>24510</v>
          </cell>
          <cell r="BG164" t="str">
            <v>11423703</v>
          </cell>
          <cell r="BH164">
            <v>2370</v>
          </cell>
          <cell r="BI164">
            <v>114</v>
          </cell>
          <cell r="BJ164">
            <v>3</v>
          </cell>
          <cell r="BK164" t="str">
            <v>INTEREST ACCRUED-CUS</v>
          </cell>
          <cell r="BL164">
            <v>-27123</v>
          </cell>
          <cell r="BM164">
            <v>-29641</v>
          </cell>
          <cell r="BN164">
            <v>-29454</v>
          </cell>
          <cell r="BO164">
            <v>-2707</v>
          </cell>
          <cell r="BP164">
            <v>-5017</v>
          </cell>
          <cell r="BQ164">
            <v>-16793</v>
          </cell>
          <cell r="BR164">
            <v>-22949</v>
          </cell>
          <cell r="BS164">
            <v>-26224</v>
          </cell>
          <cell r="BT164">
            <v>-29462</v>
          </cell>
          <cell r="BU164">
            <v>-32343</v>
          </cell>
          <cell r="BV164">
            <v>-35073</v>
          </cell>
          <cell r="BW164">
            <v>-38060</v>
          </cell>
          <cell r="BX164">
            <v>-41125</v>
          </cell>
          <cell r="BY164">
            <v>-43751</v>
          </cell>
          <cell r="CA164" t="str">
            <v>20021141550</v>
          </cell>
          <cell r="CB164">
            <v>1550</v>
          </cell>
          <cell r="CC164">
            <v>114</v>
          </cell>
          <cell r="CD164">
            <v>4902</v>
          </cell>
          <cell r="CE164">
            <v>5225</v>
          </cell>
          <cell r="CF164">
            <v>5212</v>
          </cell>
          <cell r="CG164">
            <v>5011</v>
          </cell>
          <cell r="CH164">
            <v>4847</v>
          </cell>
          <cell r="CI164">
            <v>4830</v>
          </cell>
          <cell r="CJ164">
            <v>4830</v>
          </cell>
          <cell r="CK164">
            <v>4869</v>
          </cell>
          <cell r="CL164">
            <v>4869</v>
          </cell>
          <cell r="CM164">
            <v>4811</v>
          </cell>
          <cell r="CN164">
            <v>4811</v>
          </cell>
          <cell r="CO164">
            <v>4811</v>
          </cell>
          <cell r="CP164">
            <v>4800</v>
          </cell>
          <cell r="CQ164">
            <v>4800</v>
          </cell>
        </row>
        <row r="165">
          <cell r="A165">
            <v>10011803912</v>
          </cell>
          <cell r="B165">
            <v>100</v>
          </cell>
          <cell r="C165">
            <v>1180</v>
          </cell>
          <cell r="D165">
            <v>3912</v>
          </cell>
          <cell r="E165" t="str">
            <v xml:space="preserve">OFFICE MACHINES     </v>
          </cell>
          <cell r="F165">
            <v>67508</v>
          </cell>
          <cell r="G165">
            <v>67508</v>
          </cell>
          <cell r="H165">
            <v>67508</v>
          </cell>
          <cell r="I165">
            <v>72696</v>
          </cell>
          <cell r="J165">
            <v>72696</v>
          </cell>
          <cell r="K165">
            <v>72696</v>
          </cell>
          <cell r="L165">
            <v>72696</v>
          </cell>
          <cell r="M165">
            <v>72696</v>
          </cell>
          <cell r="N165">
            <v>72696</v>
          </cell>
          <cell r="O165">
            <v>72696</v>
          </cell>
          <cell r="P165">
            <v>72696</v>
          </cell>
          <cell r="Q165">
            <v>70737</v>
          </cell>
          <cell r="R165">
            <v>70737</v>
          </cell>
          <cell r="BG165" t="str">
            <v>114TOTAL2370</v>
          </cell>
          <cell r="BL165">
            <v>-27123</v>
          </cell>
          <cell r="BM165">
            <v>-29641</v>
          </cell>
          <cell r="BN165">
            <v>-29454</v>
          </cell>
          <cell r="BO165">
            <v>-2707</v>
          </cell>
          <cell r="BP165">
            <v>-5017</v>
          </cell>
          <cell r="BQ165">
            <v>-16793</v>
          </cell>
          <cell r="BR165">
            <v>-22949</v>
          </cell>
          <cell r="BS165">
            <v>-26224</v>
          </cell>
          <cell r="BT165">
            <v>-29462</v>
          </cell>
          <cell r="BU165">
            <v>-32343</v>
          </cell>
          <cell r="BV165">
            <v>-35073</v>
          </cell>
          <cell r="BW165">
            <v>-38060</v>
          </cell>
          <cell r="BX165">
            <v>-41125</v>
          </cell>
          <cell r="BY165">
            <v>-43751</v>
          </cell>
          <cell r="CA165" t="str">
            <v>20011151550</v>
          </cell>
          <cell r="CB165">
            <v>1550</v>
          </cell>
          <cell r="CC165">
            <v>115</v>
          </cell>
          <cell r="CD165">
            <v>7266.7692307692305</v>
          </cell>
          <cell r="CE165">
            <v>4391</v>
          </cell>
          <cell r="CF165">
            <v>4391</v>
          </cell>
          <cell r="CG165">
            <v>5013</v>
          </cell>
          <cell r="CH165">
            <v>5032</v>
          </cell>
          <cell r="CI165">
            <v>5032</v>
          </cell>
          <cell r="CJ165">
            <v>10841</v>
          </cell>
          <cell r="CK165">
            <v>11052</v>
          </cell>
          <cell r="CL165">
            <v>11052</v>
          </cell>
          <cell r="CM165">
            <v>11284</v>
          </cell>
          <cell r="CN165">
            <v>11284</v>
          </cell>
          <cell r="CO165">
            <v>5032</v>
          </cell>
          <cell r="CP165">
            <v>5032</v>
          </cell>
          <cell r="CQ165">
            <v>5032</v>
          </cell>
        </row>
        <row r="166">
          <cell r="A166">
            <v>10011803913</v>
          </cell>
          <cell r="B166">
            <v>100</v>
          </cell>
          <cell r="C166">
            <v>1180</v>
          </cell>
          <cell r="D166">
            <v>3913</v>
          </cell>
          <cell r="E166" t="str">
            <v xml:space="preserve">EDP EQUIPMENT       </v>
          </cell>
          <cell r="F166">
            <v>2069098</v>
          </cell>
          <cell r="G166">
            <v>2069098</v>
          </cell>
          <cell r="H166">
            <v>2071589</v>
          </cell>
          <cell r="I166">
            <v>2071589</v>
          </cell>
          <cell r="J166">
            <v>2071589</v>
          </cell>
          <cell r="K166">
            <v>2071589</v>
          </cell>
          <cell r="L166">
            <v>2071589</v>
          </cell>
          <cell r="M166">
            <v>2071589</v>
          </cell>
          <cell r="N166">
            <v>2071589</v>
          </cell>
          <cell r="O166">
            <v>2071589</v>
          </cell>
          <cell r="P166">
            <v>2081498</v>
          </cell>
          <cell r="Q166">
            <v>2081498</v>
          </cell>
          <cell r="R166">
            <v>2078299</v>
          </cell>
          <cell r="BG166" t="str">
            <v>100TOTAL2370</v>
          </cell>
          <cell r="BL166">
            <v>-1004376.0769230769</v>
          </cell>
          <cell r="BM166">
            <v>-691002</v>
          </cell>
          <cell r="BN166">
            <v>-772411</v>
          </cell>
          <cell r="BO166">
            <v>-1125805</v>
          </cell>
          <cell r="BP166">
            <v>-1412587</v>
          </cell>
          <cell r="BQ166">
            <v>-1241374</v>
          </cell>
          <cell r="BR166">
            <v>-766791</v>
          </cell>
          <cell r="BS166">
            <v>-685283</v>
          </cell>
          <cell r="BT166">
            <v>-782448</v>
          </cell>
          <cell r="BU166">
            <v>-1132515</v>
          </cell>
          <cell r="BV166">
            <v>-1481289</v>
          </cell>
          <cell r="BW166">
            <v>-1514237</v>
          </cell>
          <cell r="BX166">
            <v>-768346</v>
          </cell>
          <cell r="BY166">
            <v>-682801</v>
          </cell>
          <cell r="CA166" t="str">
            <v>20021151550</v>
          </cell>
          <cell r="CB166">
            <v>1550</v>
          </cell>
          <cell r="CC166">
            <v>115</v>
          </cell>
          <cell r="CD166">
            <v>5131.3076923076924</v>
          </cell>
          <cell r="CE166">
            <v>5032</v>
          </cell>
          <cell r="CF166">
            <v>5317</v>
          </cell>
          <cell r="CG166">
            <v>5317</v>
          </cell>
          <cell r="CH166">
            <v>5317</v>
          </cell>
          <cell r="CI166">
            <v>5032</v>
          </cell>
          <cell r="CJ166">
            <v>5032</v>
          </cell>
          <cell r="CK166">
            <v>5032</v>
          </cell>
          <cell r="CL166">
            <v>5032</v>
          </cell>
          <cell r="CM166">
            <v>5468</v>
          </cell>
          <cell r="CN166">
            <v>5032</v>
          </cell>
          <cell r="CO166">
            <v>5032</v>
          </cell>
          <cell r="CP166">
            <v>5032</v>
          </cell>
          <cell r="CQ166">
            <v>5032</v>
          </cell>
        </row>
        <row r="167">
          <cell r="A167">
            <v>10011803921</v>
          </cell>
          <cell r="B167">
            <v>100</v>
          </cell>
          <cell r="C167">
            <v>1180</v>
          </cell>
          <cell r="D167">
            <v>3921</v>
          </cell>
          <cell r="E167" t="str">
            <v>TRANSPORTATION EQUIP</v>
          </cell>
          <cell r="F167">
            <v>133213</v>
          </cell>
          <cell r="G167">
            <v>133213</v>
          </cell>
          <cell r="H167">
            <v>133213</v>
          </cell>
          <cell r="I167">
            <v>133213</v>
          </cell>
          <cell r="J167">
            <v>133213</v>
          </cell>
          <cell r="K167">
            <v>133213</v>
          </cell>
          <cell r="L167">
            <v>133213</v>
          </cell>
          <cell r="M167">
            <v>133213</v>
          </cell>
          <cell r="N167">
            <v>111725</v>
          </cell>
          <cell r="O167">
            <v>111725</v>
          </cell>
          <cell r="P167">
            <v>111725</v>
          </cell>
          <cell r="Q167">
            <v>111725</v>
          </cell>
          <cell r="R167">
            <v>111725</v>
          </cell>
          <cell r="BG167" t="str">
            <v>10023801</v>
          </cell>
          <cell r="BH167">
            <v>2380</v>
          </cell>
          <cell r="BI167" t="str">
            <v>100</v>
          </cell>
          <cell r="BJ167">
            <v>1</v>
          </cell>
          <cell r="BK167" t="str">
            <v xml:space="preserve">DIVIDENDS DECLARED  </v>
          </cell>
          <cell r="BL167">
            <v>-212436.23076923078</v>
          </cell>
          <cell r="BM167">
            <v>-541088</v>
          </cell>
          <cell r="BN167">
            <v>0</v>
          </cell>
          <cell r="BO167">
            <v>0</v>
          </cell>
          <cell r="BP167">
            <v>-542688</v>
          </cell>
          <cell r="BQ167">
            <v>0</v>
          </cell>
          <cell r="BR167">
            <v>0</v>
          </cell>
          <cell r="BS167">
            <v>-557907</v>
          </cell>
          <cell r="BT167">
            <v>0</v>
          </cell>
          <cell r="BU167">
            <v>0</v>
          </cell>
          <cell r="BV167">
            <v>-559738</v>
          </cell>
          <cell r="BW167">
            <v>1</v>
          </cell>
          <cell r="BX167">
            <v>0</v>
          </cell>
          <cell r="BY167">
            <v>-560251</v>
          </cell>
          <cell r="CA167" t="str">
            <v>2001fpuc1550</v>
          </cell>
          <cell r="CB167">
            <v>1550</v>
          </cell>
          <cell r="CC167" t="str">
            <v>fpuc</v>
          </cell>
          <cell r="CD167">
            <v>453694.69230769231</v>
          </cell>
          <cell r="CE167">
            <v>316347</v>
          </cell>
          <cell r="CF167">
            <v>304570</v>
          </cell>
          <cell r="CG167">
            <v>306013</v>
          </cell>
          <cell r="CH167">
            <v>293923</v>
          </cell>
          <cell r="CI167">
            <v>349844</v>
          </cell>
          <cell r="CJ167">
            <v>329831</v>
          </cell>
          <cell r="CK167">
            <v>338214</v>
          </cell>
          <cell r="CL167">
            <v>515681</v>
          </cell>
          <cell r="CM167">
            <v>578844</v>
          </cell>
          <cell r="CN167">
            <v>571404</v>
          </cell>
          <cell r="CO167">
            <v>618239</v>
          </cell>
          <cell r="CP167">
            <v>596589</v>
          </cell>
          <cell r="CQ167">
            <v>778532</v>
          </cell>
        </row>
        <row r="168">
          <cell r="A168">
            <v>1001190390</v>
          </cell>
          <cell r="B168">
            <v>100</v>
          </cell>
          <cell r="C168">
            <v>1190</v>
          </cell>
          <cell r="D168">
            <v>390</v>
          </cell>
          <cell r="E168" t="str">
            <v>ACC.DEP/STRUCTURES &amp;</v>
          </cell>
          <cell r="F168">
            <v>-348511</v>
          </cell>
          <cell r="G168">
            <v>-352834</v>
          </cell>
          <cell r="H168">
            <v>-357157</v>
          </cell>
          <cell r="I168">
            <v>-361484</v>
          </cell>
          <cell r="J168">
            <v>-365811</v>
          </cell>
          <cell r="K168">
            <v>-370138</v>
          </cell>
          <cell r="L168">
            <v>-374465</v>
          </cell>
          <cell r="M168">
            <v>-378792</v>
          </cell>
          <cell r="N168">
            <v>-383119</v>
          </cell>
          <cell r="O168">
            <v>-387446</v>
          </cell>
          <cell r="P168">
            <v>-391773</v>
          </cell>
          <cell r="Q168">
            <v>-396100</v>
          </cell>
          <cell r="R168">
            <v>-400427</v>
          </cell>
          <cell r="BG168" t="str">
            <v>100TOTAL2380</v>
          </cell>
          <cell r="BH168" t="str">
            <v>2380 Total</v>
          </cell>
          <cell r="BI168" t="str">
            <v/>
          </cell>
          <cell r="BL168">
            <v>-212436.23076923078</v>
          </cell>
          <cell r="BM168">
            <v>-541088</v>
          </cell>
          <cell r="BN168">
            <v>0</v>
          </cell>
          <cell r="BO168">
            <v>0</v>
          </cell>
          <cell r="BP168">
            <v>-542688</v>
          </cell>
          <cell r="BQ168">
            <v>0</v>
          </cell>
          <cell r="BR168">
            <v>0</v>
          </cell>
          <cell r="BS168">
            <v>-557907</v>
          </cell>
          <cell r="BT168">
            <v>0</v>
          </cell>
          <cell r="BU168">
            <v>0</v>
          </cell>
          <cell r="BV168">
            <v>-559738</v>
          </cell>
          <cell r="BW168">
            <v>1</v>
          </cell>
          <cell r="BX168">
            <v>0</v>
          </cell>
          <cell r="BY168">
            <v>-560251</v>
          </cell>
          <cell r="CA168" t="str">
            <v>2002fpuc1550</v>
          </cell>
          <cell r="CB168">
            <v>1550</v>
          </cell>
          <cell r="CC168" t="str">
            <v>fpuc</v>
          </cell>
          <cell r="CD168">
            <v>761948.38461538462</v>
          </cell>
          <cell r="CE168">
            <v>778532</v>
          </cell>
          <cell r="CF168">
            <v>805688</v>
          </cell>
          <cell r="CG168">
            <v>806772</v>
          </cell>
          <cell r="CH168">
            <v>729331</v>
          </cell>
          <cell r="CI168">
            <v>741561</v>
          </cell>
          <cell r="CJ168">
            <v>768180</v>
          </cell>
          <cell r="CK168">
            <v>776924</v>
          </cell>
          <cell r="CL168">
            <v>788785</v>
          </cell>
          <cell r="CM168">
            <v>760791</v>
          </cell>
          <cell r="CN168">
            <v>769047</v>
          </cell>
          <cell r="CO168">
            <v>733841</v>
          </cell>
          <cell r="CP168">
            <v>723218</v>
          </cell>
          <cell r="CQ168">
            <v>722659</v>
          </cell>
        </row>
        <row r="169">
          <cell r="A169">
            <v>1001190397</v>
          </cell>
          <cell r="B169">
            <v>100</v>
          </cell>
          <cell r="C169">
            <v>1190</v>
          </cell>
          <cell r="D169">
            <v>397</v>
          </cell>
          <cell r="E169" t="str">
            <v>ACCUM DEP/COMMUN. EQ</v>
          </cell>
          <cell r="F169">
            <v>-14962</v>
          </cell>
          <cell r="G169">
            <v>-15760</v>
          </cell>
          <cell r="H169">
            <v>-16558</v>
          </cell>
          <cell r="I169">
            <v>-17356</v>
          </cell>
          <cell r="J169">
            <v>-18154</v>
          </cell>
          <cell r="K169">
            <v>-18952</v>
          </cell>
          <cell r="L169">
            <v>-19750</v>
          </cell>
          <cell r="M169">
            <v>-20548</v>
          </cell>
          <cell r="N169">
            <v>-21346</v>
          </cell>
          <cell r="O169">
            <v>-22144</v>
          </cell>
          <cell r="P169">
            <v>-22942</v>
          </cell>
          <cell r="Q169">
            <v>-23740</v>
          </cell>
          <cell r="R169">
            <v>-24538</v>
          </cell>
          <cell r="BG169" t="str">
            <v>10024102</v>
          </cell>
          <cell r="BH169">
            <v>2410</v>
          </cell>
          <cell r="BI169" t="str">
            <v>100</v>
          </cell>
          <cell r="BJ169">
            <v>2</v>
          </cell>
          <cell r="BK169" t="str">
            <v>F.I.C.A. TAX COLL PA</v>
          </cell>
          <cell r="BL169">
            <v>-12068.153846153846</v>
          </cell>
          <cell r="BM169">
            <v>-1074</v>
          </cell>
          <cell r="BN169">
            <v>-25487</v>
          </cell>
          <cell r="BO169">
            <v>-27152</v>
          </cell>
          <cell r="BP169">
            <v>-24090</v>
          </cell>
          <cell r="BQ169">
            <v>0</v>
          </cell>
          <cell r="BR169">
            <v>-18395</v>
          </cell>
          <cell r="BS169">
            <v>0</v>
          </cell>
          <cell r="BT169">
            <v>0</v>
          </cell>
          <cell r="BU169">
            <v>-22366</v>
          </cell>
          <cell r="BV169">
            <v>0</v>
          </cell>
          <cell r="BW169">
            <v>-18837</v>
          </cell>
          <cell r="BX169">
            <v>-19475</v>
          </cell>
          <cell r="BY169">
            <v>-10</v>
          </cell>
          <cell r="CA169" t="str">
            <v>20011001550</v>
          </cell>
          <cell r="CB169">
            <v>1550</v>
          </cell>
          <cell r="CC169">
            <v>100</v>
          </cell>
          <cell r="CD169">
            <v>0</v>
          </cell>
          <cell r="CE169">
            <v>0</v>
          </cell>
          <cell r="CF169">
            <v>0</v>
          </cell>
          <cell r="CG169">
            <v>0</v>
          </cell>
          <cell r="CH169">
            <v>0</v>
          </cell>
          <cell r="CI169">
            <v>0</v>
          </cell>
          <cell r="CJ169">
            <v>0</v>
          </cell>
          <cell r="CK169">
            <v>0</v>
          </cell>
          <cell r="CL169">
            <v>0</v>
          </cell>
          <cell r="CM169">
            <v>0</v>
          </cell>
          <cell r="CN169">
            <v>0</v>
          </cell>
          <cell r="CO169">
            <v>0</v>
          </cell>
          <cell r="CP169">
            <v>0</v>
          </cell>
          <cell r="CQ169">
            <v>0</v>
          </cell>
        </row>
        <row r="170">
          <cell r="A170">
            <v>10011903911</v>
          </cell>
          <cell r="B170">
            <v>100</v>
          </cell>
          <cell r="C170">
            <v>1190</v>
          </cell>
          <cell r="D170">
            <v>3911</v>
          </cell>
          <cell r="E170" t="str">
            <v>ACC.DEP/OFFICE FURNI</v>
          </cell>
          <cell r="F170">
            <v>13749</v>
          </cell>
          <cell r="G170">
            <v>13660</v>
          </cell>
          <cell r="H170">
            <v>13571</v>
          </cell>
          <cell r="I170">
            <v>13482</v>
          </cell>
          <cell r="J170">
            <v>13386</v>
          </cell>
          <cell r="K170">
            <v>13290</v>
          </cell>
          <cell r="L170">
            <v>13194</v>
          </cell>
          <cell r="M170">
            <v>13098</v>
          </cell>
          <cell r="N170">
            <v>13000</v>
          </cell>
          <cell r="O170">
            <v>12902</v>
          </cell>
          <cell r="P170">
            <v>12804</v>
          </cell>
          <cell r="Q170">
            <v>12706</v>
          </cell>
          <cell r="R170">
            <v>12608</v>
          </cell>
          <cell r="BG170" t="str">
            <v>10024103</v>
          </cell>
          <cell r="BH170">
            <v>2410</v>
          </cell>
          <cell r="BI170" t="str">
            <v>100</v>
          </cell>
          <cell r="BJ170">
            <v>3</v>
          </cell>
          <cell r="BK170" t="str">
            <v>FED W/H TAX COLL PAY</v>
          </cell>
          <cell r="BL170">
            <v>-20170</v>
          </cell>
          <cell r="BM170">
            <v>-826</v>
          </cell>
          <cell r="BN170">
            <v>-42479</v>
          </cell>
          <cell r="BO170">
            <v>-45161</v>
          </cell>
          <cell r="BP170">
            <v>-40898</v>
          </cell>
          <cell r="BQ170">
            <v>0</v>
          </cell>
          <cell r="BR170">
            <v>-29366</v>
          </cell>
          <cell r="BS170">
            <v>0</v>
          </cell>
          <cell r="BT170">
            <v>0</v>
          </cell>
          <cell r="BU170">
            <v>-40854</v>
          </cell>
          <cell r="BV170">
            <v>0</v>
          </cell>
          <cell r="BW170">
            <v>-30756</v>
          </cell>
          <cell r="BX170">
            <v>-31870</v>
          </cell>
          <cell r="BY170">
            <v>0</v>
          </cell>
          <cell r="CA170" t="str">
            <v>20021001550</v>
          </cell>
          <cell r="CB170">
            <v>1550</v>
          </cell>
          <cell r="CC170">
            <v>100</v>
          </cell>
          <cell r="CD170">
            <v>0</v>
          </cell>
          <cell r="CE170">
            <v>0</v>
          </cell>
          <cell r="CF170">
            <v>0</v>
          </cell>
          <cell r="CG170">
            <v>0</v>
          </cell>
          <cell r="CH170">
            <v>0</v>
          </cell>
          <cell r="CI170">
            <v>0</v>
          </cell>
          <cell r="CJ170">
            <v>0</v>
          </cell>
          <cell r="CK170">
            <v>0</v>
          </cell>
          <cell r="CL170">
            <v>0</v>
          </cell>
          <cell r="CM170">
            <v>0</v>
          </cell>
          <cell r="CN170">
            <v>0</v>
          </cell>
          <cell r="CO170">
            <v>0</v>
          </cell>
          <cell r="CP170">
            <v>0</v>
          </cell>
          <cell r="CQ170">
            <v>0</v>
          </cell>
        </row>
        <row r="171">
          <cell r="A171">
            <v>10011903912</v>
          </cell>
          <cell r="B171">
            <v>100</v>
          </cell>
          <cell r="C171">
            <v>1190</v>
          </cell>
          <cell r="D171">
            <v>3912</v>
          </cell>
          <cell r="E171" t="str">
            <v>ACC.DEP/OFFICE MACHI</v>
          </cell>
          <cell r="F171">
            <v>-28561</v>
          </cell>
          <cell r="G171">
            <v>-28994</v>
          </cell>
          <cell r="H171">
            <v>-29427</v>
          </cell>
          <cell r="I171">
            <v>-29860</v>
          </cell>
          <cell r="J171">
            <v>-30326</v>
          </cell>
          <cell r="K171">
            <v>-30792</v>
          </cell>
          <cell r="L171">
            <v>-31258</v>
          </cell>
          <cell r="M171">
            <v>-31724</v>
          </cell>
          <cell r="N171">
            <v>-32190</v>
          </cell>
          <cell r="O171">
            <v>-32656</v>
          </cell>
          <cell r="P171">
            <v>-33122</v>
          </cell>
          <cell r="Q171">
            <v>-31628</v>
          </cell>
          <cell r="R171">
            <v>-32082</v>
          </cell>
          <cell r="BG171" t="str">
            <v>1002410401</v>
          </cell>
          <cell r="BH171">
            <v>2410</v>
          </cell>
          <cell r="BI171" t="str">
            <v>100</v>
          </cell>
          <cell r="BJ171">
            <v>401</v>
          </cell>
          <cell r="BK171" t="str">
            <v>WEST PALM BE-FRANCHI</v>
          </cell>
          <cell r="BL171">
            <v>-387668.30769230769</v>
          </cell>
          <cell r="BM171">
            <v>-416079</v>
          </cell>
          <cell r="BN171">
            <v>-443619</v>
          </cell>
          <cell r="BO171">
            <v>-372438</v>
          </cell>
          <cell r="BP171">
            <v>-383514</v>
          </cell>
          <cell r="BQ171">
            <v>-361425</v>
          </cell>
          <cell r="BR171">
            <v>-371481</v>
          </cell>
          <cell r="BS171">
            <v>-381495</v>
          </cell>
          <cell r="BT171">
            <v>-391896</v>
          </cell>
          <cell r="BU171">
            <v>-399461</v>
          </cell>
          <cell r="BV171">
            <v>-408606</v>
          </cell>
          <cell r="BW171">
            <v>-352499</v>
          </cell>
          <cell r="BX171">
            <v>-364039</v>
          </cell>
          <cell r="BY171">
            <v>-393136</v>
          </cell>
          <cell r="CA171" t="str">
            <v>20011141630</v>
          </cell>
          <cell r="CB171">
            <v>1630</v>
          </cell>
          <cell r="CC171">
            <v>114</v>
          </cell>
          <cell r="CD171">
            <v>-3.8461538461538463</v>
          </cell>
          <cell r="CE171">
            <v>0</v>
          </cell>
          <cell r="CF171">
            <v>0</v>
          </cell>
          <cell r="CG171">
            <v>0</v>
          </cell>
          <cell r="CH171">
            <v>5</v>
          </cell>
          <cell r="CI171">
            <v>5</v>
          </cell>
          <cell r="CJ171">
            <v>4</v>
          </cell>
          <cell r="CK171">
            <v>3</v>
          </cell>
          <cell r="CL171">
            <v>3</v>
          </cell>
          <cell r="CM171">
            <v>-29</v>
          </cell>
          <cell r="CN171">
            <v>-21</v>
          </cell>
          <cell r="CO171">
            <v>-13</v>
          </cell>
          <cell r="CP171">
            <v>-7</v>
          </cell>
          <cell r="CQ171">
            <v>0</v>
          </cell>
        </row>
        <row r="172">
          <cell r="A172">
            <v>10011903913</v>
          </cell>
          <cell r="B172">
            <v>100</v>
          </cell>
          <cell r="C172">
            <v>1190</v>
          </cell>
          <cell r="D172">
            <v>3913</v>
          </cell>
          <cell r="E172" t="str">
            <v>ACC.DEP/EDP EQUIPMEN</v>
          </cell>
          <cell r="F172">
            <v>-425581</v>
          </cell>
          <cell r="G172">
            <v>-439547</v>
          </cell>
          <cell r="H172">
            <v>-453513</v>
          </cell>
          <cell r="I172">
            <v>-467496</v>
          </cell>
          <cell r="J172">
            <v>-481479</v>
          </cell>
          <cell r="K172">
            <v>-495462</v>
          </cell>
          <cell r="L172">
            <v>-509445</v>
          </cell>
          <cell r="M172">
            <v>-523428</v>
          </cell>
          <cell r="N172">
            <v>-537411</v>
          </cell>
          <cell r="O172">
            <v>-551394</v>
          </cell>
          <cell r="P172">
            <v>-552753</v>
          </cell>
          <cell r="Q172">
            <v>-566803</v>
          </cell>
          <cell r="R172">
            <v>-579982</v>
          </cell>
          <cell r="BG172" t="str">
            <v>1002410402</v>
          </cell>
          <cell r="BH172">
            <v>2410</v>
          </cell>
          <cell r="BI172" t="str">
            <v>100</v>
          </cell>
          <cell r="BJ172">
            <v>402</v>
          </cell>
          <cell r="BK172" t="str">
            <v>PALM BEACH -FRANCHIS</v>
          </cell>
          <cell r="BL172">
            <v>-80635.923076923078</v>
          </cell>
          <cell r="BM172">
            <v>-58144</v>
          </cell>
          <cell r="BN172">
            <v>-79553</v>
          </cell>
          <cell r="BO172">
            <v>-95669</v>
          </cell>
          <cell r="BP172">
            <v>-111832</v>
          </cell>
          <cell r="BQ172">
            <v>-124575</v>
          </cell>
          <cell r="BR172">
            <v>-131829</v>
          </cell>
          <cell r="BS172">
            <v>-137773</v>
          </cell>
          <cell r="BT172">
            <v>-143699</v>
          </cell>
          <cell r="BU172">
            <v>-16683</v>
          </cell>
          <cell r="BV172">
            <v>-21339</v>
          </cell>
          <cell r="BW172">
            <v>-26905</v>
          </cell>
          <cell r="BX172">
            <v>-38696</v>
          </cell>
          <cell r="BY172">
            <v>-61570</v>
          </cell>
          <cell r="CA172" t="str">
            <v>20021141630</v>
          </cell>
          <cell r="CB172">
            <v>1630</v>
          </cell>
          <cell r="CC172">
            <v>114</v>
          </cell>
          <cell r="CD172">
            <v>-2430.3846153846152</v>
          </cell>
          <cell r="CE172">
            <v>0</v>
          </cell>
          <cell r="CF172">
            <v>5</v>
          </cell>
          <cell r="CG172">
            <v>6</v>
          </cell>
          <cell r="CH172">
            <v>-2003</v>
          </cell>
          <cell r="CI172">
            <v>-1782</v>
          </cell>
          <cell r="CJ172">
            <v>-1551</v>
          </cell>
          <cell r="CK172">
            <v>-1330</v>
          </cell>
          <cell r="CL172">
            <v>-1107</v>
          </cell>
          <cell r="CM172">
            <v>-885</v>
          </cell>
          <cell r="CN172">
            <v>-11567</v>
          </cell>
          <cell r="CO172">
            <v>-7667</v>
          </cell>
          <cell r="CP172">
            <v>-3714</v>
          </cell>
          <cell r="CQ172">
            <v>0</v>
          </cell>
        </row>
        <row r="173">
          <cell r="A173">
            <v>10011903921</v>
          </cell>
          <cell r="B173">
            <v>100</v>
          </cell>
          <cell r="C173">
            <v>1190</v>
          </cell>
          <cell r="D173">
            <v>3921</v>
          </cell>
          <cell r="E173" t="str">
            <v>ACCUM DEP/TRANSPORT-</v>
          </cell>
          <cell r="F173">
            <v>-71825</v>
          </cell>
          <cell r="G173">
            <v>-73079</v>
          </cell>
          <cell r="H173">
            <v>-74333</v>
          </cell>
          <cell r="I173">
            <v>-75587</v>
          </cell>
          <cell r="J173">
            <v>-76841</v>
          </cell>
          <cell r="K173">
            <v>-78095</v>
          </cell>
          <cell r="L173">
            <v>-79349</v>
          </cell>
          <cell r="M173">
            <v>-86513</v>
          </cell>
          <cell r="N173">
            <v>-73812</v>
          </cell>
          <cell r="O173">
            <v>-74864</v>
          </cell>
          <cell r="P173">
            <v>-75916</v>
          </cell>
          <cell r="Q173">
            <v>-76968</v>
          </cell>
          <cell r="R173">
            <v>-78020</v>
          </cell>
          <cell r="BG173" t="str">
            <v>1002410403</v>
          </cell>
          <cell r="BH173">
            <v>2410</v>
          </cell>
          <cell r="BI173" t="str">
            <v>100</v>
          </cell>
          <cell r="BJ173">
            <v>403</v>
          </cell>
          <cell r="BK173" t="str">
            <v>LAKE CLARK -FRANCHIS</v>
          </cell>
          <cell r="BL173">
            <v>-1080.9230769230769</v>
          </cell>
          <cell r="BM173">
            <v>-3105</v>
          </cell>
          <cell r="BN173">
            <v>-76</v>
          </cell>
          <cell r="BO173">
            <v>-284</v>
          </cell>
          <cell r="BP173">
            <v>-445</v>
          </cell>
          <cell r="BQ173">
            <v>-649</v>
          </cell>
          <cell r="BR173">
            <v>-819</v>
          </cell>
          <cell r="BS173">
            <v>-1020</v>
          </cell>
          <cell r="BT173">
            <v>-1213</v>
          </cell>
          <cell r="BU173">
            <v>-1376</v>
          </cell>
          <cell r="BV173">
            <v>-1549</v>
          </cell>
          <cell r="BW173">
            <v>-1743</v>
          </cell>
          <cell r="BX173">
            <v>-1963</v>
          </cell>
          <cell r="BY173">
            <v>190</v>
          </cell>
          <cell r="CA173" t="str">
            <v>20011151630</v>
          </cell>
          <cell r="CB173">
            <v>1630</v>
          </cell>
          <cell r="CC173">
            <v>115</v>
          </cell>
          <cell r="CD173">
            <v>1036.8461538461538</v>
          </cell>
          <cell r="CE173">
            <v>0</v>
          </cell>
          <cell r="CF173">
            <v>0</v>
          </cell>
          <cell r="CG173">
            <v>0</v>
          </cell>
          <cell r="CH173">
            <v>9</v>
          </cell>
          <cell r="CI173">
            <v>8</v>
          </cell>
          <cell r="CJ173">
            <v>7</v>
          </cell>
          <cell r="CK173">
            <v>6</v>
          </cell>
          <cell r="CL173">
            <v>5</v>
          </cell>
          <cell r="CM173">
            <v>3770</v>
          </cell>
          <cell r="CN173">
            <v>4087</v>
          </cell>
          <cell r="CO173">
            <v>4225</v>
          </cell>
          <cell r="CP173">
            <v>1362</v>
          </cell>
          <cell r="CQ173">
            <v>0</v>
          </cell>
        </row>
        <row r="174">
          <cell r="BG174" t="str">
            <v>1002410404</v>
          </cell>
          <cell r="BH174">
            <v>2410</v>
          </cell>
          <cell r="BI174" t="str">
            <v>100</v>
          </cell>
          <cell r="BJ174">
            <v>404</v>
          </cell>
          <cell r="BK174" t="str">
            <v>RIVIERA BCH-FRANCHIS</v>
          </cell>
          <cell r="BL174">
            <v>14790.538461538461</v>
          </cell>
          <cell r="BM174">
            <v>7608</v>
          </cell>
          <cell r="BN174">
            <v>5131</v>
          </cell>
          <cell r="BO174">
            <v>14152</v>
          </cell>
          <cell r="BP174">
            <v>12120</v>
          </cell>
          <cell r="BQ174">
            <v>21199</v>
          </cell>
          <cell r="BR174">
            <v>30339</v>
          </cell>
          <cell r="BS174">
            <v>28679</v>
          </cell>
          <cell r="BT174">
            <v>9074</v>
          </cell>
          <cell r="BU174">
            <v>14226</v>
          </cell>
          <cell r="BV174">
            <v>12921</v>
          </cell>
          <cell r="BW174">
            <v>11195</v>
          </cell>
          <cell r="BX174">
            <v>14701</v>
          </cell>
          <cell r="BY174">
            <v>10932</v>
          </cell>
          <cell r="CA174" t="str">
            <v>20021151630</v>
          </cell>
          <cell r="CB174">
            <v>1630</v>
          </cell>
          <cell r="CC174">
            <v>115</v>
          </cell>
          <cell r="CD174">
            <v>18732.923076923078</v>
          </cell>
          <cell r="CE174">
            <v>0</v>
          </cell>
          <cell r="CF174">
            <v>-1321</v>
          </cell>
          <cell r="CG174">
            <v>-1200</v>
          </cell>
          <cell r="CH174">
            <v>-1405</v>
          </cell>
          <cell r="CI174">
            <v>-1264</v>
          </cell>
          <cell r="CJ174">
            <v>-1103</v>
          </cell>
          <cell r="CK174">
            <v>-945</v>
          </cell>
          <cell r="CL174">
            <v>15349</v>
          </cell>
          <cell r="CM174">
            <v>16086</v>
          </cell>
          <cell r="CN174">
            <v>110125</v>
          </cell>
          <cell r="CO174">
            <v>75294</v>
          </cell>
          <cell r="CP174">
            <v>33912</v>
          </cell>
          <cell r="CQ174">
            <v>0</v>
          </cell>
        </row>
        <row r="175">
          <cell r="BG175" t="str">
            <v>1002410405</v>
          </cell>
          <cell r="BH175">
            <v>2410</v>
          </cell>
          <cell r="BI175" t="str">
            <v>100</v>
          </cell>
          <cell r="BJ175">
            <v>405</v>
          </cell>
          <cell r="BK175" t="str">
            <v>P.B.SHORES -FRANCHIS</v>
          </cell>
          <cell r="BL175">
            <v>-4702.8461538461543</v>
          </cell>
          <cell r="BM175">
            <v>-3221</v>
          </cell>
          <cell r="BN175">
            <v>-4348</v>
          </cell>
          <cell r="BO175">
            <v>-5135</v>
          </cell>
          <cell r="BP175">
            <v>-6236</v>
          </cell>
          <cell r="BQ175">
            <v>-4965</v>
          </cell>
          <cell r="BR175">
            <v>-5630</v>
          </cell>
          <cell r="BS175">
            <v>-4112</v>
          </cell>
          <cell r="BT175">
            <v>-4710</v>
          </cell>
          <cell r="BU175">
            <v>-5231</v>
          </cell>
          <cell r="BV175">
            <v>-3698</v>
          </cell>
          <cell r="BW175">
            <v>-4230</v>
          </cell>
          <cell r="BX175">
            <v>-5125</v>
          </cell>
          <cell r="BY175">
            <v>-4496</v>
          </cell>
          <cell r="CA175" t="str">
            <v>2001fpuc1630</v>
          </cell>
          <cell r="CB175">
            <v>1630</v>
          </cell>
          <cell r="CC175" t="str">
            <v>fpuc</v>
          </cell>
          <cell r="CD175">
            <v>-16069.076923076924</v>
          </cell>
          <cell r="CE175">
            <v>0</v>
          </cell>
          <cell r="CF175">
            <v>-13354</v>
          </cell>
          <cell r="CG175">
            <v>-11536</v>
          </cell>
          <cell r="CH175">
            <v>-10092</v>
          </cell>
          <cell r="CI175">
            <v>-8703</v>
          </cell>
          <cell r="CJ175">
            <v>-7543</v>
          </cell>
          <cell r="CK175">
            <v>-54900</v>
          </cell>
          <cell r="CL175">
            <v>-52441</v>
          </cell>
          <cell r="CM175">
            <v>-30785</v>
          </cell>
          <cell r="CN175">
            <v>-23608</v>
          </cell>
          <cell r="CO175">
            <v>8382</v>
          </cell>
          <cell r="CP175">
            <v>-5016</v>
          </cell>
          <cell r="CQ175">
            <v>698</v>
          </cell>
        </row>
        <row r="176">
          <cell r="BG176" t="str">
            <v>1002410406</v>
          </cell>
          <cell r="BH176">
            <v>2410</v>
          </cell>
          <cell r="BI176" t="str">
            <v>100</v>
          </cell>
          <cell r="BJ176">
            <v>406</v>
          </cell>
          <cell r="BK176" t="str">
            <v>LAKE PARK  -FRANCHIS</v>
          </cell>
          <cell r="BL176">
            <v>-488.76923076923077</v>
          </cell>
          <cell r="BM176">
            <v>-2559</v>
          </cell>
          <cell r="BN176">
            <v>132</v>
          </cell>
          <cell r="BO176">
            <v>-15</v>
          </cell>
          <cell r="BP176">
            <v>-235</v>
          </cell>
          <cell r="BQ176">
            <v>-437</v>
          </cell>
          <cell r="BR176">
            <v>-650</v>
          </cell>
          <cell r="BS176">
            <v>-845</v>
          </cell>
          <cell r="BT176">
            <v>-1042</v>
          </cell>
          <cell r="BU176">
            <v>-1209</v>
          </cell>
          <cell r="BV176">
            <v>-1386</v>
          </cell>
          <cell r="BW176">
            <v>851</v>
          </cell>
          <cell r="BX176">
            <v>647</v>
          </cell>
          <cell r="BY176">
            <v>394</v>
          </cell>
          <cell r="CA176" t="str">
            <v>2002fpuc1630</v>
          </cell>
          <cell r="CB176">
            <v>1630</v>
          </cell>
          <cell r="CC176" t="str">
            <v>fpuc</v>
          </cell>
          <cell r="CD176">
            <v>28831.615384615383</v>
          </cell>
          <cell r="CE176">
            <v>698</v>
          </cell>
          <cell r="CF176">
            <v>-2127</v>
          </cell>
          <cell r="CG176">
            <v>27</v>
          </cell>
          <cell r="CH176">
            <v>-2398</v>
          </cell>
          <cell r="CI176">
            <v>-1799</v>
          </cell>
          <cell r="CJ176">
            <v>-255</v>
          </cell>
          <cell r="CK176">
            <v>-457</v>
          </cell>
          <cell r="CL176">
            <v>16059</v>
          </cell>
          <cell r="CM176">
            <v>18847</v>
          </cell>
          <cell r="CN176">
            <v>104364</v>
          </cell>
          <cell r="CO176">
            <v>159720</v>
          </cell>
          <cell r="CP176">
            <v>82132</v>
          </cell>
          <cell r="CQ176">
            <v>0</v>
          </cell>
        </row>
        <row r="177">
          <cell r="BG177" t="str">
            <v>1002410407</v>
          </cell>
          <cell r="BH177">
            <v>2410</v>
          </cell>
          <cell r="BI177" t="str">
            <v>100</v>
          </cell>
          <cell r="BJ177">
            <v>407</v>
          </cell>
          <cell r="BK177" t="str">
            <v>MANGONIA PK-FRANCHIS</v>
          </cell>
          <cell r="BL177">
            <v>-1277</v>
          </cell>
          <cell r="BM177">
            <v>-1724</v>
          </cell>
          <cell r="BN177">
            <v>-1196</v>
          </cell>
          <cell r="BO177">
            <v>-1227</v>
          </cell>
          <cell r="BP177">
            <v>-1263</v>
          </cell>
          <cell r="BQ177">
            <v>-1299</v>
          </cell>
          <cell r="BR177">
            <v>-1333</v>
          </cell>
          <cell r="BS177">
            <v>-1368</v>
          </cell>
          <cell r="BT177">
            <v>-1405</v>
          </cell>
          <cell r="BU177">
            <v>-1436</v>
          </cell>
          <cell r="BV177">
            <v>-1034</v>
          </cell>
          <cell r="BW177">
            <v>-1069</v>
          </cell>
          <cell r="BX177">
            <v>-1102</v>
          </cell>
          <cell r="BY177">
            <v>-1145</v>
          </cell>
          <cell r="CA177" t="str">
            <v>20011001630</v>
          </cell>
          <cell r="CB177">
            <v>1630</v>
          </cell>
          <cell r="CC177">
            <v>100</v>
          </cell>
          <cell r="CD177">
            <v>0</v>
          </cell>
          <cell r="CE177">
            <v>0</v>
          </cell>
          <cell r="CF177">
            <v>0</v>
          </cell>
          <cell r="CG177">
            <v>0</v>
          </cell>
          <cell r="CH177">
            <v>0</v>
          </cell>
          <cell r="CI177">
            <v>0</v>
          </cell>
          <cell r="CJ177">
            <v>0</v>
          </cell>
          <cell r="CK177">
            <v>0</v>
          </cell>
          <cell r="CL177">
            <v>0</v>
          </cell>
          <cell r="CM177">
            <v>0</v>
          </cell>
          <cell r="CN177">
            <v>0</v>
          </cell>
          <cell r="CO177">
            <v>0</v>
          </cell>
          <cell r="CP177">
            <v>0</v>
          </cell>
          <cell r="CQ177">
            <v>0</v>
          </cell>
        </row>
        <row r="178">
          <cell r="BG178" t="str">
            <v>1002410410</v>
          </cell>
          <cell r="BH178">
            <v>2410</v>
          </cell>
          <cell r="BI178" t="str">
            <v>100</v>
          </cell>
          <cell r="BJ178">
            <v>410</v>
          </cell>
          <cell r="BK178" t="str">
            <v>LAKE WORTH -FRANCHIS</v>
          </cell>
          <cell r="BL178">
            <v>1761.0769230769231</v>
          </cell>
          <cell r="BM178">
            <v>-274</v>
          </cell>
          <cell r="BN178">
            <v>-1404</v>
          </cell>
          <cell r="BO178">
            <v>-2384</v>
          </cell>
          <cell r="BP178">
            <v>-3374</v>
          </cell>
          <cell r="BQ178">
            <v>-4368</v>
          </cell>
          <cell r="BR178">
            <v>-5318</v>
          </cell>
          <cell r="BS178">
            <v>-6294</v>
          </cell>
          <cell r="BT178">
            <v>10888</v>
          </cell>
          <cell r="BU178">
            <v>10042</v>
          </cell>
          <cell r="BV178">
            <v>9125</v>
          </cell>
          <cell r="BW178">
            <v>7905</v>
          </cell>
          <cell r="BX178">
            <v>5587</v>
          </cell>
          <cell r="BY178">
            <v>2763</v>
          </cell>
          <cell r="CA178" t="str">
            <v>20021001630</v>
          </cell>
          <cell r="CB178">
            <v>1630</v>
          </cell>
          <cell r="CC178">
            <v>100</v>
          </cell>
          <cell r="CD178">
            <v>0</v>
          </cell>
          <cell r="CE178">
            <v>0</v>
          </cell>
          <cell r="CF178">
            <v>0</v>
          </cell>
          <cell r="CG178">
            <v>0</v>
          </cell>
          <cell r="CH178">
            <v>0</v>
          </cell>
          <cell r="CI178">
            <v>0</v>
          </cell>
          <cell r="CJ178">
            <v>0</v>
          </cell>
          <cell r="CK178">
            <v>0</v>
          </cell>
          <cell r="CL178">
            <v>0</v>
          </cell>
          <cell r="CM178">
            <v>0</v>
          </cell>
          <cell r="CN178">
            <v>0</v>
          </cell>
          <cell r="CO178">
            <v>0</v>
          </cell>
          <cell r="CP178">
            <v>0</v>
          </cell>
          <cell r="CQ178">
            <v>0</v>
          </cell>
        </row>
        <row r="179">
          <cell r="A179">
            <v>1</v>
          </cell>
          <cell r="B179">
            <v>2</v>
          </cell>
          <cell r="C179">
            <v>3</v>
          </cell>
          <cell r="D179">
            <v>4</v>
          </cell>
          <cell r="E179">
            <v>5</v>
          </cell>
          <cell r="F179">
            <v>6</v>
          </cell>
          <cell r="G179">
            <v>7</v>
          </cell>
          <cell r="I179">
            <v>1</v>
          </cell>
          <cell r="J179">
            <v>2</v>
          </cell>
          <cell r="K179">
            <v>3</v>
          </cell>
          <cell r="L179">
            <v>4</v>
          </cell>
          <cell r="M179">
            <v>5</v>
          </cell>
          <cell r="N179">
            <v>6</v>
          </cell>
          <cell r="O179">
            <v>7</v>
          </cell>
          <cell r="P179">
            <v>8</v>
          </cell>
          <cell r="Q179">
            <v>9</v>
          </cell>
          <cell r="R179">
            <v>10</v>
          </cell>
          <cell r="BG179" t="str">
            <v>1002410411</v>
          </cell>
          <cell r="BH179">
            <v>2410</v>
          </cell>
          <cell r="BI179" t="str">
            <v>100</v>
          </cell>
          <cell r="BJ179">
            <v>411</v>
          </cell>
          <cell r="BK179" t="str">
            <v>LANTANA    -FRANCHIS</v>
          </cell>
          <cell r="BL179">
            <v>-6835</v>
          </cell>
          <cell r="BM179">
            <v>-10852</v>
          </cell>
          <cell r="BN179">
            <v>-7947</v>
          </cell>
          <cell r="BO179">
            <v>-9013</v>
          </cell>
          <cell r="BP179">
            <v>-9449</v>
          </cell>
          <cell r="BQ179">
            <v>-7230</v>
          </cell>
          <cell r="BR179">
            <v>-7710</v>
          </cell>
          <cell r="BS179">
            <v>-5515</v>
          </cell>
          <cell r="BT179">
            <v>-5953</v>
          </cell>
          <cell r="BU179">
            <v>-6352</v>
          </cell>
          <cell r="BV179">
            <v>-4134</v>
          </cell>
          <cell r="BW179">
            <v>-4596</v>
          </cell>
          <cell r="BX179">
            <v>-5158</v>
          </cell>
          <cell r="BY179">
            <v>-4946</v>
          </cell>
          <cell r="CA179" t="str">
            <v>20011001650</v>
          </cell>
          <cell r="CB179">
            <v>1650</v>
          </cell>
          <cell r="CC179">
            <v>100</v>
          </cell>
          <cell r="CD179">
            <v>2424336.4615384615</v>
          </cell>
          <cell r="CE179">
            <v>2327778</v>
          </cell>
          <cell r="CF179">
            <v>2367388</v>
          </cell>
          <cell r="CG179">
            <v>2348522</v>
          </cell>
          <cell r="CH179">
            <v>2309713</v>
          </cell>
          <cell r="CI179">
            <v>2321229</v>
          </cell>
          <cell r="CJ179">
            <v>2331646</v>
          </cell>
          <cell r="CK179">
            <v>2307090</v>
          </cell>
          <cell r="CL179">
            <v>2282532</v>
          </cell>
          <cell r="CM179">
            <v>2261204</v>
          </cell>
          <cell r="CN179">
            <v>2651628</v>
          </cell>
          <cell r="CO179">
            <v>2633713</v>
          </cell>
          <cell r="CP179">
            <v>2616224</v>
          </cell>
          <cell r="CQ179">
            <v>2757707</v>
          </cell>
        </row>
        <row r="180">
          <cell r="D180" t="str">
            <v>PLANT IN SERVICE ($)</v>
          </cell>
          <cell r="N180" t="str">
            <v>RESERVE ($)</v>
          </cell>
          <cell r="P180" t="str">
            <v>(CREDIT BALANCES)</v>
          </cell>
          <cell r="BG180" t="str">
            <v>1002410412</v>
          </cell>
          <cell r="BH180">
            <v>2410</v>
          </cell>
          <cell r="BI180" t="str">
            <v>100</v>
          </cell>
          <cell r="BJ180">
            <v>412</v>
          </cell>
          <cell r="BK180" t="str">
            <v>PALM SPRING-FRANCHIS</v>
          </cell>
          <cell r="BL180">
            <v>-4503.3076923076924</v>
          </cell>
          <cell r="BM180">
            <v>-8091</v>
          </cell>
          <cell r="BN180">
            <v>-8604</v>
          </cell>
          <cell r="BO180">
            <v>-2866</v>
          </cell>
          <cell r="BP180">
            <v>-3308</v>
          </cell>
          <cell r="BQ180">
            <v>-3783</v>
          </cell>
          <cell r="BR180">
            <v>-4247</v>
          </cell>
          <cell r="BS180">
            <v>-4741</v>
          </cell>
          <cell r="BT180">
            <v>-5209</v>
          </cell>
          <cell r="BU180">
            <v>-5642</v>
          </cell>
          <cell r="BV180">
            <v>-6131</v>
          </cell>
          <cell r="BW180">
            <v>-1436</v>
          </cell>
          <cell r="BX180">
            <v>-1949</v>
          </cell>
          <cell r="BY180">
            <v>-2536</v>
          </cell>
          <cell r="CA180" t="str">
            <v>20021001650</v>
          </cell>
          <cell r="CB180">
            <v>1650</v>
          </cell>
          <cell r="CC180">
            <v>100</v>
          </cell>
          <cell r="CD180">
            <v>2783853.6923076925</v>
          </cell>
          <cell r="CE180">
            <v>2757707</v>
          </cell>
          <cell r="CF180">
            <v>2842125</v>
          </cell>
          <cell r="CG180">
            <v>2761570</v>
          </cell>
          <cell r="CH180">
            <v>2658474</v>
          </cell>
          <cell r="CI180">
            <v>2606979</v>
          </cell>
          <cell r="CJ180">
            <v>2615419</v>
          </cell>
          <cell r="CK180">
            <v>2527234</v>
          </cell>
          <cell r="CL180">
            <v>2434350</v>
          </cell>
          <cell r="CM180">
            <v>2510355</v>
          </cell>
          <cell r="CN180">
            <v>3028903</v>
          </cell>
          <cell r="CO180">
            <v>3180557</v>
          </cell>
          <cell r="CP180">
            <v>3131135</v>
          </cell>
          <cell r="CQ180">
            <v>3135290</v>
          </cell>
        </row>
        <row r="181">
          <cell r="A181" t="str">
            <v>Plant</v>
          </cell>
          <cell r="B181" t="str">
            <v>Beginning</v>
          </cell>
          <cell r="D181" t="str">
            <v>Purchases &amp;</v>
          </cell>
          <cell r="G181" t="str">
            <v>Ending</v>
          </cell>
          <cell r="I181" t="str">
            <v>Plant</v>
          </cell>
          <cell r="J181" t="str">
            <v>Beginning</v>
          </cell>
          <cell r="N181" t="str">
            <v>Cost of</v>
          </cell>
          <cell r="O181" t="str">
            <v xml:space="preserve">Purchases &amp; </v>
          </cell>
          <cell r="Q181" t="str">
            <v>Reclassi-</v>
          </cell>
          <cell r="R181" t="str">
            <v>Ending</v>
          </cell>
          <cell r="BG181" t="str">
            <v>1002410414</v>
          </cell>
          <cell r="BH181">
            <v>2410</v>
          </cell>
          <cell r="BI181" t="str">
            <v>100</v>
          </cell>
          <cell r="BJ181">
            <v>414</v>
          </cell>
          <cell r="BK181" t="str">
            <v>GREEN ACRES-FRANCHIS</v>
          </cell>
          <cell r="BL181">
            <v>-10450.384615384615</v>
          </cell>
          <cell r="BM181">
            <v>-5092</v>
          </cell>
          <cell r="BN181">
            <v>-7663</v>
          </cell>
          <cell r="BO181">
            <v>-9730</v>
          </cell>
          <cell r="BP181">
            <v>-11878</v>
          </cell>
          <cell r="BQ181">
            <v>-13792</v>
          </cell>
          <cell r="BR181">
            <v>-4043</v>
          </cell>
          <cell r="BS181">
            <v>-6177</v>
          </cell>
          <cell r="BT181">
            <v>-8022</v>
          </cell>
          <cell r="BU181">
            <v>-9888</v>
          </cell>
          <cell r="BV181">
            <v>-11730</v>
          </cell>
          <cell r="BW181">
            <v>-13640</v>
          </cell>
          <cell r="BX181">
            <v>-15764</v>
          </cell>
          <cell r="BY181">
            <v>-18436</v>
          </cell>
          <cell r="CA181" t="str">
            <v>2001fpuc1650</v>
          </cell>
          <cell r="CB181">
            <v>1650</v>
          </cell>
          <cell r="CC181" t="str">
            <v>fpuc</v>
          </cell>
          <cell r="CD181">
            <v>2424329.3076923075</v>
          </cell>
          <cell r="CE181">
            <v>2327685</v>
          </cell>
          <cell r="CF181">
            <v>2367388</v>
          </cell>
          <cell r="CG181">
            <v>2348522</v>
          </cell>
          <cell r="CH181">
            <v>2309713</v>
          </cell>
          <cell r="CI181">
            <v>2321229</v>
          </cell>
          <cell r="CJ181">
            <v>2331646</v>
          </cell>
          <cell r="CK181">
            <v>2307090</v>
          </cell>
          <cell r="CL181">
            <v>2282532</v>
          </cell>
          <cell r="CM181">
            <v>2261204</v>
          </cell>
          <cell r="CN181">
            <v>2651628</v>
          </cell>
          <cell r="CO181">
            <v>2633713</v>
          </cell>
          <cell r="CP181">
            <v>2616224</v>
          </cell>
          <cell r="CQ181">
            <v>2757707</v>
          </cell>
        </row>
        <row r="182">
          <cell r="B182" t="str">
            <v>Balance</v>
          </cell>
          <cell r="C182" t="str">
            <v>Additions</v>
          </cell>
          <cell r="D182" t="str">
            <v>Adjustments</v>
          </cell>
          <cell r="E182" t="str">
            <v>Transfers</v>
          </cell>
          <cell r="F182" t="str">
            <v>Retirements</v>
          </cell>
          <cell r="G182" t="str">
            <v>Balance</v>
          </cell>
          <cell r="I182" t="str">
            <v>Acct.</v>
          </cell>
          <cell r="J182" t="str">
            <v>Balance</v>
          </cell>
          <cell r="K182" t="str">
            <v>Retirements</v>
          </cell>
          <cell r="L182" t="str">
            <v>Accruals</v>
          </cell>
          <cell r="M182" t="str">
            <v>Salvage</v>
          </cell>
          <cell r="N182" t="str">
            <v>Removal</v>
          </cell>
          <cell r="O182" t="str">
            <v>Adjustments</v>
          </cell>
          <cell r="P182" t="str">
            <v>Transfers</v>
          </cell>
          <cell r="Q182" t="str">
            <v>fications</v>
          </cell>
          <cell r="R182" t="str">
            <v>Balance</v>
          </cell>
          <cell r="BG182" t="str">
            <v>1002410415</v>
          </cell>
          <cell r="BH182">
            <v>2410</v>
          </cell>
          <cell r="BI182" t="str">
            <v>100</v>
          </cell>
          <cell r="BJ182">
            <v>415</v>
          </cell>
          <cell r="BK182" t="str">
            <v>DELRAY     -FRANCHIS</v>
          </cell>
          <cell r="BL182">
            <v>31953.153846153848</v>
          </cell>
          <cell r="BM182">
            <v>-1998</v>
          </cell>
          <cell r="BN182">
            <v>27488</v>
          </cell>
          <cell r="BO182">
            <v>25179</v>
          </cell>
          <cell r="BP182">
            <v>21354</v>
          </cell>
          <cell r="BQ182">
            <v>33258</v>
          </cell>
          <cell r="BR182">
            <v>45680</v>
          </cell>
          <cell r="BS182">
            <v>42884</v>
          </cell>
          <cell r="BT182">
            <v>40409</v>
          </cell>
          <cell r="BU182">
            <v>53666</v>
          </cell>
          <cell r="BV182">
            <v>33594</v>
          </cell>
          <cell r="BW182">
            <v>30677</v>
          </cell>
          <cell r="BX182">
            <v>35959</v>
          </cell>
          <cell r="BY182">
            <v>27241</v>
          </cell>
          <cell r="CA182" t="str">
            <v>2002fpuc1650</v>
          </cell>
          <cell r="CB182">
            <v>1650</v>
          </cell>
          <cell r="CC182" t="str">
            <v>fpuc</v>
          </cell>
          <cell r="CD182">
            <v>2784121.3076923075</v>
          </cell>
          <cell r="CE182">
            <v>2757707</v>
          </cell>
          <cell r="CF182">
            <v>2842125</v>
          </cell>
          <cell r="CG182">
            <v>2761570</v>
          </cell>
          <cell r="CH182">
            <v>2658474</v>
          </cell>
          <cell r="CI182">
            <v>2606979</v>
          </cell>
          <cell r="CJ182">
            <v>2615419</v>
          </cell>
          <cell r="CK182">
            <v>2527234</v>
          </cell>
          <cell r="CL182">
            <v>2434350</v>
          </cell>
          <cell r="CM182">
            <v>2510355</v>
          </cell>
          <cell r="CN182">
            <v>3028942</v>
          </cell>
          <cell r="CO182">
            <v>3180557</v>
          </cell>
          <cell r="CP182">
            <v>3132855</v>
          </cell>
          <cell r="CQ182">
            <v>3137010</v>
          </cell>
        </row>
        <row r="183">
          <cell r="A183">
            <v>1141010350</v>
          </cell>
          <cell r="B183">
            <v>0</v>
          </cell>
          <cell r="F183">
            <v>0</v>
          </cell>
          <cell r="G183">
            <v>0</v>
          </cell>
          <cell r="I183">
            <v>1141080350</v>
          </cell>
          <cell r="J183">
            <v>0</v>
          </cell>
          <cell r="K183">
            <v>0</v>
          </cell>
          <cell r="R183">
            <v>0</v>
          </cell>
          <cell r="BG183" t="str">
            <v>1002410416</v>
          </cell>
          <cell r="BH183">
            <v>2410</v>
          </cell>
          <cell r="BI183" t="str">
            <v>100</v>
          </cell>
          <cell r="BJ183">
            <v>416</v>
          </cell>
          <cell r="BK183" t="str">
            <v>BOCA RATON -FRANCHIS</v>
          </cell>
          <cell r="BL183">
            <v>71512.076923076922</v>
          </cell>
          <cell r="BM183">
            <v>60341</v>
          </cell>
          <cell r="BN183">
            <v>93361</v>
          </cell>
          <cell r="BO183">
            <v>76380</v>
          </cell>
          <cell r="BP183">
            <v>61009</v>
          </cell>
          <cell r="BQ183">
            <v>99948</v>
          </cell>
          <cell r="BR183">
            <v>84720</v>
          </cell>
          <cell r="BS183">
            <v>71077</v>
          </cell>
          <cell r="BT183">
            <v>58742</v>
          </cell>
          <cell r="BU183">
            <v>48665</v>
          </cell>
          <cell r="BV183">
            <v>80240</v>
          </cell>
          <cell r="BW183">
            <v>68055</v>
          </cell>
          <cell r="BX183">
            <v>52534</v>
          </cell>
          <cell r="BY183">
            <v>74585</v>
          </cell>
          <cell r="CA183" t="str">
            <v>20011141650</v>
          </cell>
          <cell r="CB183">
            <v>1650</v>
          </cell>
          <cell r="CC183">
            <v>114</v>
          </cell>
          <cell r="CD183">
            <v>0</v>
          </cell>
          <cell r="CE183">
            <v>0</v>
          </cell>
          <cell r="CF183">
            <v>0</v>
          </cell>
          <cell r="CG183">
            <v>0</v>
          </cell>
          <cell r="CH183">
            <v>0</v>
          </cell>
          <cell r="CI183">
            <v>0</v>
          </cell>
          <cell r="CJ183">
            <v>0</v>
          </cell>
          <cell r="CK183">
            <v>0</v>
          </cell>
          <cell r="CL183">
            <v>0</v>
          </cell>
          <cell r="CM183">
            <v>0</v>
          </cell>
          <cell r="CN183">
            <v>0</v>
          </cell>
          <cell r="CO183">
            <v>0</v>
          </cell>
          <cell r="CP183">
            <v>0</v>
          </cell>
          <cell r="CQ183">
            <v>0</v>
          </cell>
        </row>
        <row r="184">
          <cell r="A184">
            <v>11410103501</v>
          </cell>
          <cell r="B184">
            <v>0</v>
          </cell>
          <cell r="F184">
            <v>0</v>
          </cell>
          <cell r="G184">
            <v>0</v>
          </cell>
          <cell r="I184">
            <v>11410803501</v>
          </cell>
          <cell r="J184">
            <v>0</v>
          </cell>
          <cell r="K184">
            <v>0</v>
          </cell>
          <cell r="R184">
            <v>0</v>
          </cell>
          <cell r="BG184" t="str">
            <v>1002410417</v>
          </cell>
          <cell r="BH184">
            <v>2410</v>
          </cell>
          <cell r="BI184" t="str">
            <v>100</v>
          </cell>
          <cell r="BJ184">
            <v>417</v>
          </cell>
          <cell r="BK184" t="str">
            <v>BOYNTON BCH-FRANCHIS</v>
          </cell>
          <cell r="BL184">
            <v>6351.4615384615381</v>
          </cell>
          <cell r="BM184">
            <v>6454</v>
          </cell>
          <cell r="BN184">
            <v>4037</v>
          </cell>
          <cell r="BO184">
            <v>11440</v>
          </cell>
          <cell r="BP184">
            <v>9592</v>
          </cell>
          <cell r="BQ184">
            <v>7706</v>
          </cell>
          <cell r="BR184">
            <v>15047</v>
          </cell>
          <cell r="BS184">
            <v>13115</v>
          </cell>
          <cell r="BT184">
            <v>101</v>
          </cell>
          <cell r="BU184">
            <v>5000</v>
          </cell>
          <cell r="BV184">
            <v>3100</v>
          </cell>
          <cell r="BW184">
            <v>900</v>
          </cell>
          <cell r="BX184">
            <v>4744</v>
          </cell>
          <cell r="BY184">
            <v>1333</v>
          </cell>
          <cell r="CA184" t="str">
            <v>20021141650</v>
          </cell>
          <cell r="CB184">
            <v>1650</v>
          </cell>
          <cell r="CC184">
            <v>114</v>
          </cell>
          <cell r="CD184">
            <v>0</v>
          </cell>
          <cell r="CE184">
            <v>0</v>
          </cell>
          <cell r="CF184">
            <v>0</v>
          </cell>
          <cell r="CG184">
            <v>0</v>
          </cell>
          <cell r="CH184">
            <v>0</v>
          </cell>
          <cell r="CI184">
            <v>0</v>
          </cell>
          <cell r="CJ184">
            <v>0</v>
          </cell>
          <cell r="CK184">
            <v>0</v>
          </cell>
          <cell r="CL184">
            <v>0</v>
          </cell>
          <cell r="CM184">
            <v>0</v>
          </cell>
          <cell r="CN184">
            <v>0</v>
          </cell>
          <cell r="CO184">
            <v>0</v>
          </cell>
          <cell r="CP184">
            <v>0</v>
          </cell>
          <cell r="CQ184">
            <v>0</v>
          </cell>
        </row>
        <row r="185">
          <cell r="A185">
            <v>1141010352</v>
          </cell>
          <cell r="B185">
            <v>0</v>
          </cell>
          <cell r="F185">
            <v>0</v>
          </cell>
          <cell r="G185">
            <v>0</v>
          </cell>
          <cell r="I185">
            <v>1141080352</v>
          </cell>
          <cell r="J185">
            <v>0</v>
          </cell>
          <cell r="K185">
            <v>0</v>
          </cell>
          <cell r="R185">
            <v>0</v>
          </cell>
          <cell r="BG185" t="str">
            <v>1002410419</v>
          </cell>
          <cell r="BH185">
            <v>2410</v>
          </cell>
          <cell r="BI185" t="str">
            <v>100</v>
          </cell>
          <cell r="BJ185">
            <v>419</v>
          </cell>
          <cell r="BK185" t="str">
            <v>ATLANTIS   -FRANCHIS</v>
          </cell>
          <cell r="BL185">
            <v>-1693</v>
          </cell>
          <cell r="BM185">
            <v>-6935</v>
          </cell>
          <cell r="BN185">
            <v>-1939</v>
          </cell>
          <cell r="BO185">
            <v>-78</v>
          </cell>
          <cell r="BP185">
            <v>-1129</v>
          </cell>
          <cell r="BQ185">
            <v>479</v>
          </cell>
          <cell r="BR185">
            <v>-426</v>
          </cell>
          <cell r="BS185">
            <v>-997</v>
          </cell>
          <cell r="BT185">
            <v>1470</v>
          </cell>
          <cell r="BU185">
            <v>-2761</v>
          </cell>
          <cell r="BV185">
            <v>-3179</v>
          </cell>
          <cell r="BW185">
            <v>-1636</v>
          </cell>
          <cell r="BX185">
            <v>-2032</v>
          </cell>
          <cell r="BY185">
            <v>-2846</v>
          </cell>
          <cell r="CA185" t="str">
            <v>20011151650</v>
          </cell>
          <cell r="CB185">
            <v>1650</v>
          </cell>
          <cell r="CC185">
            <v>115</v>
          </cell>
          <cell r="CD185">
            <v>0</v>
          </cell>
          <cell r="CE185">
            <v>0</v>
          </cell>
          <cell r="CF185">
            <v>0</v>
          </cell>
          <cell r="CG185">
            <v>0</v>
          </cell>
          <cell r="CH185">
            <v>0</v>
          </cell>
          <cell r="CI185">
            <v>0</v>
          </cell>
          <cell r="CJ185">
            <v>0</v>
          </cell>
          <cell r="CK185">
            <v>0</v>
          </cell>
          <cell r="CL185">
            <v>0</v>
          </cell>
          <cell r="CM185">
            <v>0</v>
          </cell>
          <cell r="CN185">
            <v>0</v>
          </cell>
          <cell r="CO185">
            <v>0</v>
          </cell>
          <cell r="CP185">
            <v>0</v>
          </cell>
          <cell r="CQ185">
            <v>0</v>
          </cell>
        </row>
        <row r="186">
          <cell r="A186">
            <v>1141010353</v>
          </cell>
          <cell r="B186">
            <v>0</v>
          </cell>
          <cell r="F186">
            <v>0</v>
          </cell>
          <cell r="G186">
            <v>0</v>
          </cell>
          <cell r="I186">
            <v>1141080353</v>
          </cell>
          <cell r="J186">
            <v>0</v>
          </cell>
          <cell r="K186">
            <v>0</v>
          </cell>
          <cell r="R186">
            <v>0</v>
          </cell>
          <cell r="BG186" t="str">
            <v>1002410420</v>
          </cell>
          <cell r="BH186">
            <v>2410</v>
          </cell>
          <cell r="BI186" t="str">
            <v>100</v>
          </cell>
          <cell r="BJ186">
            <v>420</v>
          </cell>
          <cell r="BK186" t="str">
            <v>HIGHLAND   -FRANCHIS</v>
          </cell>
          <cell r="BL186">
            <v>910.46153846153845</v>
          </cell>
          <cell r="BM186">
            <v>-1954</v>
          </cell>
          <cell r="BN186">
            <v>1556</v>
          </cell>
          <cell r="BO186">
            <v>1556</v>
          </cell>
          <cell r="BP186">
            <v>1366</v>
          </cell>
          <cell r="BQ186">
            <v>1194</v>
          </cell>
          <cell r="BR186">
            <v>1093</v>
          </cell>
          <cell r="BS186">
            <v>1009</v>
          </cell>
          <cell r="BT186">
            <v>946</v>
          </cell>
          <cell r="BU186">
            <v>885</v>
          </cell>
          <cell r="BV186">
            <v>829</v>
          </cell>
          <cell r="BW186">
            <v>758</v>
          </cell>
          <cell r="BX186">
            <v>602</v>
          </cell>
          <cell r="BY186">
            <v>1996</v>
          </cell>
          <cell r="CA186" t="str">
            <v>20021151650</v>
          </cell>
          <cell r="CB186">
            <v>1650</v>
          </cell>
          <cell r="CC186">
            <v>115</v>
          </cell>
          <cell r="CD186">
            <v>0</v>
          </cell>
          <cell r="CE186">
            <v>0</v>
          </cell>
          <cell r="CF186">
            <v>0</v>
          </cell>
          <cell r="CG186">
            <v>0</v>
          </cell>
          <cell r="CH186">
            <v>0</v>
          </cell>
          <cell r="CI186">
            <v>0</v>
          </cell>
          <cell r="CJ186">
            <v>0</v>
          </cell>
          <cell r="CK186">
            <v>0</v>
          </cell>
          <cell r="CL186">
            <v>0</v>
          </cell>
          <cell r="CM186">
            <v>0</v>
          </cell>
          <cell r="CN186">
            <v>0</v>
          </cell>
          <cell r="CO186">
            <v>0</v>
          </cell>
          <cell r="CP186">
            <v>0</v>
          </cell>
          <cell r="CQ186">
            <v>0</v>
          </cell>
        </row>
        <row r="187">
          <cell r="A187">
            <v>1141010354</v>
          </cell>
          <cell r="B187">
            <v>0</v>
          </cell>
          <cell r="F187">
            <v>0</v>
          </cell>
          <cell r="G187">
            <v>0</v>
          </cell>
          <cell r="I187">
            <v>1141080354</v>
          </cell>
          <cell r="J187">
            <v>0</v>
          </cell>
          <cell r="K187">
            <v>0</v>
          </cell>
          <cell r="R187">
            <v>0</v>
          </cell>
          <cell r="BG187" t="str">
            <v>1002410421</v>
          </cell>
          <cell r="BH187">
            <v>2410</v>
          </cell>
          <cell r="BI187" t="str">
            <v>100</v>
          </cell>
          <cell r="BJ187">
            <v>421</v>
          </cell>
          <cell r="BK187" t="str">
            <v>SO PALM BCH-FRANCHIS</v>
          </cell>
          <cell r="BL187">
            <v>-1601.6153846153845</v>
          </cell>
          <cell r="BM187">
            <v>-1526</v>
          </cell>
          <cell r="BN187">
            <v>-1692</v>
          </cell>
          <cell r="BO187">
            <v>-1826</v>
          </cell>
          <cell r="BP187">
            <v>-1962</v>
          </cell>
          <cell r="BQ187">
            <v>-2074</v>
          </cell>
          <cell r="BR187">
            <v>-1283</v>
          </cell>
          <cell r="BS187">
            <v>-1352</v>
          </cell>
          <cell r="BT187">
            <v>-1404</v>
          </cell>
          <cell r="BU187">
            <v>-1432</v>
          </cell>
          <cell r="BV187">
            <v>-1468</v>
          </cell>
          <cell r="BW187">
            <v>-1515</v>
          </cell>
          <cell r="BX187">
            <v>-1566</v>
          </cell>
          <cell r="BY187">
            <v>-1721</v>
          </cell>
          <cell r="CA187" t="str">
            <v>20011001710</v>
          </cell>
          <cell r="CB187">
            <v>1710</v>
          </cell>
          <cell r="CC187">
            <v>100</v>
          </cell>
          <cell r="CD187">
            <v>4211.1538461538457</v>
          </cell>
          <cell r="CE187">
            <v>0</v>
          </cell>
          <cell r="CF187">
            <v>0</v>
          </cell>
          <cell r="CG187">
            <v>0</v>
          </cell>
          <cell r="CH187">
            <v>0</v>
          </cell>
          <cell r="CI187">
            <v>0</v>
          </cell>
          <cell r="CJ187">
            <v>0</v>
          </cell>
          <cell r="CK187">
            <v>0</v>
          </cell>
          <cell r="CL187">
            <v>0</v>
          </cell>
          <cell r="CM187">
            <v>0</v>
          </cell>
          <cell r="CN187">
            <v>0</v>
          </cell>
          <cell r="CO187">
            <v>0</v>
          </cell>
          <cell r="CP187">
            <v>0</v>
          </cell>
          <cell r="CQ187">
            <v>54745</v>
          </cell>
        </row>
        <row r="188">
          <cell r="A188">
            <v>1141010355</v>
          </cell>
          <cell r="B188">
            <v>0</v>
          </cell>
          <cell r="F188">
            <v>0</v>
          </cell>
          <cell r="G188">
            <v>0</v>
          </cell>
          <cell r="I188">
            <v>1141080355</v>
          </cell>
          <cell r="J188">
            <v>0</v>
          </cell>
          <cell r="K188">
            <v>0</v>
          </cell>
          <cell r="R188">
            <v>0</v>
          </cell>
          <cell r="BG188" t="str">
            <v>1002410422</v>
          </cell>
          <cell r="BH188">
            <v>2410</v>
          </cell>
          <cell r="BI188" t="str">
            <v>100</v>
          </cell>
          <cell r="BJ188">
            <v>422</v>
          </cell>
          <cell r="BK188" t="str">
            <v>NORTH P.B. -FRANCHIS</v>
          </cell>
          <cell r="BL188">
            <v>-404.61538461538464</v>
          </cell>
          <cell r="BM188">
            <v>-1356</v>
          </cell>
          <cell r="BN188">
            <v>-1801</v>
          </cell>
          <cell r="BO188">
            <v>-2147</v>
          </cell>
          <cell r="BP188">
            <v>-2534</v>
          </cell>
          <cell r="BQ188">
            <v>-2885</v>
          </cell>
          <cell r="BR188">
            <v>-3179</v>
          </cell>
          <cell r="BS188">
            <v>-3478</v>
          </cell>
          <cell r="BT188">
            <v>2975</v>
          </cell>
          <cell r="BU188">
            <v>2728</v>
          </cell>
          <cell r="BV188">
            <v>2470</v>
          </cell>
          <cell r="BW188">
            <v>2187</v>
          </cell>
          <cell r="BX188">
            <v>1426</v>
          </cell>
          <cell r="BY188">
            <v>334</v>
          </cell>
          <cell r="CA188" t="str">
            <v>20021001710</v>
          </cell>
          <cell r="CB188">
            <v>1710</v>
          </cell>
          <cell r="CC188">
            <v>100</v>
          </cell>
          <cell r="CD188">
            <v>33854.076923076922</v>
          </cell>
          <cell r="CE188">
            <v>54745</v>
          </cell>
          <cell r="CF188">
            <v>19142</v>
          </cell>
          <cell r="CG188">
            <v>22841</v>
          </cell>
          <cell r="CH188">
            <v>22841</v>
          </cell>
          <cell r="CI188">
            <v>47114</v>
          </cell>
          <cell r="CJ188">
            <v>51171</v>
          </cell>
          <cell r="CK188">
            <v>54745</v>
          </cell>
          <cell r="CL188">
            <v>11063</v>
          </cell>
          <cell r="CM188">
            <v>14761</v>
          </cell>
          <cell r="CN188">
            <v>26898</v>
          </cell>
          <cell r="CO188">
            <v>35047</v>
          </cell>
          <cell r="CP188">
            <v>38042</v>
          </cell>
          <cell r="CQ188">
            <v>41693</v>
          </cell>
        </row>
        <row r="189">
          <cell r="A189">
            <v>1141010356</v>
          </cell>
          <cell r="B189">
            <v>0</v>
          </cell>
          <cell r="F189">
            <v>0</v>
          </cell>
          <cell r="G189">
            <v>0</v>
          </cell>
          <cell r="I189">
            <v>1141080356</v>
          </cell>
          <cell r="J189">
            <v>0</v>
          </cell>
          <cell r="K189">
            <v>0</v>
          </cell>
          <cell r="R189">
            <v>0</v>
          </cell>
          <cell r="BG189" t="str">
            <v>1002410424</v>
          </cell>
          <cell r="BH189">
            <v>2410</v>
          </cell>
          <cell r="BI189" t="str">
            <v>100</v>
          </cell>
          <cell r="BJ189">
            <v>424</v>
          </cell>
          <cell r="BK189" t="str">
            <v xml:space="preserve">MANALAPAN-FRANCHISE </v>
          </cell>
          <cell r="BL189">
            <v>-916.61538461538464</v>
          </cell>
          <cell r="BM189">
            <v>0</v>
          </cell>
          <cell r="BN189">
            <v>0</v>
          </cell>
          <cell r="BO189">
            <v>-75</v>
          </cell>
          <cell r="BP189">
            <v>-1694</v>
          </cell>
          <cell r="BQ189">
            <v>-1787</v>
          </cell>
          <cell r="BR189">
            <v>-1654</v>
          </cell>
          <cell r="BS189">
            <v>-1741</v>
          </cell>
          <cell r="BT189">
            <v>-1518</v>
          </cell>
          <cell r="BU189">
            <v>-1579</v>
          </cell>
          <cell r="BV189">
            <v>-1625</v>
          </cell>
          <cell r="BW189">
            <v>52</v>
          </cell>
          <cell r="BX189">
            <v>5</v>
          </cell>
          <cell r="BY189">
            <v>-300</v>
          </cell>
          <cell r="CA189" t="str">
            <v>2001fpuc1710</v>
          </cell>
          <cell r="CB189">
            <v>1710</v>
          </cell>
          <cell r="CC189" t="str">
            <v>fpuc</v>
          </cell>
          <cell r="CD189">
            <v>4211.1538461538457</v>
          </cell>
          <cell r="CE189">
            <v>0</v>
          </cell>
          <cell r="CF189">
            <v>0</v>
          </cell>
          <cell r="CG189">
            <v>0</v>
          </cell>
          <cell r="CH189">
            <v>0</v>
          </cell>
          <cell r="CI189">
            <v>0</v>
          </cell>
          <cell r="CJ189">
            <v>0</v>
          </cell>
          <cell r="CK189">
            <v>0</v>
          </cell>
          <cell r="CL189">
            <v>0</v>
          </cell>
          <cell r="CM189">
            <v>0</v>
          </cell>
          <cell r="CN189">
            <v>0</v>
          </cell>
          <cell r="CO189">
            <v>0</v>
          </cell>
          <cell r="CP189">
            <v>0</v>
          </cell>
          <cell r="CQ189">
            <v>54745</v>
          </cell>
        </row>
        <row r="190">
          <cell r="A190">
            <v>1141010359</v>
          </cell>
          <cell r="B190">
            <v>0</v>
          </cell>
          <cell r="F190">
            <v>0</v>
          </cell>
          <cell r="G190">
            <v>0</v>
          </cell>
          <cell r="I190">
            <v>1141080359</v>
          </cell>
          <cell r="J190">
            <v>0</v>
          </cell>
          <cell r="K190">
            <v>0</v>
          </cell>
          <cell r="R190">
            <v>0</v>
          </cell>
          <cell r="BG190" t="str">
            <v>1002410430</v>
          </cell>
          <cell r="BH190">
            <v>2410</v>
          </cell>
          <cell r="BI190" t="str">
            <v>100</v>
          </cell>
          <cell r="BJ190">
            <v>430</v>
          </cell>
          <cell r="BK190" t="str">
            <v>SANFORD    -FRANCHIS</v>
          </cell>
          <cell r="BL190">
            <v>-15465.615384615385</v>
          </cell>
          <cell r="BM190">
            <v>-24981</v>
          </cell>
          <cell r="BN190">
            <v>-28808</v>
          </cell>
          <cell r="BO190">
            <v>-579</v>
          </cell>
          <cell r="BP190">
            <v>-3980</v>
          </cell>
          <cell r="BQ190">
            <v>-6681</v>
          </cell>
          <cell r="BR190">
            <v>-9439</v>
          </cell>
          <cell r="BS190">
            <v>-12422</v>
          </cell>
          <cell r="BT190">
            <v>-15547</v>
          </cell>
          <cell r="BU190">
            <v>-17915</v>
          </cell>
          <cell r="BV190">
            <v>-20249</v>
          </cell>
          <cell r="BW190">
            <v>-22698</v>
          </cell>
          <cell r="BX190">
            <v>-25411</v>
          </cell>
          <cell r="BY190">
            <v>-12343</v>
          </cell>
          <cell r="CA190" t="str">
            <v>2002fpuc1710</v>
          </cell>
          <cell r="CB190">
            <v>1710</v>
          </cell>
          <cell r="CC190" t="str">
            <v>fpuc</v>
          </cell>
          <cell r="CD190">
            <v>33854.076923076922</v>
          </cell>
          <cell r="CE190">
            <v>54745</v>
          </cell>
          <cell r="CF190">
            <v>19142</v>
          </cell>
          <cell r="CG190">
            <v>22841</v>
          </cell>
          <cell r="CH190">
            <v>22841</v>
          </cell>
          <cell r="CI190">
            <v>47114</v>
          </cell>
          <cell r="CJ190">
            <v>51171</v>
          </cell>
          <cell r="CK190">
            <v>54745</v>
          </cell>
          <cell r="CL190">
            <v>11063</v>
          </cell>
          <cell r="CM190">
            <v>14761</v>
          </cell>
          <cell r="CN190">
            <v>26898</v>
          </cell>
          <cell r="CO190">
            <v>35047</v>
          </cell>
          <cell r="CP190">
            <v>38042</v>
          </cell>
          <cell r="CQ190">
            <v>41693</v>
          </cell>
        </row>
        <row r="191">
          <cell r="A191">
            <v>1141010360</v>
          </cell>
          <cell r="B191">
            <v>1100</v>
          </cell>
          <cell r="F191">
            <v>0</v>
          </cell>
          <cell r="G191">
            <v>1100</v>
          </cell>
          <cell r="I191">
            <v>1141080360</v>
          </cell>
          <cell r="J191">
            <v>-4945</v>
          </cell>
          <cell r="K191">
            <v>0</v>
          </cell>
          <cell r="L191">
            <v>300</v>
          </cell>
          <cell r="R191">
            <v>-4645</v>
          </cell>
          <cell r="BG191" t="str">
            <v>1002410431</v>
          </cell>
          <cell r="BH191">
            <v>2410</v>
          </cell>
          <cell r="BI191" t="str">
            <v>100</v>
          </cell>
          <cell r="BJ191">
            <v>431</v>
          </cell>
          <cell r="BK191" t="str">
            <v>WINTER SPRG-FRANCHIS</v>
          </cell>
          <cell r="BL191">
            <v>-3491.1538461538462</v>
          </cell>
          <cell r="BM191">
            <v>-33509</v>
          </cell>
          <cell r="BN191">
            <v>-37061</v>
          </cell>
          <cell r="BO191">
            <v>-4078</v>
          </cell>
          <cell r="BP191">
            <v>-6812</v>
          </cell>
          <cell r="BQ191">
            <v>55</v>
          </cell>
          <cell r="BR191">
            <v>-1870</v>
          </cell>
          <cell r="BS191">
            <v>5132</v>
          </cell>
          <cell r="BT191">
            <v>3194</v>
          </cell>
          <cell r="BU191">
            <v>1485</v>
          </cell>
          <cell r="BV191">
            <v>8479</v>
          </cell>
          <cell r="BW191">
            <v>6589</v>
          </cell>
          <cell r="BX191">
            <v>4238</v>
          </cell>
          <cell r="BY191">
            <v>8773</v>
          </cell>
          <cell r="CA191" t="str">
            <v>20011141710</v>
          </cell>
          <cell r="CB191">
            <v>1710</v>
          </cell>
          <cell r="CC191">
            <v>114</v>
          </cell>
          <cell r="CD191">
            <v>0</v>
          </cell>
          <cell r="CE191">
            <v>0</v>
          </cell>
          <cell r="CF191">
            <v>0</v>
          </cell>
          <cell r="CG191">
            <v>0</v>
          </cell>
          <cell r="CH191">
            <v>0</v>
          </cell>
          <cell r="CI191">
            <v>0</v>
          </cell>
          <cell r="CJ191">
            <v>0</v>
          </cell>
          <cell r="CK191">
            <v>0</v>
          </cell>
          <cell r="CL191">
            <v>0</v>
          </cell>
          <cell r="CM191">
            <v>0</v>
          </cell>
          <cell r="CN191">
            <v>0</v>
          </cell>
          <cell r="CO191">
            <v>0</v>
          </cell>
          <cell r="CP191">
            <v>0</v>
          </cell>
          <cell r="CQ191">
            <v>0</v>
          </cell>
        </row>
        <row r="192">
          <cell r="A192">
            <v>11410103601</v>
          </cell>
          <cell r="B192">
            <v>16000</v>
          </cell>
          <cell r="F192">
            <v>0</v>
          </cell>
          <cell r="G192">
            <v>16000</v>
          </cell>
          <cell r="I192">
            <v>11410803601</v>
          </cell>
          <cell r="J192">
            <v>1185</v>
          </cell>
          <cell r="K192">
            <v>0</v>
          </cell>
          <cell r="R192">
            <v>1185</v>
          </cell>
          <cell r="BG192" t="str">
            <v>1002410432</v>
          </cell>
          <cell r="BH192">
            <v>2410</v>
          </cell>
          <cell r="BI192" t="str">
            <v>100</v>
          </cell>
          <cell r="BJ192">
            <v>432</v>
          </cell>
          <cell r="BK192" t="str">
            <v>LONGWOOD   -FRANCHIS</v>
          </cell>
          <cell r="BL192">
            <v>-22045.153846153848</v>
          </cell>
          <cell r="BM192">
            <v>-28457</v>
          </cell>
          <cell r="BN192">
            <v>-32863</v>
          </cell>
          <cell r="BO192">
            <v>-35994</v>
          </cell>
          <cell r="BP192">
            <v>-39336</v>
          </cell>
          <cell r="BQ192">
            <v>-6521</v>
          </cell>
          <cell r="BR192">
            <v>-8959</v>
          </cell>
          <cell r="BS192">
            <v>-11435</v>
          </cell>
          <cell r="BT192">
            <v>-14069</v>
          </cell>
          <cell r="BU192">
            <v>-16182</v>
          </cell>
          <cell r="BV192">
            <v>-18817</v>
          </cell>
          <cell r="BW192">
            <v>-21155</v>
          </cell>
          <cell r="BX192">
            <v>-24095</v>
          </cell>
          <cell r="BY192">
            <v>-28704</v>
          </cell>
          <cell r="CA192" t="str">
            <v>20021141710</v>
          </cell>
          <cell r="CB192">
            <v>1710</v>
          </cell>
          <cell r="CC192">
            <v>114</v>
          </cell>
          <cell r="CD192">
            <v>0</v>
          </cell>
          <cell r="CE192">
            <v>0</v>
          </cell>
          <cell r="CF192">
            <v>0</v>
          </cell>
          <cell r="CG192">
            <v>0</v>
          </cell>
          <cell r="CH192">
            <v>0</v>
          </cell>
          <cell r="CI192">
            <v>0</v>
          </cell>
          <cell r="CJ192">
            <v>0</v>
          </cell>
          <cell r="CK192">
            <v>0</v>
          </cell>
          <cell r="CL192">
            <v>0</v>
          </cell>
          <cell r="CM192">
            <v>0</v>
          </cell>
          <cell r="CN192">
            <v>0</v>
          </cell>
          <cell r="CO192">
            <v>0</v>
          </cell>
          <cell r="CP192">
            <v>0</v>
          </cell>
          <cell r="CQ192">
            <v>0</v>
          </cell>
        </row>
        <row r="193">
          <cell r="A193">
            <v>1141010361</v>
          </cell>
          <cell r="B193">
            <v>0</v>
          </cell>
          <cell r="F193">
            <v>0</v>
          </cell>
          <cell r="G193">
            <v>0</v>
          </cell>
          <cell r="I193">
            <v>1141080361</v>
          </cell>
          <cell r="J193">
            <v>-5205</v>
          </cell>
          <cell r="K193">
            <v>0</v>
          </cell>
          <cell r="L193">
            <v>5205</v>
          </cell>
          <cell r="R193">
            <v>0</v>
          </cell>
          <cell r="BG193" t="str">
            <v>1002410434</v>
          </cell>
          <cell r="BH193">
            <v>2410</v>
          </cell>
          <cell r="BI193" t="str">
            <v>100</v>
          </cell>
          <cell r="BJ193">
            <v>434</v>
          </cell>
          <cell r="BK193" t="str">
            <v>LAKE MARY  -FRANCHIS</v>
          </cell>
          <cell r="BL193">
            <v>3507.3846153846152</v>
          </cell>
          <cell r="BM193">
            <v>894</v>
          </cell>
          <cell r="BN193">
            <v>894</v>
          </cell>
          <cell r="BO193">
            <v>1884</v>
          </cell>
          <cell r="BP193">
            <v>1884</v>
          </cell>
          <cell r="BQ193">
            <v>1884</v>
          </cell>
          <cell r="BR193">
            <v>4771</v>
          </cell>
          <cell r="BS193">
            <v>4771</v>
          </cell>
          <cell r="BT193">
            <v>4283</v>
          </cell>
          <cell r="BU193">
            <v>5294</v>
          </cell>
          <cell r="BV193">
            <v>4837</v>
          </cell>
          <cell r="BW193">
            <v>4395</v>
          </cell>
          <cell r="BX193">
            <v>5259</v>
          </cell>
          <cell r="BY193">
            <v>4546</v>
          </cell>
          <cell r="CA193" t="str">
            <v>20011151710</v>
          </cell>
          <cell r="CB193">
            <v>1710</v>
          </cell>
          <cell r="CC193">
            <v>115</v>
          </cell>
          <cell r="CD193">
            <v>0</v>
          </cell>
          <cell r="CE193">
            <v>0</v>
          </cell>
          <cell r="CF193">
            <v>0</v>
          </cell>
          <cell r="CG193">
            <v>0</v>
          </cell>
          <cell r="CH193">
            <v>0</v>
          </cell>
          <cell r="CI193">
            <v>0</v>
          </cell>
          <cell r="CJ193">
            <v>0</v>
          </cell>
          <cell r="CK193">
            <v>0</v>
          </cell>
          <cell r="CL193">
            <v>0</v>
          </cell>
          <cell r="CM193">
            <v>0</v>
          </cell>
          <cell r="CN193">
            <v>0</v>
          </cell>
          <cell r="CO193">
            <v>0</v>
          </cell>
          <cell r="CP193">
            <v>0</v>
          </cell>
          <cell r="CQ193">
            <v>0</v>
          </cell>
        </row>
        <row r="194">
          <cell r="A194">
            <v>1141010362</v>
          </cell>
          <cell r="B194">
            <v>928832</v>
          </cell>
          <cell r="C194">
            <v>17790</v>
          </cell>
          <cell r="F194">
            <v>-36722</v>
          </cell>
          <cell r="G194">
            <v>909900</v>
          </cell>
          <cell r="I194">
            <v>1141080362</v>
          </cell>
          <cell r="J194">
            <v>462689</v>
          </cell>
          <cell r="K194">
            <v>-36722</v>
          </cell>
          <cell r="L194">
            <v>20203</v>
          </cell>
          <cell r="R194">
            <v>446170</v>
          </cell>
          <cell r="BG194" t="str">
            <v>1002410440</v>
          </cell>
          <cell r="BH194">
            <v>2410</v>
          </cell>
          <cell r="BI194" t="str">
            <v>100</v>
          </cell>
          <cell r="BJ194">
            <v>440</v>
          </cell>
          <cell r="BK194" t="str">
            <v>MARIANNA   -FRANCHIS</v>
          </cell>
          <cell r="BL194">
            <v>-27567.461538461539</v>
          </cell>
          <cell r="BM194">
            <v>-41485</v>
          </cell>
          <cell r="BN194">
            <v>-69425</v>
          </cell>
          <cell r="BO194">
            <v>19918</v>
          </cell>
          <cell r="BP194">
            <v>-3573</v>
          </cell>
          <cell r="BQ194">
            <v>-20831</v>
          </cell>
          <cell r="BR194">
            <v>-46293</v>
          </cell>
          <cell r="BS194">
            <v>-26494</v>
          </cell>
          <cell r="BT194">
            <v>-28932</v>
          </cell>
          <cell r="BU194">
            <v>-31663</v>
          </cell>
          <cell r="BV194">
            <v>-31303</v>
          </cell>
          <cell r="BW194">
            <v>-28891</v>
          </cell>
          <cell r="BX194">
            <v>-24271</v>
          </cell>
          <cell r="BY194">
            <v>-25134</v>
          </cell>
          <cell r="CA194" t="str">
            <v>20021151710</v>
          </cell>
          <cell r="CB194">
            <v>1710</v>
          </cell>
          <cell r="CC194">
            <v>115</v>
          </cell>
          <cell r="CD194">
            <v>0</v>
          </cell>
          <cell r="CE194">
            <v>0</v>
          </cell>
          <cell r="CF194">
            <v>0</v>
          </cell>
          <cell r="CG194">
            <v>0</v>
          </cell>
          <cell r="CH194">
            <v>0</v>
          </cell>
          <cell r="CI194">
            <v>0</v>
          </cell>
          <cell r="CJ194">
            <v>0</v>
          </cell>
          <cell r="CK194">
            <v>0</v>
          </cell>
          <cell r="CL194">
            <v>0</v>
          </cell>
          <cell r="CM194">
            <v>0</v>
          </cell>
          <cell r="CN194">
            <v>0</v>
          </cell>
          <cell r="CO194">
            <v>0</v>
          </cell>
          <cell r="CP194">
            <v>0</v>
          </cell>
          <cell r="CQ194">
            <v>0</v>
          </cell>
        </row>
        <row r="195">
          <cell r="A195">
            <v>1141010364</v>
          </cell>
          <cell r="B195">
            <v>5176457</v>
          </cell>
          <cell r="C195">
            <v>347938</v>
          </cell>
          <cell r="F195">
            <v>-43185</v>
          </cell>
          <cell r="G195">
            <v>5481210</v>
          </cell>
          <cell r="I195">
            <v>1141080364</v>
          </cell>
          <cell r="J195">
            <v>2193065</v>
          </cell>
          <cell r="K195">
            <v>-43185</v>
          </cell>
          <cell r="L195">
            <v>206515</v>
          </cell>
          <cell r="M195">
            <v>3393</v>
          </cell>
          <cell r="N195">
            <v>-57004</v>
          </cell>
          <cell r="R195">
            <v>2302784</v>
          </cell>
          <cell r="BG195" t="str">
            <v>1002410441</v>
          </cell>
          <cell r="BH195">
            <v>2410</v>
          </cell>
          <cell r="BI195" t="str">
            <v>100</v>
          </cell>
          <cell r="BJ195">
            <v>441</v>
          </cell>
          <cell r="BK195" t="str">
            <v>ALFORD     -FRANCHIS</v>
          </cell>
          <cell r="BL195">
            <v>-4558</v>
          </cell>
          <cell r="BM195">
            <v>-4193</v>
          </cell>
          <cell r="BN195">
            <v>-5747</v>
          </cell>
          <cell r="BO195">
            <v>-4274</v>
          </cell>
          <cell r="BP195">
            <v>-5372</v>
          </cell>
          <cell r="BQ195">
            <v>-3041</v>
          </cell>
          <cell r="BR195">
            <v>-3174</v>
          </cell>
          <cell r="BS195">
            <v>-3374</v>
          </cell>
          <cell r="BT195">
            <v>-4832</v>
          </cell>
          <cell r="BU195">
            <v>-6186</v>
          </cell>
          <cell r="BV195">
            <v>-7609</v>
          </cell>
          <cell r="BW195">
            <v>-3783</v>
          </cell>
          <cell r="BX195">
            <v>-3741</v>
          </cell>
          <cell r="BY195">
            <v>-3928</v>
          </cell>
          <cell r="CA195" t="str">
            <v>2001fpuc1720</v>
          </cell>
          <cell r="CB195">
            <v>1720</v>
          </cell>
          <cell r="CC195" t="str">
            <v>fpuc</v>
          </cell>
          <cell r="CD195">
            <v>1819</v>
          </cell>
          <cell r="CE195">
            <v>1819</v>
          </cell>
          <cell r="CF195">
            <v>1819</v>
          </cell>
          <cell r="CG195">
            <v>1819</v>
          </cell>
          <cell r="CH195">
            <v>1819</v>
          </cell>
          <cell r="CI195">
            <v>1819</v>
          </cell>
          <cell r="CJ195">
            <v>1819</v>
          </cell>
          <cell r="CK195">
            <v>1819</v>
          </cell>
          <cell r="CL195">
            <v>1819</v>
          </cell>
          <cell r="CM195">
            <v>1819</v>
          </cell>
          <cell r="CN195">
            <v>1819</v>
          </cell>
          <cell r="CO195">
            <v>1819</v>
          </cell>
          <cell r="CP195">
            <v>1819</v>
          </cell>
          <cell r="CQ195">
            <v>1819</v>
          </cell>
        </row>
        <row r="196">
          <cell r="A196">
            <v>1141010365</v>
          </cell>
          <cell r="B196">
            <v>5220580</v>
          </cell>
          <cell r="C196">
            <v>276801</v>
          </cell>
          <cell r="F196">
            <v>-17201</v>
          </cell>
          <cell r="G196">
            <v>5480180</v>
          </cell>
          <cell r="I196">
            <v>1141080365</v>
          </cell>
          <cell r="J196">
            <v>2582074</v>
          </cell>
          <cell r="K196">
            <v>-17201</v>
          </cell>
          <cell r="L196">
            <v>228498</v>
          </cell>
          <cell r="M196">
            <v>7770</v>
          </cell>
          <cell r="N196">
            <v>-25106</v>
          </cell>
          <cell r="R196">
            <v>2776035</v>
          </cell>
          <cell r="BG196" t="str">
            <v>1002410442</v>
          </cell>
          <cell r="BH196">
            <v>2410</v>
          </cell>
          <cell r="BI196" t="str">
            <v>100</v>
          </cell>
          <cell r="BJ196">
            <v>442</v>
          </cell>
          <cell r="BK196" t="str">
            <v>ALTHA      -FRANCHIS</v>
          </cell>
          <cell r="BL196">
            <v>-8009.8461538461543</v>
          </cell>
          <cell r="BM196">
            <v>-7214</v>
          </cell>
          <cell r="BN196">
            <v>-7117</v>
          </cell>
          <cell r="BO196">
            <v>-7359</v>
          </cell>
          <cell r="BP196">
            <v>-8896</v>
          </cell>
          <cell r="BQ196">
            <v>-5744</v>
          </cell>
          <cell r="BR196">
            <v>-6103</v>
          </cell>
          <cell r="BS196">
            <v>-6376</v>
          </cell>
          <cell r="BT196">
            <v>-8175</v>
          </cell>
          <cell r="BU196">
            <v>-9991</v>
          </cell>
          <cell r="BV196">
            <v>-11987</v>
          </cell>
          <cell r="BW196">
            <v>-8961</v>
          </cell>
          <cell r="BX196">
            <v>-9057</v>
          </cell>
          <cell r="BY196">
            <v>-7148</v>
          </cell>
          <cell r="CA196" t="str">
            <v>2002fpuc1720</v>
          </cell>
          <cell r="CB196">
            <v>1720</v>
          </cell>
          <cell r="CC196" t="str">
            <v>fpuc</v>
          </cell>
          <cell r="CD196">
            <v>979.46153846153845</v>
          </cell>
          <cell r="CE196">
            <v>1819</v>
          </cell>
          <cell r="CF196">
            <v>1819</v>
          </cell>
          <cell r="CG196">
            <v>1819</v>
          </cell>
          <cell r="CH196">
            <v>1819</v>
          </cell>
          <cell r="CI196">
            <v>1819</v>
          </cell>
          <cell r="CJ196">
            <v>1819</v>
          </cell>
          <cell r="CK196">
            <v>1819</v>
          </cell>
          <cell r="CL196">
            <v>0</v>
          </cell>
          <cell r="CM196">
            <v>0</v>
          </cell>
          <cell r="CN196">
            <v>0</v>
          </cell>
          <cell r="CO196">
            <v>0</v>
          </cell>
          <cell r="CP196">
            <v>0</v>
          </cell>
          <cell r="CQ196">
            <v>0</v>
          </cell>
        </row>
        <row r="197">
          <cell r="A197">
            <v>1141010366</v>
          </cell>
          <cell r="B197">
            <v>113774</v>
          </cell>
          <cell r="C197">
            <v>3839</v>
          </cell>
          <cell r="G197">
            <v>117613</v>
          </cell>
          <cell r="I197">
            <v>1141080366</v>
          </cell>
          <cell r="J197">
            <v>29840</v>
          </cell>
          <cell r="K197">
            <v>0</v>
          </cell>
          <cell r="L197">
            <v>-1401</v>
          </cell>
          <cell r="R197">
            <v>28439</v>
          </cell>
          <cell r="BG197" t="str">
            <v>1002410443</v>
          </cell>
          <cell r="BH197">
            <v>2410</v>
          </cell>
          <cell r="BI197" t="str">
            <v>100</v>
          </cell>
          <cell r="BJ197">
            <v>443</v>
          </cell>
          <cell r="BK197" t="str">
            <v>BASCOM     -FRANCHIS</v>
          </cell>
          <cell r="BL197">
            <v>-1280.6923076923076</v>
          </cell>
          <cell r="BM197">
            <v>-1173</v>
          </cell>
          <cell r="BN197">
            <v>-1386</v>
          </cell>
          <cell r="BO197">
            <v>-1144</v>
          </cell>
          <cell r="BP197">
            <v>-1323</v>
          </cell>
          <cell r="BQ197">
            <v>-975</v>
          </cell>
          <cell r="BR197">
            <v>-1040</v>
          </cell>
          <cell r="BS197">
            <v>-1057</v>
          </cell>
          <cell r="BT197">
            <v>-1282</v>
          </cell>
          <cell r="BU197">
            <v>-1510</v>
          </cell>
          <cell r="BV197">
            <v>-1719</v>
          </cell>
          <cell r="BW197">
            <v>-1317</v>
          </cell>
          <cell r="BX197">
            <v>-1334</v>
          </cell>
          <cell r="BY197">
            <v>-1389</v>
          </cell>
          <cell r="CA197" t="str">
            <v>20011001720</v>
          </cell>
          <cell r="CB197">
            <v>1720</v>
          </cell>
          <cell r="CC197">
            <v>100</v>
          </cell>
          <cell r="CD197">
            <v>0</v>
          </cell>
          <cell r="CE197">
            <v>0</v>
          </cell>
          <cell r="CF197">
            <v>0</v>
          </cell>
          <cell r="CG197">
            <v>0</v>
          </cell>
          <cell r="CH197">
            <v>0</v>
          </cell>
          <cell r="CI197">
            <v>0</v>
          </cell>
          <cell r="CJ197">
            <v>0</v>
          </cell>
          <cell r="CK197">
            <v>0</v>
          </cell>
          <cell r="CL197">
            <v>0</v>
          </cell>
          <cell r="CM197">
            <v>0</v>
          </cell>
          <cell r="CN197">
            <v>0</v>
          </cell>
          <cell r="CO197">
            <v>0</v>
          </cell>
          <cell r="CP197">
            <v>0</v>
          </cell>
          <cell r="CQ197">
            <v>0</v>
          </cell>
        </row>
        <row r="198">
          <cell r="A198">
            <v>1141010367</v>
          </cell>
          <cell r="B198">
            <v>504010</v>
          </cell>
          <cell r="C198">
            <v>53750</v>
          </cell>
          <cell r="F198">
            <v>-3421</v>
          </cell>
          <cell r="G198">
            <v>554339</v>
          </cell>
          <cell r="I198">
            <v>1141080367</v>
          </cell>
          <cell r="J198">
            <v>146056</v>
          </cell>
          <cell r="K198">
            <v>-3421</v>
          </cell>
          <cell r="L198">
            <v>-6379</v>
          </cell>
          <cell r="M198">
            <v>3550</v>
          </cell>
          <cell r="N198">
            <v>-268</v>
          </cell>
          <cell r="R198">
            <v>139538</v>
          </cell>
          <cell r="BG198" t="str">
            <v>1002410444</v>
          </cell>
          <cell r="BH198">
            <v>2410</v>
          </cell>
          <cell r="BI198" t="str">
            <v>100</v>
          </cell>
          <cell r="BJ198">
            <v>444</v>
          </cell>
          <cell r="BK198" t="str">
            <v>BRISTOL    -FRANCHIS</v>
          </cell>
          <cell r="BL198">
            <v>-6921.9230769230771</v>
          </cell>
          <cell r="BM198">
            <v>-6012</v>
          </cell>
          <cell r="BN198">
            <v>-6563</v>
          </cell>
          <cell r="BO198">
            <v>-5781</v>
          </cell>
          <cell r="BP198">
            <v>-7393</v>
          </cell>
          <cell r="BQ198">
            <v>-4258</v>
          </cell>
          <cell r="BR198">
            <v>-4698</v>
          </cell>
          <cell r="BS198">
            <v>-5095</v>
          </cell>
          <cell r="BT198">
            <v>-6876</v>
          </cell>
          <cell r="BU198">
            <v>-8921</v>
          </cell>
          <cell r="BV198">
            <v>-10895</v>
          </cell>
          <cell r="BW198">
            <v>-8371</v>
          </cell>
          <cell r="BX198">
            <v>-7445</v>
          </cell>
          <cell r="BY198">
            <v>-7677</v>
          </cell>
          <cell r="CA198" t="str">
            <v>20021001720</v>
          </cell>
          <cell r="CB198">
            <v>1720</v>
          </cell>
          <cell r="CC198">
            <v>100</v>
          </cell>
          <cell r="CD198">
            <v>0</v>
          </cell>
          <cell r="CE198">
            <v>0</v>
          </cell>
          <cell r="CF198">
            <v>0</v>
          </cell>
          <cell r="CG198">
            <v>0</v>
          </cell>
          <cell r="CH198">
            <v>0</v>
          </cell>
          <cell r="CI198">
            <v>0</v>
          </cell>
          <cell r="CJ198">
            <v>0</v>
          </cell>
          <cell r="CK198">
            <v>0</v>
          </cell>
          <cell r="CL198">
            <v>0</v>
          </cell>
          <cell r="CM198">
            <v>0</v>
          </cell>
          <cell r="CN198">
            <v>0</v>
          </cell>
          <cell r="CO198">
            <v>0</v>
          </cell>
          <cell r="CP198">
            <v>0</v>
          </cell>
          <cell r="CQ198">
            <v>0</v>
          </cell>
        </row>
        <row r="199">
          <cell r="A199">
            <v>1141010368</v>
          </cell>
          <cell r="B199">
            <v>5062172</v>
          </cell>
          <cell r="C199">
            <v>219127</v>
          </cell>
          <cell r="F199">
            <v>-16671</v>
          </cell>
          <cell r="G199">
            <v>5264628</v>
          </cell>
          <cell r="I199">
            <v>1141080368</v>
          </cell>
          <cell r="J199">
            <v>2618274</v>
          </cell>
          <cell r="K199">
            <v>-16671</v>
          </cell>
          <cell r="L199">
            <v>206955</v>
          </cell>
          <cell r="M199">
            <v>788</v>
          </cell>
          <cell r="N199">
            <v>-3348</v>
          </cell>
          <cell r="R199">
            <v>2805998</v>
          </cell>
          <cell r="BG199" t="str">
            <v>1002410445</v>
          </cell>
          <cell r="BH199">
            <v>2410</v>
          </cell>
          <cell r="BI199" t="str">
            <v>100</v>
          </cell>
          <cell r="BJ199">
            <v>445</v>
          </cell>
          <cell r="BK199" t="str">
            <v>COTTONDALE -FRANCHIS</v>
          </cell>
          <cell r="BL199">
            <v>-5165.9230769230771</v>
          </cell>
          <cell r="BM199">
            <v>-6615</v>
          </cell>
          <cell r="BN199">
            <v>-10898</v>
          </cell>
          <cell r="BO199">
            <v>-4247</v>
          </cell>
          <cell r="BP199">
            <v>-7297</v>
          </cell>
          <cell r="BQ199">
            <v>-3896</v>
          </cell>
          <cell r="BR199">
            <v>-4838</v>
          </cell>
          <cell r="BS199">
            <v>-4648</v>
          </cell>
          <cell r="BT199">
            <v>-3969</v>
          </cell>
          <cell r="BU199">
            <v>-3655</v>
          </cell>
          <cell r="BV199">
            <v>-7369</v>
          </cell>
          <cell r="BW199">
            <v>-3155</v>
          </cell>
          <cell r="BX199">
            <v>-2707</v>
          </cell>
          <cell r="BY199">
            <v>-3863</v>
          </cell>
          <cell r="CA199" t="str">
            <v>20011141720</v>
          </cell>
          <cell r="CB199">
            <v>1720</v>
          </cell>
          <cell r="CC199">
            <v>114</v>
          </cell>
          <cell r="CD199">
            <v>0</v>
          </cell>
          <cell r="CE199">
            <v>0</v>
          </cell>
          <cell r="CF199">
            <v>0</v>
          </cell>
          <cell r="CG199">
            <v>0</v>
          </cell>
          <cell r="CH199">
            <v>0</v>
          </cell>
          <cell r="CI199">
            <v>0</v>
          </cell>
          <cell r="CJ199">
            <v>0</v>
          </cell>
          <cell r="CK199">
            <v>0</v>
          </cell>
          <cell r="CL199">
            <v>0</v>
          </cell>
          <cell r="CM199">
            <v>0</v>
          </cell>
          <cell r="CN199">
            <v>0</v>
          </cell>
          <cell r="CO199">
            <v>0</v>
          </cell>
          <cell r="CP199">
            <v>0</v>
          </cell>
          <cell r="CQ199">
            <v>0</v>
          </cell>
        </row>
        <row r="200">
          <cell r="A200">
            <v>1141010369</v>
          </cell>
          <cell r="B200">
            <v>2621513</v>
          </cell>
          <cell r="C200">
            <v>159379</v>
          </cell>
          <cell r="F200">
            <v>-6026</v>
          </cell>
          <cell r="G200">
            <v>2774866</v>
          </cell>
          <cell r="I200">
            <v>1141080369</v>
          </cell>
          <cell r="J200">
            <v>1126070</v>
          </cell>
          <cell r="K200">
            <v>-6026</v>
          </cell>
          <cell r="L200">
            <v>118382</v>
          </cell>
          <cell r="M200">
            <v>3369</v>
          </cell>
          <cell r="N200">
            <v>-8371</v>
          </cell>
          <cell r="R200">
            <v>1233424</v>
          </cell>
          <cell r="BG200" t="str">
            <v>1002410446</v>
          </cell>
          <cell r="BH200">
            <v>2410</v>
          </cell>
          <cell r="BI200" t="str">
            <v>100</v>
          </cell>
          <cell r="BJ200">
            <v>446</v>
          </cell>
          <cell r="BK200" t="str">
            <v>GREENWOOD  -FRANCHIS</v>
          </cell>
          <cell r="BL200">
            <v>-2139.8461538461538</v>
          </cell>
          <cell r="BM200">
            <v>-2676</v>
          </cell>
          <cell r="BN200">
            <v>-3798</v>
          </cell>
          <cell r="BO200">
            <v>-1887</v>
          </cell>
          <cell r="BP200">
            <v>-2645</v>
          </cell>
          <cell r="BQ200">
            <v>-898</v>
          </cell>
          <cell r="BR200">
            <v>-1184</v>
          </cell>
          <cell r="BS200">
            <v>-1228</v>
          </cell>
          <cell r="BT200">
            <v>-2149</v>
          </cell>
          <cell r="BU200">
            <v>-3085</v>
          </cell>
          <cell r="BV200">
            <v>-3981</v>
          </cell>
          <cell r="BW200">
            <v>-1436</v>
          </cell>
          <cell r="BX200">
            <v>-1367</v>
          </cell>
          <cell r="BY200">
            <v>-1484</v>
          </cell>
          <cell r="CA200" t="str">
            <v>20021141720</v>
          </cell>
          <cell r="CB200">
            <v>1720</v>
          </cell>
          <cell r="CC200">
            <v>114</v>
          </cell>
          <cell r="CD200">
            <v>0</v>
          </cell>
          <cell r="CE200">
            <v>0</v>
          </cell>
          <cell r="CF200">
            <v>0</v>
          </cell>
          <cell r="CG200">
            <v>0</v>
          </cell>
          <cell r="CH200">
            <v>0</v>
          </cell>
          <cell r="CI200">
            <v>0</v>
          </cell>
          <cell r="CJ200">
            <v>0</v>
          </cell>
          <cell r="CK200">
            <v>0</v>
          </cell>
          <cell r="CL200">
            <v>0</v>
          </cell>
          <cell r="CM200">
            <v>0</v>
          </cell>
          <cell r="CN200">
            <v>0</v>
          </cell>
          <cell r="CO200">
            <v>0</v>
          </cell>
          <cell r="CP200">
            <v>0</v>
          </cell>
          <cell r="CQ200">
            <v>0</v>
          </cell>
        </row>
        <row r="201">
          <cell r="A201">
            <v>1141010370</v>
          </cell>
          <cell r="B201">
            <v>1021518</v>
          </cell>
          <cell r="C201">
            <v>45895</v>
          </cell>
          <cell r="F201">
            <v>-9963</v>
          </cell>
          <cell r="G201">
            <v>1057450</v>
          </cell>
          <cell r="I201">
            <v>1141080370</v>
          </cell>
          <cell r="J201">
            <v>633620</v>
          </cell>
          <cell r="K201">
            <v>-9963</v>
          </cell>
          <cell r="L201">
            <v>38645</v>
          </cell>
          <cell r="M201">
            <v>1292</v>
          </cell>
          <cell r="N201">
            <v>-165</v>
          </cell>
          <cell r="R201">
            <v>663429</v>
          </cell>
          <cell r="BG201" t="str">
            <v>1002410447</v>
          </cell>
          <cell r="BH201">
            <v>2410</v>
          </cell>
          <cell r="BI201" t="str">
            <v>100</v>
          </cell>
          <cell r="BJ201">
            <v>447</v>
          </cell>
          <cell r="BK201" t="str">
            <v>MALONE     -FRANCHIS</v>
          </cell>
          <cell r="BL201">
            <v>-2815.3846153846152</v>
          </cell>
          <cell r="BM201">
            <v>-4332</v>
          </cell>
          <cell r="BN201">
            <v>-4711</v>
          </cell>
          <cell r="BO201">
            <v>-2662</v>
          </cell>
          <cell r="BP201">
            <v>-3519</v>
          </cell>
          <cell r="BQ201">
            <v>-1431</v>
          </cell>
          <cell r="BR201">
            <v>-1614</v>
          </cell>
          <cell r="BS201">
            <v>-1650</v>
          </cell>
          <cell r="BT201">
            <v>-2717</v>
          </cell>
          <cell r="BU201">
            <v>-3855</v>
          </cell>
          <cell r="BV201">
            <v>-5027</v>
          </cell>
          <cell r="BW201">
            <v>-1836</v>
          </cell>
          <cell r="BX201">
            <v>-1618</v>
          </cell>
          <cell r="BY201">
            <v>-1628</v>
          </cell>
          <cell r="CA201" t="str">
            <v>20011151720</v>
          </cell>
          <cell r="CB201">
            <v>1720</v>
          </cell>
          <cell r="CC201">
            <v>115</v>
          </cell>
          <cell r="CD201">
            <v>0</v>
          </cell>
          <cell r="CE201">
            <v>0</v>
          </cell>
          <cell r="CF201">
            <v>0</v>
          </cell>
          <cell r="CG201">
            <v>0</v>
          </cell>
          <cell r="CH201">
            <v>0</v>
          </cell>
          <cell r="CI201">
            <v>0</v>
          </cell>
          <cell r="CJ201">
            <v>0</v>
          </cell>
          <cell r="CK201">
            <v>0</v>
          </cell>
          <cell r="CL201">
            <v>0</v>
          </cell>
          <cell r="CM201">
            <v>0</v>
          </cell>
          <cell r="CN201">
            <v>0</v>
          </cell>
          <cell r="CO201">
            <v>0</v>
          </cell>
          <cell r="CP201">
            <v>0</v>
          </cell>
          <cell r="CQ201">
            <v>0</v>
          </cell>
        </row>
        <row r="202">
          <cell r="A202">
            <v>1141010371</v>
          </cell>
          <cell r="B202">
            <v>876630</v>
          </cell>
          <cell r="C202">
            <v>98098</v>
          </cell>
          <cell r="F202">
            <v>-30850</v>
          </cell>
          <cell r="G202">
            <v>943878</v>
          </cell>
          <cell r="I202">
            <v>1141080371</v>
          </cell>
          <cell r="J202">
            <v>199583</v>
          </cell>
          <cell r="K202">
            <v>-30850</v>
          </cell>
          <cell r="L202">
            <v>85053</v>
          </cell>
          <cell r="M202">
            <v>5033</v>
          </cell>
          <cell r="N202">
            <v>-3841</v>
          </cell>
          <cell r="R202">
            <v>254978</v>
          </cell>
          <cell r="BG202" t="str">
            <v>1002410448</v>
          </cell>
          <cell r="BH202">
            <v>2410</v>
          </cell>
          <cell r="BI202" t="str">
            <v>100</v>
          </cell>
          <cell r="BJ202">
            <v>448</v>
          </cell>
          <cell r="BK202" t="str">
            <v>LICENSE USE CTNY RIG</v>
          </cell>
          <cell r="BL202">
            <v>-51960.769230769234</v>
          </cell>
          <cell r="BM202">
            <v>-69485</v>
          </cell>
          <cell r="BN202">
            <v>-117568</v>
          </cell>
          <cell r="BO202">
            <v>-35419</v>
          </cell>
          <cell r="BP202">
            <v>-74363</v>
          </cell>
          <cell r="BQ202">
            <v>-34156</v>
          </cell>
          <cell r="BR202">
            <v>-40663</v>
          </cell>
          <cell r="BS202">
            <v>-42595</v>
          </cell>
          <cell r="BT202">
            <v>-45007</v>
          </cell>
          <cell r="BU202">
            <v>-47436</v>
          </cell>
          <cell r="BV202">
            <v>-47060</v>
          </cell>
          <cell r="BW202">
            <v>-42575</v>
          </cell>
          <cell r="BX202">
            <v>-35416</v>
          </cell>
          <cell r="BY202">
            <v>-43747</v>
          </cell>
          <cell r="CA202" t="str">
            <v>20021151720</v>
          </cell>
          <cell r="CB202">
            <v>1720</v>
          </cell>
          <cell r="CC202">
            <v>115</v>
          </cell>
          <cell r="CD202">
            <v>0</v>
          </cell>
          <cell r="CE202">
            <v>0</v>
          </cell>
          <cell r="CF202">
            <v>0</v>
          </cell>
          <cell r="CG202">
            <v>0</v>
          </cell>
          <cell r="CH202">
            <v>0</v>
          </cell>
          <cell r="CI202">
            <v>0</v>
          </cell>
          <cell r="CJ202">
            <v>0</v>
          </cell>
          <cell r="CK202">
            <v>0</v>
          </cell>
          <cell r="CL202">
            <v>0</v>
          </cell>
          <cell r="CM202">
            <v>0</v>
          </cell>
          <cell r="CN202">
            <v>0</v>
          </cell>
          <cell r="CO202">
            <v>0</v>
          </cell>
          <cell r="CP202">
            <v>0</v>
          </cell>
          <cell r="CQ202">
            <v>0</v>
          </cell>
        </row>
        <row r="203">
          <cell r="A203">
            <v>1141010373</v>
          </cell>
          <cell r="B203">
            <v>265095</v>
          </cell>
          <cell r="C203">
            <v>84380</v>
          </cell>
          <cell r="F203">
            <v>-10272</v>
          </cell>
          <cell r="G203">
            <v>339203</v>
          </cell>
          <cell r="I203">
            <v>1141080373</v>
          </cell>
          <cell r="J203">
            <v>65931</v>
          </cell>
          <cell r="K203">
            <v>-10272</v>
          </cell>
          <cell r="L203">
            <v>15612</v>
          </cell>
          <cell r="M203">
            <v>1252</v>
          </cell>
          <cell r="N203">
            <v>-1532</v>
          </cell>
          <cell r="R203">
            <v>70991</v>
          </cell>
          <cell r="BG203" t="str">
            <v>1002410460</v>
          </cell>
          <cell r="BH203">
            <v>2410</v>
          </cell>
          <cell r="BI203" t="str">
            <v>100</v>
          </cell>
          <cell r="BJ203">
            <v>460</v>
          </cell>
          <cell r="BK203" t="str">
            <v>FERNANDINA -FRANCHIS</v>
          </cell>
          <cell r="BL203">
            <v>-78192.076923076922</v>
          </cell>
          <cell r="BM203">
            <v>-212982</v>
          </cell>
          <cell r="BN203">
            <v>-154169</v>
          </cell>
          <cell r="BO203">
            <v>-44062</v>
          </cell>
          <cell r="BP203">
            <v>-94829</v>
          </cell>
          <cell r="BQ203">
            <v>-41306</v>
          </cell>
          <cell r="BR203">
            <v>-47008</v>
          </cell>
          <cell r="BS203">
            <v>-51310</v>
          </cell>
          <cell r="BT203">
            <v>-59644</v>
          </cell>
          <cell r="BU203">
            <v>-66624</v>
          </cell>
          <cell r="BV203">
            <v>-66812</v>
          </cell>
          <cell r="BW203">
            <v>-66879</v>
          </cell>
          <cell r="BX203">
            <v>-55200</v>
          </cell>
          <cell r="BY203">
            <v>-55672</v>
          </cell>
          <cell r="CA203" t="str">
            <v>20011141730</v>
          </cell>
          <cell r="CB203">
            <v>1730</v>
          </cell>
          <cell r="CC203">
            <v>114</v>
          </cell>
          <cell r="CD203">
            <v>216696.30769230769</v>
          </cell>
          <cell r="CE203">
            <v>217061</v>
          </cell>
          <cell r="CF203">
            <v>201772</v>
          </cell>
          <cell r="CG203">
            <v>164365</v>
          </cell>
          <cell r="CH203">
            <v>180292</v>
          </cell>
          <cell r="CI203">
            <v>188877</v>
          </cell>
          <cell r="CJ203">
            <v>229802</v>
          </cell>
          <cell r="CK203">
            <v>240499</v>
          </cell>
          <cell r="CL203">
            <v>248682</v>
          </cell>
          <cell r="CM203">
            <v>264870</v>
          </cell>
          <cell r="CN203">
            <v>228736</v>
          </cell>
          <cell r="CO203">
            <v>218392</v>
          </cell>
          <cell r="CP203">
            <v>201819</v>
          </cell>
          <cell r="CQ203">
            <v>231885</v>
          </cell>
        </row>
        <row r="204">
          <cell r="A204">
            <v>1141010389</v>
          </cell>
          <cell r="B204">
            <v>3766</v>
          </cell>
          <cell r="G204">
            <v>3766</v>
          </cell>
          <cell r="I204">
            <v>1141080389</v>
          </cell>
          <cell r="J204">
            <v>0</v>
          </cell>
          <cell r="K204">
            <v>0</v>
          </cell>
          <cell r="R204">
            <v>0</v>
          </cell>
          <cell r="BG204" t="str">
            <v>1002410470</v>
          </cell>
          <cell r="BH204">
            <v>2410</v>
          </cell>
          <cell r="BI204" t="str">
            <v>100</v>
          </cell>
          <cell r="BJ204">
            <v>470</v>
          </cell>
          <cell r="BK204" t="str">
            <v>DELAND     -FRANCHIS</v>
          </cell>
          <cell r="BL204">
            <v>-22448.538461538461</v>
          </cell>
          <cell r="BM204">
            <v>-15113</v>
          </cell>
          <cell r="BN204">
            <v>-6481</v>
          </cell>
          <cell r="BO204">
            <v>-11168</v>
          </cell>
          <cell r="BP204">
            <v>-15898</v>
          </cell>
          <cell r="BQ204">
            <v>-5505</v>
          </cell>
          <cell r="BR204">
            <v>-9610</v>
          </cell>
          <cell r="BS204">
            <v>-13308</v>
          </cell>
          <cell r="BT204">
            <v>-30601</v>
          </cell>
          <cell r="BU204">
            <v>-33848</v>
          </cell>
          <cell r="BV204">
            <v>-37504</v>
          </cell>
          <cell r="BW204">
            <v>-32798</v>
          </cell>
          <cell r="BX204">
            <v>-36861</v>
          </cell>
          <cell r="BY204">
            <v>-43136</v>
          </cell>
          <cell r="CA204" t="str">
            <v>20021141730</v>
          </cell>
          <cell r="CB204">
            <v>1730</v>
          </cell>
          <cell r="CC204">
            <v>114</v>
          </cell>
          <cell r="CD204">
            <v>202110.46153846153</v>
          </cell>
          <cell r="CE204">
            <v>231885</v>
          </cell>
          <cell r="CF204">
            <v>177641</v>
          </cell>
          <cell r="CG204">
            <v>187410</v>
          </cell>
          <cell r="CH204">
            <v>176789</v>
          </cell>
          <cell r="CI204">
            <v>198024</v>
          </cell>
          <cell r="CJ204">
            <v>206432</v>
          </cell>
          <cell r="CK204">
            <v>214943</v>
          </cell>
          <cell r="CL204">
            <v>232307</v>
          </cell>
          <cell r="CM204">
            <v>230150</v>
          </cell>
          <cell r="CN204">
            <v>213788</v>
          </cell>
          <cell r="CO204">
            <v>187746</v>
          </cell>
          <cell r="CP204">
            <v>188430</v>
          </cell>
          <cell r="CQ204">
            <v>181891</v>
          </cell>
        </row>
        <row r="205">
          <cell r="A205">
            <v>1141010390</v>
          </cell>
          <cell r="B205">
            <v>912235</v>
          </cell>
          <cell r="G205">
            <v>912235</v>
          </cell>
          <cell r="I205">
            <v>1141080390</v>
          </cell>
          <cell r="J205">
            <v>170725</v>
          </cell>
          <cell r="K205">
            <v>0</v>
          </cell>
          <cell r="L205">
            <v>10836</v>
          </cell>
          <cell r="O205">
            <v>-22193</v>
          </cell>
          <cell r="R205">
            <v>159368</v>
          </cell>
          <cell r="BG205" t="str">
            <v>1002410472</v>
          </cell>
          <cell r="BH205">
            <v>2410</v>
          </cell>
          <cell r="BI205" t="str">
            <v>100</v>
          </cell>
          <cell r="BJ205">
            <v>472</v>
          </cell>
          <cell r="BK205" t="str">
            <v>ORANGE CITY-FRANCHIS</v>
          </cell>
          <cell r="BL205">
            <v>-787.07692307692309</v>
          </cell>
          <cell r="BM205">
            <v>-2377</v>
          </cell>
          <cell r="BN205">
            <v>-539</v>
          </cell>
          <cell r="BO205">
            <v>-624</v>
          </cell>
          <cell r="BP205">
            <v>-706</v>
          </cell>
          <cell r="BQ205">
            <v>-783</v>
          </cell>
          <cell r="BR205">
            <v>-863</v>
          </cell>
          <cell r="BS205">
            <v>-941</v>
          </cell>
          <cell r="BT205">
            <v>-1011</v>
          </cell>
          <cell r="BU205">
            <v>-1083</v>
          </cell>
          <cell r="BV205">
            <v>-1191</v>
          </cell>
          <cell r="BW205">
            <v>39</v>
          </cell>
          <cell r="BX205">
            <v>-35</v>
          </cell>
          <cell r="BY205">
            <v>-118</v>
          </cell>
          <cell r="CA205" t="str">
            <v>20011151730</v>
          </cell>
          <cell r="CB205">
            <v>1730</v>
          </cell>
          <cell r="CC205">
            <v>115</v>
          </cell>
          <cell r="CD205">
            <v>238453.84615384616</v>
          </cell>
          <cell r="CE205">
            <v>218126</v>
          </cell>
          <cell r="CF205">
            <v>244076</v>
          </cell>
          <cell r="CG205">
            <v>170195</v>
          </cell>
          <cell r="CH205">
            <v>179341</v>
          </cell>
          <cell r="CI205">
            <v>198016</v>
          </cell>
          <cell r="CJ205">
            <v>242940</v>
          </cell>
          <cell r="CK205">
            <v>249603</v>
          </cell>
          <cell r="CL205">
            <v>288788</v>
          </cell>
          <cell r="CM205">
            <v>318326</v>
          </cell>
          <cell r="CN205">
            <v>242444</v>
          </cell>
          <cell r="CO205">
            <v>253855</v>
          </cell>
          <cell r="CP205">
            <v>241209</v>
          </cell>
          <cell r="CQ205">
            <v>252981</v>
          </cell>
        </row>
        <row r="206">
          <cell r="A206">
            <v>11410103911</v>
          </cell>
          <cell r="B206">
            <v>2657</v>
          </cell>
          <cell r="G206">
            <v>2657</v>
          </cell>
          <cell r="I206">
            <v>11410803911</v>
          </cell>
          <cell r="J206">
            <v>2627</v>
          </cell>
          <cell r="K206">
            <v>0</v>
          </cell>
          <cell r="L206">
            <v>28</v>
          </cell>
          <cell r="R206">
            <v>2655</v>
          </cell>
          <cell r="BG206" t="str">
            <v>1002410476</v>
          </cell>
          <cell r="BH206">
            <v>2410</v>
          </cell>
          <cell r="BI206" t="str">
            <v>100</v>
          </cell>
          <cell r="BJ206">
            <v>476</v>
          </cell>
          <cell r="BK206" t="str">
            <v>DELTONA-FRANCHISE TA</v>
          </cell>
          <cell r="BL206">
            <v>-9308.2307692307695</v>
          </cell>
          <cell r="BM206">
            <v>0</v>
          </cell>
          <cell r="BN206">
            <v>0</v>
          </cell>
          <cell r="BO206">
            <v>-898</v>
          </cell>
          <cell r="BP206">
            <v>-5491</v>
          </cell>
          <cell r="BQ206">
            <v>-8593</v>
          </cell>
          <cell r="BR206">
            <v>-9451</v>
          </cell>
          <cell r="BS206">
            <v>-12373</v>
          </cell>
          <cell r="BT206">
            <v>-15108</v>
          </cell>
          <cell r="BU206">
            <v>-15593</v>
          </cell>
          <cell r="BV206">
            <v>-18669</v>
          </cell>
          <cell r="BW206">
            <v>-21305</v>
          </cell>
          <cell r="BX206">
            <v>-3205</v>
          </cell>
          <cell r="BY206">
            <v>-10321</v>
          </cell>
          <cell r="CA206" t="str">
            <v>20021151730</v>
          </cell>
          <cell r="CB206">
            <v>1730</v>
          </cell>
          <cell r="CC206">
            <v>115</v>
          </cell>
          <cell r="CD206">
            <v>276564</v>
          </cell>
          <cell r="CE206">
            <v>252981</v>
          </cell>
          <cell r="CF206">
            <v>230680</v>
          </cell>
          <cell r="CG206">
            <v>227965</v>
          </cell>
          <cell r="CH206">
            <v>233464</v>
          </cell>
          <cell r="CI206">
            <v>265786</v>
          </cell>
          <cell r="CJ206">
            <v>288207</v>
          </cell>
          <cell r="CK206">
            <v>298115</v>
          </cell>
          <cell r="CL206">
            <v>329271</v>
          </cell>
          <cell r="CM206">
            <v>347409</v>
          </cell>
          <cell r="CN206">
            <v>312298</v>
          </cell>
          <cell r="CO206">
            <v>282955</v>
          </cell>
          <cell r="CP206">
            <v>247472</v>
          </cell>
          <cell r="CQ206">
            <v>278729</v>
          </cell>
        </row>
        <row r="207">
          <cell r="A207">
            <v>11410103912</v>
          </cell>
          <cell r="B207">
            <v>13755</v>
          </cell>
          <cell r="G207">
            <v>13755</v>
          </cell>
          <cell r="I207">
            <v>11410803912</v>
          </cell>
          <cell r="J207">
            <v>5561</v>
          </cell>
          <cell r="K207">
            <v>0</v>
          </cell>
          <cell r="L207">
            <v>243</v>
          </cell>
          <cell r="R207">
            <v>5804</v>
          </cell>
          <cell r="BG207" t="str">
            <v>1002410479</v>
          </cell>
          <cell r="BH207">
            <v>2410</v>
          </cell>
          <cell r="BI207" t="str">
            <v>100</v>
          </cell>
          <cell r="BJ207">
            <v>479</v>
          </cell>
          <cell r="BK207" t="str">
            <v xml:space="preserve">EDGEWATER-FRANCHISE </v>
          </cell>
          <cell r="BL207">
            <v>-1968</v>
          </cell>
          <cell r="BM207">
            <v>-895</v>
          </cell>
          <cell r="BN207">
            <v>-2806</v>
          </cell>
          <cell r="BO207">
            <v>-4233</v>
          </cell>
          <cell r="BP207">
            <v>-5572</v>
          </cell>
          <cell r="BQ207">
            <v>-2440</v>
          </cell>
          <cell r="BR207">
            <v>-1049</v>
          </cell>
          <cell r="BS207">
            <v>-1082</v>
          </cell>
          <cell r="BT207">
            <v>-1082</v>
          </cell>
          <cell r="BU207">
            <v>-954</v>
          </cell>
          <cell r="BV207">
            <v>-1076</v>
          </cell>
          <cell r="BW207">
            <v>-1015</v>
          </cell>
          <cell r="BX207">
            <v>-1344</v>
          </cell>
          <cell r="BY207">
            <v>-2036</v>
          </cell>
          <cell r="CA207" t="str">
            <v>2001fpuc1730</v>
          </cell>
          <cell r="CB207">
            <v>1730</v>
          </cell>
          <cell r="CC207" t="str">
            <v>fpuc</v>
          </cell>
          <cell r="CD207">
            <v>1367310.5384615385</v>
          </cell>
          <cell r="CE207">
            <v>1430574</v>
          </cell>
          <cell r="CF207">
            <v>1499959</v>
          </cell>
          <cell r="CG207">
            <v>1222364</v>
          </cell>
          <cell r="CH207">
            <v>1303905</v>
          </cell>
          <cell r="CI207">
            <v>1303610</v>
          </cell>
          <cell r="CJ207">
            <v>1371617</v>
          </cell>
          <cell r="CK207">
            <v>1341272</v>
          </cell>
          <cell r="CL207">
            <v>1398544</v>
          </cell>
          <cell r="CM207">
            <v>1451671</v>
          </cell>
          <cell r="CN207">
            <v>1299678</v>
          </cell>
          <cell r="CO207">
            <v>1318883</v>
          </cell>
          <cell r="CP207">
            <v>1350953</v>
          </cell>
          <cell r="CQ207">
            <v>1482007</v>
          </cell>
        </row>
        <row r="208">
          <cell r="A208">
            <v>11410103913</v>
          </cell>
          <cell r="B208">
            <v>108100</v>
          </cell>
          <cell r="C208">
            <v>8404</v>
          </cell>
          <cell r="F208">
            <v>-33438</v>
          </cell>
          <cell r="G208">
            <v>83066</v>
          </cell>
          <cell r="I208">
            <v>11410803913</v>
          </cell>
          <cell r="J208">
            <v>63503</v>
          </cell>
          <cell r="K208">
            <v>-33438</v>
          </cell>
          <cell r="L208">
            <v>10818</v>
          </cell>
          <cell r="R208">
            <v>40883</v>
          </cell>
          <cell r="BG208" t="str">
            <v>1002410482</v>
          </cell>
          <cell r="BH208">
            <v>2410</v>
          </cell>
          <cell r="BI208" t="str">
            <v>100</v>
          </cell>
          <cell r="BJ208">
            <v>482</v>
          </cell>
          <cell r="BK208" t="str">
            <v>GULFSTREAM - FRANCHI</v>
          </cell>
          <cell r="BL208">
            <v>-227</v>
          </cell>
          <cell r="BM208">
            <v>-1267</v>
          </cell>
          <cell r="BN208">
            <v>-370</v>
          </cell>
          <cell r="BO208">
            <v>-528</v>
          </cell>
          <cell r="BP208">
            <v>-762</v>
          </cell>
          <cell r="BQ208">
            <v>-420</v>
          </cell>
          <cell r="BR208">
            <v>-494</v>
          </cell>
          <cell r="BS208">
            <v>-40</v>
          </cell>
          <cell r="BT208">
            <v>-100</v>
          </cell>
          <cell r="BU208">
            <v>-160</v>
          </cell>
          <cell r="BV208">
            <v>335</v>
          </cell>
          <cell r="BW208">
            <v>293</v>
          </cell>
          <cell r="BX208">
            <v>155</v>
          </cell>
          <cell r="BY208">
            <v>407</v>
          </cell>
          <cell r="CA208" t="str">
            <v>2002fpuc1730</v>
          </cell>
          <cell r="CB208">
            <v>1730</v>
          </cell>
          <cell r="CC208" t="str">
            <v>fpuc</v>
          </cell>
          <cell r="CD208">
            <v>1373691.923076923</v>
          </cell>
          <cell r="CE208">
            <v>1482007</v>
          </cell>
          <cell r="CF208">
            <v>1304937</v>
          </cell>
          <cell r="CG208">
            <v>1340887</v>
          </cell>
          <cell r="CH208">
            <v>1296866</v>
          </cell>
          <cell r="CI208">
            <v>1308437</v>
          </cell>
          <cell r="CJ208">
            <v>1375466</v>
          </cell>
          <cell r="CK208">
            <v>1338586</v>
          </cell>
          <cell r="CL208">
            <v>1362093</v>
          </cell>
          <cell r="CM208">
            <v>1406966</v>
          </cell>
          <cell r="CN208">
            <v>1331999</v>
          </cell>
          <cell r="CO208">
            <v>1311629</v>
          </cell>
          <cell r="CP208">
            <v>1417940</v>
          </cell>
          <cell r="CQ208">
            <v>1580182</v>
          </cell>
        </row>
        <row r="209">
          <cell r="A209">
            <v>11410103921</v>
          </cell>
          <cell r="B209">
            <v>41517</v>
          </cell>
          <cell r="G209">
            <v>41517</v>
          </cell>
          <cell r="I209">
            <v>11410803921</v>
          </cell>
          <cell r="J209">
            <v>8763</v>
          </cell>
          <cell r="K209">
            <v>0</v>
          </cell>
          <cell r="L209">
            <v>7056</v>
          </cell>
          <cell r="O209">
            <v>3296</v>
          </cell>
          <cell r="R209">
            <v>19115</v>
          </cell>
          <cell r="BG209" t="str">
            <v>1002410501</v>
          </cell>
          <cell r="BH209">
            <v>2410</v>
          </cell>
          <cell r="BI209" t="str">
            <v>100</v>
          </cell>
          <cell r="BJ209">
            <v>501</v>
          </cell>
          <cell r="BK209" t="str">
            <v>WEST PALM BC-MUNICIP</v>
          </cell>
          <cell r="BL209">
            <v>-22822.384615384617</v>
          </cell>
          <cell r="BM209">
            <v>-23695</v>
          </cell>
          <cell r="BN209">
            <v>-31307</v>
          </cell>
          <cell r="BO209">
            <v>-25979</v>
          </cell>
          <cell r="BP209">
            <v>-26183</v>
          </cell>
          <cell r="BQ209">
            <v>-23926</v>
          </cell>
          <cell r="BR209">
            <v>-20998</v>
          </cell>
          <cell r="BS209">
            <v>-20558</v>
          </cell>
          <cell r="BT209">
            <v>-21132</v>
          </cell>
          <cell r="BU209">
            <v>-17137</v>
          </cell>
          <cell r="BV209">
            <v>-18823</v>
          </cell>
          <cell r="BW209">
            <v>-19194</v>
          </cell>
          <cell r="BX209">
            <v>-20914</v>
          </cell>
          <cell r="BY209">
            <v>-26845</v>
          </cell>
          <cell r="CA209" t="str">
            <v>20011001730</v>
          </cell>
          <cell r="CB209">
            <v>1730</v>
          </cell>
          <cell r="CC209">
            <v>100</v>
          </cell>
          <cell r="CD209">
            <v>0</v>
          </cell>
          <cell r="CE209">
            <v>0</v>
          </cell>
          <cell r="CF209">
            <v>0</v>
          </cell>
          <cell r="CG209">
            <v>0</v>
          </cell>
          <cell r="CH209">
            <v>0</v>
          </cell>
          <cell r="CI209">
            <v>0</v>
          </cell>
          <cell r="CJ209">
            <v>0</v>
          </cell>
          <cell r="CK209">
            <v>0</v>
          </cell>
          <cell r="CL209">
            <v>0</v>
          </cell>
          <cell r="CM209">
            <v>0</v>
          </cell>
          <cell r="CN209">
            <v>0</v>
          </cell>
          <cell r="CO209">
            <v>0</v>
          </cell>
          <cell r="CP209">
            <v>0</v>
          </cell>
          <cell r="CQ209">
            <v>0</v>
          </cell>
        </row>
        <row r="210">
          <cell r="A210">
            <v>11410103922</v>
          </cell>
          <cell r="B210">
            <v>218851</v>
          </cell>
          <cell r="C210">
            <v>21156</v>
          </cell>
          <cell r="F210">
            <v>-22978</v>
          </cell>
          <cell r="G210">
            <v>217029</v>
          </cell>
          <cell r="I210">
            <v>11410803922</v>
          </cell>
          <cell r="J210">
            <v>121765</v>
          </cell>
          <cell r="K210">
            <v>-22978</v>
          </cell>
          <cell r="L210">
            <v>27228</v>
          </cell>
          <cell r="M210">
            <v>2500</v>
          </cell>
          <cell r="O210">
            <v>-5924</v>
          </cell>
          <cell r="R210">
            <v>122591</v>
          </cell>
          <cell r="BG210" t="str">
            <v>1002410502</v>
          </cell>
          <cell r="BH210">
            <v>2410</v>
          </cell>
          <cell r="BI210" t="str">
            <v>100</v>
          </cell>
          <cell r="BJ210">
            <v>502</v>
          </cell>
          <cell r="BK210" t="str">
            <v>PALM BEACH  -MUNICIP</v>
          </cell>
          <cell r="BL210">
            <v>-15621.076923076924</v>
          </cell>
          <cell r="BM210">
            <v>-21314</v>
          </cell>
          <cell r="BN210">
            <v>-30041</v>
          </cell>
          <cell r="BO210">
            <v>-24025</v>
          </cell>
          <cell r="BP210">
            <v>-23992</v>
          </cell>
          <cell r="BQ210">
            <v>-17768</v>
          </cell>
          <cell r="BR210">
            <v>-9608</v>
          </cell>
          <cell r="BS210">
            <v>-8093</v>
          </cell>
          <cell r="BT210">
            <v>-8253</v>
          </cell>
          <cell r="BU210">
            <v>-4765</v>
          </cell>
          <cell r="BV210">
            <v>-6490</v>
          </cell>
          <cell r="BW210">
            <v>-7362</v>
          </cell>
          <cell r="BX210">
            <v>-14210</v>
          </cell>
          <cell r="BY210">
            <v>-27153</v>
          </cell>
          <cell r="CA210" t="str">
            <v>20021001730</v>
          </cell>
          <cell r="CB210">
            <v>1730</v>
          </cell>
          <cell r="CC210">
            <v>100</v>
          </cell>
          <cell r="CD210">
            <v>0</v>
          </cell>
          <cell r="CE210">
            <v>0</v>
          </cell>
          <cell r="CF210">
            <v>0</v>
          </cell>
          <cell r="CG210">
            <v>0</v>
          </cell>
          <cell r="CH210">
            <v>0</v>
          </cell>
          <cell r="CI210">
            <v>0</v>
          </cell>
          <cell r="CJ210">
            <v>0</v>
          </cell>
          <cell r="CK210">
            <v>0</v>
          </cell>
          <cell r="CL210">
            <v>0</v>
          </cell>
          <cell r="CM210">
            <v>0</v>
          </cell>
          <cell r="CN210">
            <v>0</v>
          </cell>
          <cell r="CO210">
            <v>0</v>
          </cell>
          <cell r="CP210">
            <v>0</v>
          </cell>
          <cell r="CQ210">
            <v>0</v>
          </cell>
        </row>
        <row r="211">
          <cell r="A211">
            <v>11410103923</v>
          </cell>
          <cell r="B211">
            <v>808742</v>
          </cell>
          <cell r="C211">
            <v>120274</v>
          </cell>
          <cell r="G211">
            <v>929016</v>
          </cell>
          <cell r="I211">
            <v>11410803923</v>
          </cell>
          <cell r="J211">
            <v>392954</v>
          </cell>
          <cell r="K211">
            <v>0</v>
          </cell>
          <cell r="L211">
            <v>81804</v>
          </cell>
          <cell r="M211">
            <v>12000</v>
          </cell>
          <cell r="O211">
            <v>22514</v>
          </cell>
          <cell r="R211">
            <v>509272</v>
          </cell>
          <cell r="BG211" t="str">
            <v>1002410504</v>
          </cell>
          <cell r="BH211">
            <v>2410</v>
          </cell>
          <cell r="BI211" t="str">
            <v>100</v>
          </cell>
          <cell r="BJ211">
            <v>504</v>
          </cell>
          <cell r="BK211" t="str">
            <v>RIVIERA BCH -MUNICIP</v>
          </cell>
          <cell r="BL211">
            <v>-4754.3076923076924</v>
          </cell>
          <cell r="BM211">
            <v>-5038</v>
          </cell>
          <cell r="BN211">
            <v>-6212</v>
          </cell>
          <cell r="BO211">
            <v>-4904</v>
          </cell>
          <cell r="BP211">
            <v>-5470</v>
          </cell>
          <cell r="BQ211">
            <v>-8697</v>
          </cell>
          <cell r="BR211">
            <v>-4095</v>
          </cell>
          <cell r="BS211">
            <v>-3984</v>
          </cell>
          <cell r="BT211">
            <v>-3457</v>
          </cell>
          <cell r="BU211">
            <v>-3005</v>
          </cell>
          <cell r="BV211">
            <v>-3267</v>
          </cell>
          <cell r="BW211">
            <v>-3513</v>
          </cell>
          <cell r="BX211">
            <v>-4378</v>
          </cell>
          <cell r="BY211">
            <v>-5786</v>
          </cell>
          <cell r="CA211" t="str">
            <v>20011001810</v>
          </cell>
          <cell r="CB211">
            <v>1810</v>
          </cell>
          <cell r="CC211">
            <v>100</v>
          </cell>
          <cell r="CD211">
            <v>640306.23076923075</v>
          </cell>
          <cell r="CE211">
            <v>224262</v>
          </cell>
          <cell r="CF211">
            <v>222998</v>
          </cell>
          <cell r="CG211">
            <v>221735</v>
          </cell>
          <cell r="CH211">
            <v>220472</v>
          </cell>
          <cell r="CI211">
            <v>219208</v>
          </cell>
          <cell r="CJ211">
            <v>217945</v>
          </cell>
          <cell r="CK211">
            <v>216681</v>
          </cell>
          <cell r="CL211">
            <v>215418</v>
          </cell>
          <cell r="CM211">
            <v>214155</v>
          </cell>
          <cell r="CN211">
            <v>1145004</v>
          </cell>
          <cell r="CO211">
            <v>1141152</v>
          </cell>
          <cell r="CP211">
            <v>1889671</v>
          </cell>
          <cell r="CQ211">
            <v>2175280</v>
          </cell>
        </row>
        <row r="212">
          <cell r="A212">
            <v>11410103924</v>
          </cell>
          <cell r="B212">
            <v>20035</v>
          </cell>
          <cell r="C212">
            <v>52511</v>
          </cell>
          <cell r="G212">
            <v>72546</v>
          </cell>
          <cell r="I212">
            <v>11410803924</v>
          </cell>
          <cell r="J212">
            <v>7446</v>
          </cell>
          <cell r="K212">
            <v>0</v>
          </cell>
          <cell r="L212">
            <v>923</v>
          </cell>
          <cell r="O212">
            <v>2307</v>
          </cell>
          <cell r="R212">
            <v>10676</v>
          </cell>
          <cell r="BG212" t="str">
            <v>1002410506</v>
          </cell>
          <cell r="BH212">
            <v>2410</v>
          </cell>
          <cell r="BI212" t="str">
            <v>100</v>
          </cell>
          <cell r="BJ212">
            <v>506</v>
          </cell>
          <cell r="BK212" t="str">
            <v>LAKE PARK   -MUNICIP</v>
          </cell>
          <cell r="BL212">
            <v>-138.61538461538461</v>
          </cell>
          <cell r="BM212">
            <v>-140</v>
          </cell>
          <cell r="BN212">
            <v>-177</v>
          </cell>
          <cell r="BO212">
            <v>-147</v>
          </cell>
          <cell r="BP212">
            <v>-160</v>
          </cell>
          <cell r="BQ212">
            <v>-141</v>
          </cell>
          <cell r="BR212">
            <v>-140</v>
          </cell>
          <cell r="BS212">
            <v>-130</v>
          </cell>
          <cell r="BT212">
            <v>-132</v>
          </cell>
          <cell r="BU212">
            <v>-118</v>
          </cell>
          <cell r="BV212">
            <v>-119</v>
          </cell>
          <cell r="BW212">
            <v>-126</v>
          </cell>
          <cell r="BX212">
            <v>-124</v>
          </cell>
          <cell r="BY212">
            <v>-148</v>
          </cell>
          <cell r="CA212" t="str">
            <v>20021001810</v>
          </cell>
          <cell r="CB212">
            <v>1810</v>
          </cell>
          <cell r="CC212">
            <v>100</v>
          </cell>
          <cell r="CD212">
            <v>2166288.769230769</v>
          </cell>
          <cell r="CE212">
            <v>2175280</v>
          </cell>
          <cell r="CF212">
            <v>2168522</v>
          </cell>
          <cell r="CG212">
            <v>2160896</v>
          </cell>
          <cell r="CH212">
            <v>2176013</v>
          </cell>
          <cell r="CI212">
            <v>2204928</v>
          </cell>
          <cell r="CJ212">
            <v>2197334</v>
          </cell>
          <cell r="CK212">
            <v>2177584</v>
          </cell>
          <cell r="CL212">
            <v>2173330</v>
          </cell>
          <cell r="CM212">
            <v>2163469</v>
          </cell>
          <cell r="CN212">
            <v>2156236</v>
          </cell>
          <cell r="CO212">
            <v>2135513</v>
          </cell>
          <cell r="CP212">
            <v>2139925</v>
          </cell>
          <cell r="CQ212">
            <v>2132724</v>
          </cell>
        </row>
        <row r="213">
          <cell r="A213">
            <v>11410103931</v>
          </cell>
          <cell r="B213">
            <v>86430</v>
          </cell>
          <cell r="G213">
            <v>86430</v>
          </cell>
          <cell r="I213">
            <v>11410803931</v>
          </cell>
          <cell r="J213">
            <v>36010</v>
          </cell>
          <cell r="K213">
            <v>0</v>
          </cell>
          <cell r="L213">
            <v>9342</v>
          </cell>
          <cell r="R213">
            <v>45352</v>
          </cell>
          <cell r="BG213" t="str">
            <v>1002410507</v>
          </cell>
          <cell r="BH213">
            <v>2410</v>
          </cell>
          <cell r="BI213" t="str">
            <v>100</v>
          </cell>
          <cell r="BJ213">
            <v>507</v>
          </cell>
          <cell r="BK213" t="str">
            <v>MANGONIA PRK-MUNICIP</v>
          </cell>
          <cell r="BL213">
            <v>-156.46153846153845</v>
          </cell>
          <cell r="BM213">
            <v>-166</v>
          </cell>
          <cell r="BN213">
            <v>-183</v>
          </cell>
          <cell r="BO213">
            <v>-167</v>
          </cell>
          <cell r="BP213">
            <v>-174</v>
          </cell>
          <cell r="BQ213">
            <v>-152</v>
          </cell>
          <cell r="BR213">
            <v>-159</v>
          </cell>
          <cell r="BS213">
            <v>-163</v>
          </cell>
          <cell r="BT213">
            <v>-162</v>
          </cell>
          <cell r="BU213">
            <v>-152</v>
          </cell>
          <cell r="BV213">
            <v>-146</v>
          </cell>
          <cell r="BW213">
            <v>-140</v>
          </cell>
          <cell r="BX213">
            <v>-128</v>
          </cell>
          <cell r="BY213">
            <v>-142</v>
          </cell>
          <cell r="CA213" t="str">
            <v>2001fpuc1810</v>
          </cell>
          <cell r="CB213">
            <v>1810</v>
          </cell>
          <cell r="CC213" t="str">
            <v>fpuc</v>
          </cell>
          <cell r="CD213">
            <v>640306.23076923075</v>
          </cell>
          <cell r="CE213">
            <v>224262</v>
          </cell>
          <cell r="CF213">
            <v>222998</v>
          </cell>
          <cell r="CG213">
            <v>221735</v>
          </cell>
          <cell r="CH213">
            <v>220472</v>
          </cell>
          <cell r="CI213">
            <v>219208</v>
          </cell>
          <cell r="CJ213">
            <v>217945</v>
          </cell>
          <cell r="CK213">
            <v>216681</v>
          </cell>
          <cell r="CL213">
            <v>215418</v>
          </cell>
          <cell r="CM213">
            <v>214155</v>
          </cell>
          <cell r="CN213">
            <v>1145004</v>
          </cell>
          <cell r="CO213">
            <v>1141152</v>
          </cell>
          <cell r="CP213">
            <v>1889671</v>
          </cell>
          <cell r="CQ213">
            <v>2175280</v>
          </cell>
        </row>
        <row r="214">
          <cell r="A214">
            <v>11410103932</v>
          </cell>
          <cell r="B214">
            <v>761</v>
          </cell>
          <cell r="G214">
            <v>761</v>
          </cell>
          <cell r="I214">
            <v>11410803932</v>
          </cell>
          <cell r="J214">
            <v>351</v>
          </cell>
          <cell r="K214">
            <v>0</v>
          </cell>
          <cell r="L214">
            <v>108</v>
          </cell>
          <cell r="R214">
            <v>459</v>
          </cell>
          <cell r="BG214" t="str">
            <v>1002410509</v>
          </cell>
          <cell r="BH214">
            <v>2410</v>
          </cell>
          <cell r="BI214" t="str">
            <v>100</v>
          </cell>
          <cell r="BJ214">
            <v>509</v>
          </cell>
          <cell r="BK214" t="str">
            <v>NO TOWN-WPB -MUNICIP</v>
          </cell>
          <cell r="BL214">
            <v>-22663.461538461539</v>
          </cell>
          <cell r="BM214">
            <v>-24328</v>
          </cell>
          <cell r="BN214">
            <v>-27548</v>
          </cell>
          <cell r="BO214">
            <v>-24457</v>
          </cell>
          <cell r="BP214">
            <v>-24922</v>
          </cell>
          <cell r="BQ214">
            <v>-23032</v>
          </cell>
          <cell r="BR214">
            <v>-22014</v>
          </cell>
          <cell r="BS214">
            <v>-21733</v>
          </cell>
          <cell r="BT214">
            <v>-20058</v>
          </cell>
          <cell r="BU214">
            <v>-19688</v>
          </cell>
          <cell r="BV214">
            <v>-20310</v>
          </cell>
          <cell r="BW214">
            <v>-19820</v>
          </cell>
          <cell r="BX214">
            <v>-21512</v>
          </cell>
          <cell r="BY214">
            <v>-25203</v>
          </cell>
          <cell r="CA214" t="str">
            <v>2002fpuc1810</v>
          </cell>
          <cell r="CB214">
            <v>1810</v>
          </cell>
          <cell r="CC214" t="str">
            <v>fpuc</v>
          </cell>
          <cell r="CD214">
            <v>2166288.769230769</v>
          </cell>
          <cell r="CE214">
            <v>2175280</v>
          </cell>
          <cell r="CF214">
            <v>2168522</v>
          </cell>
          <cell r="CG214">
            <v>2160896</v>
          </cell>
          <cell r="CH214">
            <v>2176013</v>
          </cell>
          <cell r="CI214">
            <v>2204928</v>
          </cell>
          <cell r="CJ214">
            <v>2197334</v>
          </cell>
          <cell r="CK214">
            <v>2177584</v>
          </cell>
          <cell r="CL214">
            <v>2173330</v>
          </cell>
          <cell r="CM214">
            <v>2163469</v>
          </cell>
          <cell r="CN214">
            <v>2156236</v>
          </cell>
          <cell r="CO214">
            <v>2135513</v>
          </cell>
          <cell r="CP214">
            <v>2139925</v>
          </cell>
          <cell r="CQ214">
            <v>2132724</v>
          </cell>
        </row>
        <row r="215">
          <cell r="A215">
            <v>11410103941</v>
          </cell>
          <cell r="B215">
            <v>5063</v>
          </cell>
          <cell r="F215">
            <v>-111</v>
          </cell>
          <cell r="G215">
            <v>4952</v>
          </cell>
          <cell r="I215">
            <v>11410803941</v>
          </cell>
          <cell r="J215">
            <v>2093</v>
          </cell>
          <cell r="K215">
            <v>-111</v>
          </cell>
          <cell r="L215">
            <v>593</v>
          </cell>
          <cell r="R215">
            <v>2575</v>
          </cell>
          <cell r="BG215" t="str">
            <v>1002410510</v>
          </cell>
          <cell r="BH215">
            <v>2410</v>
          </cell>
          <cell r="BI215" t="str">
            <v>100</v>
          </cell>
          <cell r="BJ215">
            <v>510</v>
          </cell>
          <cell r="BK215" t="str">
            <v>LAKE WORTH  -MUNICIP</v>
          </cell>
          <cell r="BL215">
            <v>-7527</v>
          </cell>
          <cell r="BM215">
            <v>-7391</v>
          </cell>
          <cell r="BN215">
            <v>-8642</v>
          </cell>
          <cell r="BO215">
            <v>-7949</v>
          </cell>
          <cell r="BP215">
            <v>-8149</v>
          </cell>
          <cell r="BQ215">
            <v>-7809</v>
          </cell>
          <cell r="BR215">
            <v>-7072</v>
          </cell>
          <cell r="BS215">
            <v>-7315</v>
          </cell>
          <cell r="BT215">
            <v>-7072</v>
          </cell>
          <cell r="BU215">
            <v>-6739</v>
          </cell>
          <cell r="BV215">
            <v>-6916</v>
          </cell>
          <cell r="BW215">
            <v>-7018</v>
          </cell>
          <cell r="BX215">
            <v>-7220</v>
          </cell>
          <cell r="BY215">
            <v>-8559</v>
          </cell>
          <cell r="CA215" t="str">
            <v>20011141810</v>
          </cell>
          <cell r="CB215">
            <v>1810</v>
          </cell>
          <cell r="CC215">
            <v>114</v>
          </cell>
          <cell r="CD215">
            <v>0</v>
          </cell>
          <cell r="CE215">
            <v>0</v>
          </cell>
          <cell r="CF215">
            <v>0</v>
          </cell>
          <cell r="CG215">
            <v>0</v>
          </cell>
          <cell r="CH215">
            <v>0</v>
          </cell>
          <cell r="CI215">
            <v>0</v>
          </cell>
          <cell r="CJ215">
            <v>0</v>
          </cell>
          <cell r="CK215">
            <v>0</v>
          </cell>
          <cell r="CL215">
            <v>0</v>
          </cell>
          <cell r="CM215">
            <v>0</v>
          </cell>
          <cell r="CN215">
            <v>0</v>
          </cell>
          <cell r="CO215">
            <v>0</v>
          </cell>
          <cell r="CP215">
            <v>0</v>
          </cell>
          <cell r="CQ215">
            <v>0</v>
          </cell>
        </row>
        <row r="216">
          <cell r="A216">
            <v>11410103942</v>
          </cell>
          <cell r="B216">
            <v>20022</v>
          </cell>
          <cell r="G216">
            <v>20022</v>
          </cell>
          <cell r="I216">
            <v>11410803942</v>
          </cell>
          <cell r="J216">
            <v>15747</v>
          </cell>
          <cell r="K216">
            <v>0</v>
          </cell>
          <cell r="L216">
            <v>1116</v>
          </cell>
          <cell r="R216">
            <v>16863</v>
          </cell>
          <cell r="BG216" t="str">
            <v>1002410511</v>
          </cell>
          <cell r="BH216">
            <v>2410</v>
          </cell>
          <cell r="BI216" t="str">
            <v>100</v>
          </cell>
          <cell r="BJ216">
            <v>511</v>
          </cell>
          <cell r="BK216" t="str">
            <v>LANTANA     -MUNICIP</v>
          </cell>
          <cell r="BL216">
            <v>-1797.0769230769231</v>
          </cell>
          <cell r="BM216">
            <v>-1818</v>
          </cell>
          <cell r="BN216">
            <v>-2168</v>
          </cell>
          <cell r="BO216">
            <v>-2061</v>
          </cell>
          <cell r="BP216">
            <v>-1823</v>
          </cell>
          <cell r="BQ216">
            <v>-1753</v>
          </cell>
          <cell r="BR216">
            <v>-1724</v>
          </cell>
          <cell r="BS216">
            <v>-1721</v>
          </cell>
          <cell r="BT216">
            <v>-1613</v>
          </cell>
          <cell r="BU216">
            <v>-1545</v>
          </cell>
          <cell r="BV216">
            <v>-1670</v>
          </cell>
          <cell r="BW216">
            <v>-1591</v>
          </cell>
          <cell r="BX216">
            <v>-1798</v>
          </cell>
          <cell r="BY216">
            <v>-2077</v>
          </cell>
          <cell r="CA216" t="str">
            <v>20021141810</v>
          </cell>
          <cell r="CB216">
            <v>1810</v>
          </cell>
          <cell r="CC216">
            <v>114</v>
          </cell>
          <cell r="CD216">
            <v>0</v>
          </cell>
          <cell r="CE216">
            <v>0</v>
          </cell>
          <cell r="CF216">
            <v>0</v>
          </cell>
          <cell r="CG216">
            <v>0</v>
          </cell>
          <cell r="CH216">
            <v>0</v>
          </cell>
          <cell r="CI216">
            <v>0</v>
          </cell>
          <cell r="CJ216">
            <v>0</v>
          </cell>
          <cell r="CK216">
            <v>0</v>
          </cell>
          <cell r="CL216">
            <v>0</v>
          </cell>
          <cell r="CM216">
            <v>0</v>
          </cell>
          <cell r="CN216">
            <v>0</v>
          </cell>
          <cell r="CO216">
            <v>0</v>
          </cell>
          <cell r="CP216">
            <v>0</v>
          </cell>
          <cell r="CQ216">
            <v>0</v>
          </cell>
        </row>
        <row r="217">
          <cell r="A217">
            <v>11410103951</v>
          </cell>
          <cell r="B217">
            <v>9547</v>
          </cell>
          <cell r="C217">
            <v>24025</v>
          </cell>
          <cell r="G217">
            <v>33572</v>
          </cell>
          <cell r="I217">
            <v>11410803951</v>
          </cell>
          <cell r="J217">
            <v>3840</v>
          </cell>
          <cell r="K217">
            <v>0</v>
          </cell>
          <cell r="L217">
            <v>1141</v>
          </cell>
          <cell r="R217">
            <v>4981</v>
          </cell>
          <cell r="BG217" t="str">
            <v>1002410512</v>
          </cell>
          <cell r="BH217">
            <v>2410</v>
          </cell>
          <cell r="BI217" t="str">
            <v>100</v>
          </cell>
          <cell r="BJ217">
            <v>512</v>
          </cell>
          <cell r="BK217" t="str">
            <v>PALM SPRINGS-MUNICIP</v>
          </cell>
          <cell r="BL217">
            <v>-1204.5384615384614</v>
          </cell>
          <cell r="BM217">
            <v>-1335</v>
          </cell>
          <cell r="BN217">
            <v>-1408</v>
          </cell>
          <cell r="BO217">
            <v>-1348</v>
          </cell>
          <cell r="BP217">
            <v>-1254</v>
          </cell>
          <cell r="BQ217">
            <v>-1311</v>
          </cell>
          <cell r="BR217">
            <v>-1236</v>
          </cell>
          <cell r="BS217">
            <v>-1297</v>
          </cell>
          <cell r="BT217">
            <v>-1270</v>
          </cell>
          <cell r="BU217">
            <v>-1226</v>
          </cell>
          <cell r="BV217">
            <v>-1305</v>
          </cell>
          <cell r="BW217">
            <v>-9</v>
          </cell>
          <cell r="BX217">
            <v>-1255</v>
          </cell>
          <cell r="BY217">
            <v>-1405</v>
          </cell>
          <cell r="CA217" t="str">
            <v>20011151810</v>
          </cell>
          <cell r="CB217">
            <v>1810</v>
          </cell>
          <cell r="CC217">
            <v>115</v>
          </cell>
          <cell r="CD217">
            <v>0</v>
          </cell>
          <cell r="CE217">
            <v>0</v>
          </cell>
          <cell r="CF217">
            <v>0</v>
          </cell>
          <cell r="CG217">
            <v>0</v>
          </cell>
          <cell r="CH217">
            <v>0</v>
          </cell>
          <cell r="CI217">
            <v>0</v>
          </cell>
          <cell r="CJ217">
            <v>0</v>
          </cell>
          <cell r="CK217">
            <v>0</v>
          </cell>
          <cell r="CL217">
            <v>0</v>
          </cell>
          <cell r="CM217">
            <v>0</v>
          </cell>
          <cell r="CN217">
            <v>0</v>
          </cell>
          <cell r="CO217">
            <v>0</v>
          </cell>
          <cell r="CP217">
            <v>0</v>
          </cell>
          <cell r="CQ217">
            <v>0</v>
          </cell>
        </row>
        <row r="218">
          <cell r="A218">
            <v>11410103952</v>
          </cell>
          <cell r="B218">
            <v>16219</v>
          </cell>
          <cell r="C218">
            <v>7536</v>
          </cell>
          <cell r="F218">
            <v>-2433</v>
          </cell>
          <cell r="G218">
            <v>21322</v>
          </cell>
          <cell r="I218">
            <v>11410803952</v>
          </cell>
          <cell r="J218">
            <v>11973</v>
          </cell>
          <cell r="K218">
            <v>-2433</v>
          </cell>
          <cell r="L218">
            <v>1051</v>
          </cell>
          <cell r="R218">
            <v>10591</v>
          </cell>
          <cell r="BG218" t="str">
            <v>1002410513</v>
          </cell>
          <cell r="BH218">
            <v>2410</v>
          </cell>
          <cell r="BI218" t="str">
            <v>100</v>
          </cell>
          <cell r="BJ218">
            <v>513</v>
          </cell>
          <cell r="BK218" t="str">
            <v>WELLINGTON  -MUNICIP</v>
          </cell>
          <cell r="BL218">
            <v>-486.61538461538464</v>
          </cell>
          <cell r="BM218">
            <v>-674</v>
          </cell>
          <cell r="BN218">
            <v>-650</v>
          </cell>
          <cell r="BO218">
            <v>-529</v>
          </cell>
          <cell r="BP218">
            <v>-415</v>
          </cell>
          <cell r="BQ218">
            <v>111</v>
          </cell>
          <cell r="BR218">
            <v>-533</v>
          </cell>
          <cell r="BS218">
            <v>-522</v>
          </cell>
          <cell r="BT218">
            <v>-508</v>
          </cell>
          <cell r="BU218">
            <v>-447</v>
          </cell>
          <cell r="BV218">
            <v>-447</v>
          </cell>
          <cell r="BW218">
            <v>-444</v>
          </cell>
          <cell r="BX218">
            <v>-512</v>
          </cell>
          <cell r="BY218">
            <v>-756</v>
          </cell>
          <cell r="CA218" t="str">
            <v>20021151810</v>
          </cell>
          <cell r="CB218">
            <v>1810</v>
          </cell>
          <cell r="CC218">
            <v>115</v>
          </cell>
          <cell r="CD218">
            <v>0</v>
          </cell>
          <cell r="CE218">
            <v>0</v>
          </cell>
          <cell r="CF218">
            <v>0</v>
          </cell>
          <cell r="CG218">
            <v>0</v>
          </cell>
          <cell r="CH218">
            <v>0</v>
          </cell>
          <cell r="CI218">
            <v>0</v>
          </cell>
          <cell r="CJ218">
            <v>0</v>
          </cell>
          <cell r="CK218">
            <v>0</v>
          </cell>
          <cell r="CL218">
            <v>0</v>
          </cell>
          <cell r="CM218">
            <v>0</v>
          </cell>
          <cell r="CN218">
            <v>0</v>
          </cell>
          <cell r="CO218">
            <v>0</v>
          </cell>
          <cell r="CP218">
            <v>0</v>
          </cell>
          <cell r="CQ218">
            <v>0</v>
          </cell>
        </row>
        <row r="219">
          <cell r="A219">
            <v>1141010396</v>
          </cell>
          <cell r="B219">
            <v>5103</v>
          </cell>
          <cell r="G219">
            <v>5103</v>
          </cell>
          <cell r="I219">
            <v>1141080396</v>
          </cell>
          <cell r="J219">
            <v>1134</v>
          </cell>
          <cell r="K219">
            <v>0</v>
          </cell>
          <cell r="L219">
            <v>348</v>
          </cell>
          <cell r="R219">
            <v>1482</v>
          </cell>
          <cell r="BG219" t="str">
            <v>1002410514</v>
          </cell>
          <cell r="BH219">
            <v>2410</v>
          </cell>
          <cell r="BI219" t="str">
            <v>100</v>
          </cell>
          <cell r="BJ219">
            <v>514</v>
          </cell>
          <cell r="BK219" t="str">
            <v>GREEN ACRES -MUNICIP</v>
          </cell>
          <cell r="BL219">
            <v>-3549.6923076923076</v>
          </cell>
          <cell r="BM219">
            <v>-3417</v>
          </cell>
          <cell r="BN219">
            <v>-4443</v>
          </cell>
          <cell r="BO219">
            <v>-3855</v>
          </cell>
          <cell r="BP219">
            <v>-3938</v>
          </cell>
          <cell r="BQ219">
            <v>-3360</v>
          </cell>
          <cell r="BR219">
            <v>-3388</v>
          </cell>
          <cell r="BS219">
            <v>-3571</v>
          </cell>
          <cell r="BT219">
            <v>-3186</v>
          </cell>
          <cell r="BU219">
            <v>-3295</v>
          </cell>
          <cell r="BV219">
            <v>-3186</v>
          </cell>
          <cell r="BW219">
            <v>-3137</v>
          </cell>
          <cell r="BX219">
            <v>-3298</v>
          </cell>
          <cell r="BY219">
            <v>-4072</v>
          </cell>
          <cell r="CA219" t="str">
            <v>20011001840</v>
          </cell>
          <cell r="CB219">
            <v>1840</v>
          </cell>
          <cell r="CC219">
            <v>100</v>
          </cell>
          <cell r="CD219">
            <v>12926.461538461539</v>
          </cell>
          <cell r="CE219">
            <v>38331</v>
          </cell>
          <cell r="CF219">
            <v>53208</v>
          </cell>
          <cell r="CG219">
            <v>18697</v>
          </cell>
          <cell r="CH219">
            <v>18697</v>
          </cell>
          <cell r="CI219">
            <v>18697</v>
          </cell>
          <cell r="CJ219">
            <v>18697</v>
          </cell>
          <cell r="CK219">
            <v>789</v>
          </cell>
          <cell r="CL219">
            <v>475</v>
          </cell>
          <cell r="CM219">
            <v>363</v>
          </cell>
          <cell r="CN219">
            <v>0</v>
          </cell>
          <cell r="CO219">
            <v>45</v>
          </cell>
          <cell r="CP219">
            <v>45</v>
          </cell>
          <cell r="CQ219">
            <v>0</v>
          </cell>
        </row>
        <row r="220">
          <cell r="A220">
            <v>1141010397</v>
          </cell>
          <cell r="B220">
            <v>21225</v>
          </cell>
          <cell r="G220">
            <v>21225</v>
          </cell>
          <cell r="I220">
            <v>1141080397</v>
          </cell>
          <cell r="J220">
            <v>6323</v>
          </cell>
          <cell r="K220">
            <v>0</v>
          </cell>
          <cell r="L220">
            <v>4248</v>
          </cell>
          <cell r="M220">
            <v>2125</v>
          </cell>
          <cell r="R220">
            <v>12696</v>
          </cell>
          <cell r="BG220" t="str">
            <v>1002410515</v>
          </cell>
          <cell r="BH220">
            <v>2410</v>
          </cell>
          <cell r="BI220" t="str">
            <v>100</v>
          </cell>
          <cell r="BJ220">
            <v>515</v>
          </cell>
          <cell r="BK220" t="str">
            <v>DELRAY      -MUNICIP</v>
          </cell>
          <cell r="BL220">
            <v>-5827.4615384615381</v>
          </cell>
          <cell r="BM220">
            <v>-6421</v>
          </cell>
          <cell r="BN220">
            <v>-8492</v>
          </cell>
          <cell r="BO220">
            <v>-6587</v>
          </cell>
          <cell r="BP220">
            <v>-7294</v>
          </cell>
          <cell r="BQ220">
            <v>-6225</v>
          </cell>
          <cell r="BR220">
            <v>-5060</v>
          </cell>
          <cell r="BS220">
            <v>-4873</v>
          </cell>
          <cell r="BT220">
            <v>-4401</v>
          </cell>
          <cell r="BU220">
            <v>-3963</v>
          </cell>
          <cell r="BV220">
            <v>-4139</v>
          </cell>
          <cell r="BW220">
            <v>-4765</v>
          </cell>
          <cell r="BX220">
            <v>-5437</v>
          </cell>
          <cell r="BY220">
            <v>-8100</v>
          </cell>
          <cell r="CA220" t="str">
            <v>20021001840</v>
          </cell>
          <cell r="CB220">
            <v>1840</v>
          </cell>
          <cell r="CC220">
            <v>100</v>
          </cell>
          <cell r="CD220">
            <v>266.15384615384613</v>
          </cell>
          <cell r="CE220">
            <v>0</v>
          </cell>
          <cell r="CF220">
            <v>0</v>
          </cell>
          <cell r="CG220">
            <v>0</v>
          </cell>
          <cell r="CH220">
            <v>0</v>
          </cell>
          <cell r="CI220">
            <v>0</v>
          </cell>
          <cell r="CJ220">
            <v>0</v>
          </cell>
          <cell r="CK220">
            <v>0</v>
          </cell>
          <cell r="CL220">
            <v>3460</v>
          </cell>
          <cell r="CM220">
            <v>0</v>
          </cell>
          <cell r="CN220">
            <v>0</v>
          </cell>
          <cell r="CO220">
            <v>0</v>
          </cell>
          <cell r="CP220">
            <v>0</v>
          </cell>
          <cell r="CQ220">
            <v>0</v>
          </cell>
        </row>
        <row r="221">
          <cell r="A221">
            <v>1141010398</v>
          </cell>
          <cell r="B221">
            <v>8857</v>
          </cell>
          <cell r="G221">
            <v>8857</v>
          </cell>
          <cell r="I221">
            <v>1141080398</v>
          </cell>
          <cell r="J221">
            <v>3271</v>
          </cell>
          <cell r="K221">
            <v>0</v>
          </cell>
          <cell r="R221">
            <v>3271</v>
          </cell>
          <cell r="BG221" t="str">
            <v>1002410516</v>
          </cell>
          <cell r="BH221">
            <v>2410</v>
          </cell>
          <cell r="BI221" t="str">
            <v>100</v>
          </cell>
          <cell r="BJ221">
            <v>516</v>
          </cell>
          <cell r="BK221" t="str">
            <v>BOCA RATON  -MUNICIP</v>
          </cell>
          <cell r="BL221">
            <v>-15857.461538461539</v>
          </cell>
          <cell r="BM221">
            <v>-18053</v>
          </cell>
          <cell r="BN221">
            <v>-23222</v>
          </cell>
          <cell r="BO221">
            <v>-19799</v>
          </cell>
          <cell r="BP221">
            <v>-18153</v>
          </cell>
          <cell r="BQ221">
            <v>-17049</v>
          </cell>
          <cell r="BR221">
            <v>-12268</v>
          </cell>
          <cell r="BS221">
            <v>-14522</v>
          </cell>
          <cell r="BT221">
            <v>-12277</v>
          </cell>
          <cell r="BU221">
            <v>-11546</v>
          </cell>
          <cell r="BV221">
            <v>-12537</v>
          </cell>
          <cell r="BW221">
            <v>-12403</v>
          </cell>
          <cell r="BX221">
            <v>-14746</v>
          </cell>
          <cell r="BY221">
            <v>-19572</v>
          </cell>
          <cell r="CA221" t="str">
            <v>20011151840</v>
          </cell>
          <cell r="CB221">
            <v>1840</v>
          </cell>
          <cell r="CC221">
            <v>115</v>
          </cell>
          <cell r="CD221">
            <v>279.61538461538464</v>
          </cell>
          <cell r="CE221">
            <v>0</v>
          </cell>
          <cell r="CF221">
            <v>1805</v>
          </cell>
          <cell r="CG221">
            <v>1642</v>
          </cell>
          <cell r="CH221">
            <v>0</v>
          </cell>
          <cell r="CI221">
            <v>188</v>
          </cell>
          <cell r="CJ221">
            <v>0</v>
          </cell>
          <cell r="CK221">
            <v>0</v>
          </cell>
          <cell r="CL221">
            <v>0</v>
          </cell>
          <cell r="CM221">
            <v>0</v>
          </cell>
          <cell r="CN221">
            <v>0</v>
          </cell>
          <cell r="CO221">
            <v>0</v>
          </cell>
          <cell r="CP221">
            <v>0</v>
          </cell>
          <cell r="CQ221">
            <v>0</v>
          </cell>
        </row>
        <row r="222">
          <cell r="BG222" t="str">
            <v>1002410517</v>
          </cell>
          <cell r="BH222">
            <v>2410</v>
          </cell>
          <cell r="BI222" t="str">
            <v>100</v>
          </cell>
          <cell r="BJ222">
            <v>517</v>
          </cell>
          <cell r="BK222" t="str">
            <v>BOYTON      -MUNICIP</v>
          </cell>
          <cell r="BL222">
            <v>-5222.2307692307695</v>
          </cell>
          <cell r="BM222">
            <v>-5879</v>
          </cell>
          <cell r="BN222">
            <v>-6527</v>
          </cell>
          <cell r="BO222">
            <v>-5621</v>
          </cell>
          <cell r="BP222">
            <v>-5408</v>
          </cell>
          <cell r="BQ222">
            <v>-5136</v>
          </cell>
          <cell r="BR222">
            <v>-5021</v>
          </cell>
          <cell r="BS222">
            <v>-4943</v>
          </cell>
          <cell r="BT222">
            <v>-4707</v>
          </cell>
          <cell r="BU222">
            <v>-4435</v>
          </cell>
          <cell r="BV222">
            <v>-4831</v>
          </cell>
          <cell r="BW222">
            <v>-4334</v>
          </cell>
          <cell r="BX222">
            <v>-4921</v>
          </cell>
          <cell r="BY222">
            <v>-6126</v>
          </cell>
          <cell r="CA222" t="str">
            <v>20021151840</v>
          </cell>
          <cell r="CB222">
            <v>1840</v>
          </cell>
          <cell r="CC222">
            <v>115</v>
          </cell>
          <cell r="CD222">
            <v>187</v>
          </cell>
          <cell r="CE222">
            <v>0</v>
          </cell>
          <cell r="CF222">
            <v>310</v>
          </cell>
          <cell r="CG222">
            <v>678</v>
          </cell>
          <cell r="CH222">
            <v>318</v>
          </cell>
          <cell r="CI222">
            <v>313</v>
          </cell>
          <cell r="CJ222">
            <v>633</v>
          </cell>
          <cell r="CK222">
            <v>143</v>
          </cell>
          <cell r="CL222">
            <v>36</v>
          </cell>
          <cell r="CM222">
            <v>0</v>
          </cell>
          <cell r="CN222">
            <v>0</v>
          </cell>
          <cell r="CO222">
            <v>0</v>
          </cell>
          <cell r="CP222">
            <v>0</v>
          </cell>
          <cell r="CQ222">
            <v>0</v>
          </cell>
        </row>
        <row r="223">
          <cell r="B223">
            <v>24110566</v>
          </cell>
          <cell r="C223">
            <v>1540903</v>
          </cell>
          <cell r="D223">
            <v>0</v>
          </cell>
          <cell r="E223">
            <v>0</v>
          </cell>
          <cell r="F223">
            <v>-233271</v>
          </cell>
          <cell r="G223">
            <v>25418198</v>
          </cell>
          <cell r="J223">
            <v>10902324</v>
          </cell>
          <cell r="K223">
            <v>-233271</v>
          </cell>
          <cell r="L223">
            <v>1074471</v>
          </cell>
          <cell r="M223">
            <v>43072</v>
          </cell>
          <cell r="N223">
            <v>-99635</v>
          </cell>
          <cell r="O223">
            <v>0</v>
          </cell>
          <cell r="P223">
            <v>0</v>
          </cell>
          <cell r="Q223">
            <v>0</v>
          </cell>
          <cell r="R223">
            <v>11686961</v>
          </cell>
          <cell r="BG223" t="str">
            <v>1002410521</v>
          </cell>
          <cell r="BH223">
            <v>2410</v>
          </cell>
          <cell r="BI223" t="str">
            <v>100</v>
          </cell>
          <cell r="BJ223">
            <v>521</v>
          </cell>
          <cell r="BK223" t="str">
            <v>SOUTH PALM BCH-MUNIC</v>
          </cell>
          <cell r="BL223">
            <v>-260.92307692307691</v>
          </cell>
          <cell r="BM223">
            <v>-314</v>
          </cell>
          <cell r="BN223">
            <v>-478</v>
          </cell>
          <cell r="BO223">
            <v>-421</v>
          </cell>
          <cell r="BP223">
            <v>-423</v>
          </cell>
          <cell r="BQ223">
            <v>-325</v>
          </cell>
          <cell r="BR223">
            <v>-282</v>
          </cell>
          <cell r="BS223">
            <v>-190</v>
          </cell>
          <cell r="BT223">
            <v>-148</v>
          </cell>
          <cell r="BU223">
            <v>-88</v>
          </cell>
          <cell r="BV223">
            <v>-104</v>
          </cell>
          <cell r="BW223">
            <v>-124</v>
          </cell>
          <cell r="BX223">
            <v>-127</v>
          </cell>
          <cell r="BY223">
            <v>-368</v>
          </cell>
          <cell r="CA223" t="str">
            <v>2001fpuc1840</v>
          </cell>
          <cell r="CB223">
            <v>1840</v>
          </cell>
          <cell r="CC223" t="str">
            <v>fpuc</v>
          </cell>
          <cell r="CD223">
            <v>12237.538461538461</v>
          </cell>
          <cell r="CE223">
            <v>38331</v>
          </cell>
          <cell r="CF223">
            <v>56086</v>
          </cell>
          <cell r="CG223">
            <v>20017</v>
          </cell>
          <cell r="CH223">
            <v>17659</v>
          </cell>
          <cell r="CI223">
            <v>21977</v>
          </cell>
          <cell r="CJ223">
            <v>18893</v>
          </cell>
          <cell r="CK223">
            <v>-1605</v>
          </cell>
          <cell r="CL223">
            <v>-1324</v>
          </cell>
          <cell r="CM223">
            <v>363</v>
          </cell>
          <cell r="CN223">
            <v>5057</v>
          </cell>
          <cell r="CO223">
            <v>-16459</v>
          </cell>
          <cell r="CP223">
            <v>93</v>
          </cell>
          <cell r="CQ223">
            <v>0</v>
          </cell>
        </row>
        <row r="224">
          <cell r="BG224" t="str">
            <v>1002410522</v>
          </cell>
          <cell r="BH224">
            <v>2410</v>
          </cell>
          <cell r="BI224" t="str">
            <v>100</v>
          </cell>
          <cell r="BJ224">
            <v>522</v>
          </cell>
          <cell r="BK224" t="str">
            <v>N P B       -MUNICIP</v>
          </cell>
          <cell r="BL224">
            <v>-2506.6153846153848</v>
          </cell>
          <cell r="BM224">
            <v>-2604</v>
          </cell>
          <cell r="BN224">
            <v>-3204</v>
          </cell>
          <cell r="BO224">
            <v>-2837</v>
          </cell>
          <cell r="BP224">
            <v>-3098</v>
          </cell>
          <cell r="BQ224">
            <v>-2701</v>
          </cell>
          <cell r="BR224">
            <v>-2246</v>
          </cell>
          <cell r="BS224">
            <v>-2263</v>
          </cell>
          <cell r="BT224">
            <v>-2182</v>
          </cell>
          <cell r="BU224">
            <v>-1983</v>
          </cell>
          <cell r="BV224">
            <v>-1992</v>
          </cell>
          <cell r="BW224">
            <v>-2072</v>
          </cell>
          <cell r="BX224">
            <v>-2266</v>
          </cell>
          <cell r="BY224">
            <v>-3138</v>
          </cell>
          <cell r="CA224" t="str">
            <v>2002fpuc1840</v>
          </cell>
          <cell r="CB224">
            <v>1840</v>
          </cell>
          <cell r="CC224" t="str">
            <v>fpuc</v>
          </cell>
          <cell r="CD224">
            <v>278.15384615384613</v>
          </cell>
          <cell r="CE224">
            <v>0</v>
          </cell>
          <cell r="CF224">
            <v>1184</v>
          </cell>
          <cell r="CG224">
            <v>1192</v>
          </cell>
          <cell r="CH224">
            <v>443</v>
          </cell>
          <cell r="CI224">
            <v>2159</v>
          </cell>
          <cell r="CJ224">
            <v>836</v>
          </cell>
          <cell r="CK224">
            <v>581</v>
          </cell>
          <cell r="CL224">
            <v>-2779</v>
          </cell>
          <cell r="CM224">
            <v>0</v>
          </cell>
          <cell r="CN224">
            <v>0</v>
          </cell>
          <cell r="CO224">
            <v>0</v>
          </cell>
          <cell r="CP224">
            <v>0</v>
          </cell>
          <cell r="CQ224">
            <v>0</v>
          </cell>
        </row>
        <row r="225">
          <cell r="A225" t="str">
            <v>FLORIDA PUBLIC UTILITIES COMPANY</v>
          </cell>
          <cell r="BG225" t="str">
            <v>1002410524</v>
          </cell>
          <cell r="BH225">
            <v>2410</v>
          </cell>
          <cell r="BI225" t="str">
            <v>100</v>
          </cell>
          <cell r="BJ225">
            <v>524</v>
          </cell>
          <cell r="BK225" t="str">
            <v>MANALAPAN   -MUNICIP</v>
          </cell>
          <cell r="BL225">
            <v>-87.538461538461533</v>
          </cell>
          <cell r="BM225">
            <v>-100</v>
          </cell>
          <cell r="BN225">
            <v>-90</v>
          </cell>
          <cell r="BO225">
            <v>-83</v>
          </cell>
          <cell r="BP225">
            <v>-83</v>
          </cell>
          <cell r="BQ225">
            <v>-96</v>
          </cell>
          <cell r="BR225">
            <v>-109</v>
          </cell>
          <cell r="BS225">
            <v>-85</v>
          </cell>
          <cell r="BT225">
            <v>-71</v>
          </cell>
          <cell r="BU225">
            <v>-64</v>
          </cell>
          <cell r="BV225">
            <v>-48</v>
          </cell>
          <cell r="BW225">
            <v>-45</v>
          </cell>
          <cell r="BX225">
            <v>-44</v>
          </cell>
          <cell r="BY225">
            <v>-220</v>
          </cell>
          <cell r="CA225" t="str">
            <v>20011141840</v>
          </cell>
          <cell r="CB225">
            <v>1840</v>
          </cell>
          <cell r="CC225">
            <v>114</v>
          </cell>
          <cell r="CD225">
            <v>0</v>
          </cell>
          <cell r="CE225">
            <v>0</v>
          </cell>
          <cell r="CF225">
            <v>0</v>
          </cell>
          <cell r="CG225">
            <v>0</v>
          </cell>
          <cell r="CH225">
            <v>0</v>
          </cell>
          <cell r="CI225">
            <v>0</v>
          </cell>
          <cell r="CJ225">
            <v>0</v>
          </cell>
          <cell r="CK225">
            <v>0</v>
          </cell>
          <cell r="CL225">
            <v>0</v>
          </cell>
          <cell r="CM225">
            <v>0</v>
          </cell>
          <cell r="CN225">
            <v>0</v>
          </cell>
          <cell r="CO225">
            <v>0</v>
          </cell>
          <cell r="CP225">
            <v>0</v>
          </cell>
          <cell r="CQ225">
            <v>0</v>
          </cell>
        </row>
        <row r="226">
          <cell r="A226" t="str">
            <v>FERNANDINA BEACH ELECTRIC DIVISION</v>
          </cell>
          <cell r="BG226" t="str">
            <v>1002410526</v>
          </cell>
          <cell r="BH226">
            <v>2410</v>
          </cell>
          <cell r="BI226" t="str">
            <v>100</v>
          </cell>
          <cell r="BJ226">
            <v>526</v>
          </cell>
          <cell r="BK226" t="str">
            <v>JUNO - MUNICIPAL TAX</v>
          </cell>
          <cell r="BL226">
            <v>-128.15384615384616</v>
          </cell>
          <cell r="BM226">
            <v>-146</v>
          </cell>
          <cell r="BN226">
            <v>-184</v>
          </cell>
          <cell r="BO226">
            <v>-128</v>
          </cell>
          <cell r="BP226">
            <v>-152</v>
          </cell>
          <cell r="BQ226">
            <v>-136</v>
          </cell>
          <cell r="BR226">
            <v>-104</v>
          </cell>
          <cell r="BS226">
            <v>-116</v>
          </cell>
          <cell r="BT226">
            <v>-117</v>
          </cell>
          <cell r="BU226">
            <v>-98</v>
          </cell>
          <cell r="BV226">
            <v>-99</v>
          </cell>
          <cell r="BW226">
            <v>-111</v>
          </cell>
          <cell r="BX226">
            <v>-109</v>
          </cell>
          <cell r="BY226">
            <v>-166</v>
          </cell>
          <cell r="CA226" t="str">
            <v>20021141840</v>
          </cell>
          <cell r="CB226">
            <v>1840</v>
          </cell>
          <cell r="CC226">
            <v>114</v>
          </cell>
          <cell r="CD226">
            <v>0</v>
          </cell>
          <cell r="CE226">
            <v>0</v>
          </cell>
          <cell r="CF226">
            <v>0</v>
          </cell>
          <cell r="CG226">
            <v>0</v>
          </cell>
          <cell r="CH226">
            <v>0</v>
          </cell>
          <cell r="CI226">
            <v>0</v>
          </cell>
          <cell r="CJ226">
            <v>0</v>
          </cell>
          <cell r="CK226">
            <v>0</v>
          </cell>
          <cell r="CL226">
            <v>0</v>
          </cell>
          <cell r="CM226">
            <v>0</v>
          </cell>
          <cell r="CN226">
            <v>0</v>
          </cell>
          <cell r="CO226">
            <v>0</v>
          </cell>
          <cell r="CP226">
            <v>0</v>
          </cell>
          <cell r="CQ226">
            <v>0</v>
          </cell>
        </row>
        <row r="227">
          <cell r="A227" t="str">
            <v>REPORT OF DEPRECIATION DATA UNDER RULE 25-6.0436(8)</v>
          </cell>
          <cell r="BG227" t="str">
            <v>1002410528</v>
          </cell>
          <cell r="BH227">
            <v>2410</v>
          </cell>
          <cell r="BI227" t="str">
            <v>100</v>
          </cell>
          <cell r="BJ227">
            <v>528</v>
          </cell>
          <cell r="BK227" t="str">
            <v>VILLAGE OF ROYAL PAL</v>
          </cell>
          <cell r="BL227">
            <v>-187.92307692307693</v>
          </cell>
          <cell r="BM227">
            <v>-147</v>
          </cell>
          <cell r="BN227">
            <v>-160</v>
          </cell>
          <cell r="BO227">
            <v>-135</v>
          </cell>
          <cell r="BP227">
            <v>-142</v>
          </cell>
          <cell r="BQ227">
            <v>-140</v>
          </cell>
          <cell r="BR227">
            <v>-185</v>
          </cell>
          <cell r="BS227">
            <v>-74</v>
          </cell>
          <cell r="BT227">
            <v>-77</v>
          </cell>
          <cell r="BU227">
            <v>-68</v>
          </cell>
          <cell r="BV227">
            <v>-181</v>
          </cell>
          <cell r="BW227">
            <v>-258</v>
          </cell>
          <cell r="BX227">
            <v>-407</v>
          </cell>
          <cell r="BY227">
            <v>-469</v>
          </cell>
          <cell r="CA227" t="str">
            <v>20011141850</v>
          </cell>
          <cell r="CB227">
            <v>1850</v>
          </cell>
          <cell r="CC227">
            <v>114</v>
          </cell>
          <cell r="CD227">
            <v>1680.8461538461538</v>
          </cell>
          <cell r="CE227">
            <v>1441</v>
          </cell>
          <cell r="CF227">
            <v>1562</v>
          </cell>
          <cell r="CG227">
            <v>1619</v>
          </cell>
          <cell r="CH227">
            <v>1892</v>
          </cell>
          <cell r="CI227">
            <v>1723</v>
          </cell>
          <cell r="CJ227">
            <v>1724</v>
          </cell>
          <cell r="CK227">
            <v>2482</v>
          </cell>
          <cell r="CL227">
            <v>2188</v>
          </cell>
          <cell r="CM227">
            <v>2029</v>
          </cell>
          <cell r="CN227">
            <v>1935</v>
          </cell>
          <cell r="CO227">
            <v>1957</v>
          </cell>
          <cell r="CP227">
            <v>1583</v>
          </cell>
          <cell r="CQ227">
            <v>-284</v>
          </cell>
        </row>
        <row r="228">
          <cell r="A228">
            <v>2002</v>
          </cell>
          <cell r="BG228" t="str">
            <v>1002410530</v>
          </cell>
          <cell r="BH228">
            <v>2410</v>
          </cell>
          <cell r="BI228" t="str">
            <v>100</v>
          </cell>
          <cell r="BJ228">
            <v>530</v>
          </cell>
          <cell r="BK228" t="str">
            <v>SANFORD     -MUNICIP</v>
          </cell>
          <cell r="BL228">
            <v>-8251.8461538461543</v>
          </cell>
          <cell r="BM228">
            <v>-7931</v>
          </cell>
          <cell r="BN228">
            <v>-10025</v>
          </cell>
          <cell r="BO228">
            <v>-9186</v>
          </cell>
          <cell r="BP228">
            <v>-9917</v>
          </cell>
          <cell r="BQ228">
            <v>-7174</v>
          </cell>
          <cell r="BR228">
            <v>-7154</v>
          </cell>
          <cell r="BS228">
            <v>-7759</v>
          </cell>
          <cell r="BT228">
            <v>-7751</v>
          </cell>
          <cell r="BU228">
            <v>-7095</v>
          </cell>
          <cell r="BV228">
            <v>-6401</v>
          </cell>
          <cell r="BW228">
            <v>-6801</v>
          </cell>
          <cell r="BX228">
            <v>-6916</v>
          </cell>
          <cell r="BY228">
            <v>-13164</v>
          </cell>
          <cell r="CA228" t="str">
            <v>20021141850</v>
          </cell>
          <cell r="CB228">
            <v>1850</v>
          </cell>
          <cell r="CC228">
            <v>114</v>
          </cell>
          <cell r="CD228">
            <v>2019.6153846153845</v>
          </cell>
          <cell r="CE228">
            <v>-284</v>
          </cell>
          <cell r="CF228">
            <v>-368</v>
          </cell>
          <cell r="CG228">
            <v>-668</v>
          </cell>
          <cell r="CH228">
            <v>-581</v>
          </cell>
          <cell r="CI228">
            <v>-841</v>
          </cell>
          <cell r="CJ228">
            <v>3931</v>
          </cell>
          <cell r="CK228">
            <v>3314</v>
          </cell>
          <cell r="CL228">
            <v>4653</v>
          </cell>
          <cell r="CM228">
            <v>4353</v>
          </cell>
          <cell r="CN228">
            <v>3554</v>
          </cell>
          <cell r="CO228">
            <v>3271</v>
          </cell>
          <cell r="CP228">
            <v>2950</v>
          </cell>
          <cell r="CQ228">
            <v>2971</v>
          </cell>
        </row>
        <row r="229">
          <cell r="BG229" t="str">
            <v>1002410531</v>
          </cell>
          <cell r="BH229">
            <v>2410</v>
          </cell>
          <cell r="BI229" t="str">
            <v>100</v>
          </cell>
          <cell r="BJ229">
            <v>531</v>
          </cell>
          <cell r="BK229" t="str">
            <v>WINTER SPRIN-MUNICIP</v>
          </cell>
          <cell r="BL229">
            <v>-2622.7692307692309</v>
          </cell>
          <cell r="BM229">
            <v>-2516</v>
          </cell>
          <cell r="BN229">
            <v>-4400</v>
          </cell>
          <cell r="BO229">
            <v>-3200</v>
          </cell>
          <cell r="BP229">
            <v>-3060</v>
          </cell>
          <cell r="BQ229">
            <v>-2240</v>
          </cell>
          <cell r="BR229">
            <v>-2111</v>
          </cell>
          <cell r="BS229">
            <v>-2046</v>
          </cell>
          <cell r="BT229">
            <v>-2151</v>
          </cell>
          <cell r="BU229">
            <v>-1955</v>
          </cell>
          <cell r="BV229">
            <v>-2051</v>
          </cell>
          <cell r="BW229">
            <v>-2038</v>
          </cell>
          <cell r="BX229">
            <v>-2338</v>
          </cell>
          <cell r="BY229">
            <v>-3990</v>
          </cell>
          <cell r="CA229" t="str">
            <v>20011151850</v>
          </cell>
          <cell r="CB229">
            <v>1850</v>
          </cell>
          <cell r="CC229">
            <v>115</v>
          </cell>
          <cell r="CD229">
            <v>594.69230769230774</v>
          </cell>
          <cell r="CE229">
            <v>1332</v>
          </cell>
          <cell r="CF229">
            <v>-348</v>
          </cell>
          <cell r="CG229">
            <v>-434</v>
          </cell>
          <cell r="CH229">
            <v>376</v>
          </cell>
          <cell r="CI229">
            <v>761</v>
          </cell>
          <cell r="CJ229">
            <v>1058</v>
          </cell>
          <cell r="CK229">
            <v>1252</v>
          </cell>
          <cell r="CL229">
            <v>2202</v>
          </cell>
          <cell r="CM229">
            <v>1181</v>
          </cell>
          <cell r="CN229">
            <v>926</v>
          </cell>
          <cell r="CO229">
            <v>434</v>
          </cell>
          <cell r="CP229">
            <v>365</v>
          </cell>
          <cell r="CQ229">
            <v>-1374</v>
          </cell>
        </row>
        <row r="230">
          <cell r="D230" t="str">
            <v>PLANT IN SERVICE ($)</v>
          </cell>
          <cell r="N230" t="str">
            <v>RESERVE ($)</v>
          </cell>
          <cell r="P230" t="str">
            <v>(CREDIT BALANCES)</v>
          </cell>
          <cell r="BG230" t="str">
            <v>1002410532</v>
          </cell>
          <cell r="BH230">
            <v>2410</v>
          </cell>
          <cell r="BI230" t="str">
            <v>100</v>
          </cell>
          <cell r="BJ230">
            <v>532</v>
          </cell>
          <cell r="BK230" t="str">
            <v>LONGWOOD    -MUNICIP</v>
          </cell>
          <cell r="BL230">
            <v>-3712.3076923076924</v>
          </cell>
          <cell r="BM230">
            <v>-3435</v>
          </cell>
          <cell r="BN230">
            <v>-5741</v>
          </cell>
          <cell r="BO230">
            <v>-4335</v>
          </cell>
          <cell r="BP230">
            <v>-4595</v>
          </cell>
          <cell r="BQ230">
            <v>-3050</v>
          </cell>
          <cell r="BR230">
            <v>-3080</v>
          </cell>
          <cell r="BS230">
            <v>-3115</v>
          </cell>
          <cell r="BT230">
            <v>-3299</v>
          </cell>
          <cell r="BU230">
            <v>-2832</v>
          </cell>
          <cell r="BV230">
            <v>-3314</v>
          </cell>
          <cell r="BW230">
            <v>-2878</v>
          </cell>
          <cell r="BX230">
            <v>-3362</v>
          </cell>
          <cell r="BY230">
            <v>-5224</v>
          </cell>
          <cell r="CA230" t="str">
            <v>20021151850</v>
          </cell>
          <cell r="CB230">
            <v>1850</v>
          </cell>
          <cell r="CC230">
            <v>115</v>
          </cell>
          <cell r="CD230">
            <v>4458.8461538461543</v>
          </cell>
          <cell r="CE230">
            <v>-1374</v>
          </cell>
          <cell r="CF230">
            <v>-1514</v>
          </cell>
          <cell r="CG230">
            <v>-1626</v>
          </cell>
          <cell r="CH230">
            <v>-740</v>
          </cell>
          <cell r="CI230">
            <v>116</v>
          </cell>
          <cell r="CJ230">
            <v>5038</v>
          </cell>
          <cell r="CK230">
            <v>5580</v>
          </cell>
          <cell r="CL230">
            <v>6449</v>
          </cell>
          <cell r="CM230">
            <v>8429</v>
          </cell>
          <cell r="CN230">
            <v>8125</v>
          </cell>
          <cell r="CO230">
            <v>8539</v>
          </cell>
          <cell r="CP230">
            <v>9939</v>
          </cell>
          <cell r="CQ230">
            <v>11004</v>
          </cell>
        </row>
        <row r="231">
          <cell r="A231" t="str">
            <v>Plant</v>
          </cell>
          <cell r="B231" t="str">
            <v>Beginning</v>
          </cell>
          <cell r="D231" t="str">
            <v>Purchases &amp;</v>
          </cell>
          <cell r="G231" t="str">
            <v>Ending</v>
          </cell>
          <cell r="I231" t="str">
            <v>Plant</v>
          </cell>
          <cell r="J231" t="str">
            <v>Beginning</v>
          </cell>
          <cell r="N231" t="str">
            <v>Cost of</v>
          </cell>
          <cell r="O231" t="str">
            <v xml:space="preserve">Purchases &amp; </v>
          </cell>
          <cell r="Q231" t="str">
            <v>Reclassi-</v>
          </cell>
          <cell r="R231" t="str">
            <v>Ending</v>
          </cell>
          <cell r="BG231" t="str">
            <v>1002410533</v>
          </cell>
          <cell r="BH231">
            <v>2410</v>
          </cell>
          <cell r="BI231" t="str">
            <v>100</v>
          </cell>
          <cell r="BJ231">
            <v>533</v>
          </cell>
          <cell r="BK231" t="str">
            <v>NO TOWN-SANFORD MUNI</v>
          </cell>
          <cell r="BL231">
            <v>-1956.1538461538462</v>
          </cell>
          <cell r="BM231">
            <v>-1698</v>
          </cell>
          <cell r="BN231">
            <v>-3404</v>
          </cell>
          <cell r="BO231">
            <v>-2126</v>
          </cell>
          <cell r="BP231">
            <v>-2407</v>
          </cell>
          <cell r="BQ231">
            <v>-1531</v>
          </cell>
          <cell r="BR231">
            <v>-1581</v>
          </cell>
          <cell r="BS231">
            <v>-1547</v>
          </cell>
          <cell r="BT231">
            <v>-1646</v>
          </cell>
          <cell r="BU231">
            <v>-1441</v>
          </cell>
          <cell r="BV231">
            <v>-1647</v>
          </cell>
          <cell r="BW231">
            <v>-1556</v>
          </cell>
          <cell r="BX231">
            <v>-1682</v>
          </cell>
          <cell r="BY231">
            <v>-3164</v>
          </cell>
          <cell r="CA231" t="str">
            <v>2001fpuc1850</v>
          </cell>
          <cell r="CB231">
            <v>1850</v>
          </cell>
          <cell r="CC231" t="str">
            <v>fpuc</v>
          </cell>
          <cell r="CD231">
            <v>2275.5384615384614</v>
          </cell>
          <cell r="CE231">
            <v>2773</v>
          </cell>
          <cell r="CF231">
            <v>1214</v>
          </cell>
          <cell r="CG231">
            <v>1185</v>
          </cell>
          <cell r="CH231">
            <v>2268</v>
          </cell>
          <cell r="CI231">
            <v>2484</v>
          </cell>
          <cell r="CJ231">
            <v>2782</v>
          </cell>
          <cell r="CK231">
            <v>3734</v>
          </cell>
          <cell r="CL231">
            <v>4390</v>
          </cell>
          <cell r="CM231">
            <v>3210</v>
          </cell>
          <cell r="CN231">
            <v>2861</v>
          </cell>
          <cell r="CO231">
            <v>2391</v>
          </cell>
          <cell r="CP231">
            <v>1948</v>
          </cell>
          <cell r="CQ231">
            <v>-1658</v>
          </cell>
        </row>
        <row r="232">
          <cell r="B232" t="str">
            <v>Balance</v>
          </cell>
          <cell r="C232" t="str">
            <v>Additions</v>
          </cell>
          <cell r="D232" t="str">
            <v>Adjustments</v>
          </cell>
          <cell r="E232" t="str">
            <v>Transfers</v>
          </cell>
          <cell r="F232" t="str">
            <v>Retirements</v>
          </cell>
          <cell r="G232" t="str">
            <v>Balance</v>
          </cell>
          <cell r="I232" t="str">
            <v>Acct.</v>
          </cell>
          <cell r="J232" t="str">
            <v>Balance</v>
          </cell>
          <cell r="K232" t="str">
            <v>Retirements</v>
          </cell>
          <cell r="L232" t="str">
            <v>Accruals</v>
          </cell>
          <cell r="M232" t="str">
            <v>Salvage</v>
          </cell>
          <cell r="N232" t="str">
            <v>Removal</v>
          </cell>
          <cell r="O232" t="str">
            <v>Adjustments</v>
          </cell>
          <cell r="P232" t="str">
            <v>Transfers</v>
          </cell>
          <cell r="Q232" t="str">
            <v>fications</v>
          </cell>
          <cell r="R232" t="str">
            <v>Balance</v>
          </cell>
          <cell r="BG232" t="str">
            <v>1002410534</v>
          </cell>
          <cell r="BH232">
            <v>2410</v>
          </cell>
          <cell r="BI232" t="str">
            <v>100</v>
          </cell>
          <cell r="BJ232">
            <v>534</v>
          </cell>
          <cell r="BK232" t="str">
            <v>LAKE MARY   -MUNICIP</v>
          </cell>
          <cell r="BL232">
            <v>722.07692307692309</v>
          </cell>
          <cell r="BM232">
            <v>-2273</v>
          </cell>
          <cell r="BN232">
            <v>-2268</v>
          </cell>
          <cell r="BO232">
            <v>-2126</v>
          </cell>
          <cell r="BP232">
            <v>-1648</v>
          </cell>
          <cell r="BQ232">
            <v>-2147</v>
          </cell>
          <cell r="BR232">
            <v>-2012</v>
          </cell>
          <cell r="BS232">
            <v>-2029</v>
          </cell>
          <cell r="BT232">
            <v>-2285</v>
          </cell>
          <cell r="BU232">
            <v>-1696</v>
          </cell>
          <cell r="BV232">
            <v>31935</v>
          </cell>
          <cell r="BW232">
            <v>-1145</v>
          </cell>
          <cell r="BX232">
            <v>-1248</v>
          </cell>
          <cell r="BY232">
            <v>-1671</v>
          </cell>
          <cell r="CA232" t="str">
            <v>2002fpuc1850</v>
          </cell>
          <cell r="CB232">
            <v>1850</v>
          </cell>
          <cell r="CC232" t="str">
            <v>fpuc</v>
          </cell>
          <cell r="CD232">
            <v>6478.4615384615381</v>
          </cell>
          <cell r="CE232">
            <v>-1658</v>
          </cell>
          <cell r="CF232">
            <v>-1882</v>
          </cell>
          <cell r="CG232">
            <v>-2294</v>
          </cell>
          <cell r="CH232">
            <v>-1321</v>
          </cell>
          <cell r="CI232">
            <v>-725</v>
          </cell>
          <cell r="CJ232">
            <v>8969</v>
          </cell>
          <cell r="CK232">
            <v>8894</v>
          </cell>
          <cell r="CL232">
            <v>11102</v>
          </cell>
          <cell r="CM232">
            <v>12782</v>
          </cell>
          <cell r="CN232">
            <v>11679</v>
          </cell>
          <cell r="CO232">
            <v>11810</v>
          </cell>
          <cell r="CP232">
            <v>12889</v>
          </cell>
          <cell r="CQ232">
            <v>13975</v>
          </cell>
        </row>
        <row r="233">
          <cell r="A233">
            <v>1151010350</v>
          </cell>
          <cell r="B233">
            <v>17629</v>
          </cell>
          <cell r="G233">
            <v>17629</v>
          </cell>
          <cell r="I233">
            <v>1151080350</v>
          </cell>
          <cell r="J233">
            <v>27668</v>
          </cell>
          <cell r="K233">
            <v>0</v>
          </cell>
          <cell r="L233">
            <v>1188</v>
          </cell>
          <cell r="R233">
            <v>28856</v>
          </cell>
          <cell r="BG233" t="str">
            <v>1002410540</v>
          </cell>
          <cell r="BH233">
            <v>2410</v>
          </cell>
          <cell r="BI233" t="str">
            <v>100</v>
          </cell>
          <cell r="BJ233">
            <v>540</v>
          </cell>
          <cell r="BK233" t="str">
            <v>MARIANNA    -MUNICIP</v>
          </cell>
          <cell r="BL233">
            <v>-30528.153846153848</v>
          </cell>
          <cell r="BM233">
            <v>-26616</v>
          </cell>
          <cell r="BN233">
            <v>-33045</v>
          </cell>
          <cell r="BO233">
            <v>-26498</v>
          </cell>
          <cell r="BP233">
            <v>-28424</v>
          </cell>
          <cell r="BQ233">
            <v>-25667</v>
          </cell>
          <cell r="BR233">
            <v>-29908</v>
          </cell>
          <cell r="BS233">
            <v>-31357</v>
          </cell>
          <cell r="BT233">
            <v>-33380</v>
          </cell>
          <cell r="BU233">
            <v>-36221</v>
          </cell>
          <cell r="BV233">
            <v>-36197</v>
          </cell>
          <cell r="BW233">
            <v>-32958</v>
          </cell>
          <cell r="BX233">
            <v>-27647</v>
          </cell>
          <cell r="BY233">
            <v>-28948</v>
          </cell>
          <cell r="CA233" t="str">
            <v>20011001850</v>
          </cell>
          <cell r="CB233">
            <v>1850</v>
          </cell>
          <cell r="CC233">
            <v>100</v>
          </cell>
          <cell r="CD233">
            <v>0</v>
          </cell>
          <cell r="CE233">
            <v>0</v>
          </cell>
          <cell r="CF233">
            <v>0</v>
          </cell>
          <cell r="CG233">
            <v>0</v>
          </cell>
          <cell r="CH233">
            <v>0</v>
          </cell>
          <cell r="CI233">
            <v>0</v>
          </cell>
          <cell r="CJ233">
            <v>0</v>
          </cell>
          <cell r="CK233">
            <v>0</v>
          </cell>
          <cell r="CL233">
            <v>0</v>
          </cell>
          <cell r="CM233">
            <v>0</v>
          </cell>
          <cell r="CN233">
            <v>0</v>
          </cell>
          <cell r="CO233">
            <v>0</v>
          </cell>
          <cell r="CP233">
            <v>0</v>
          </cell>
          <cell r="CQ233">
            <v>0</v>
          </cell>
        </row>
        <row r="234">
          <cell r="A234">
            <v>11510103501</v>
          </cell>
          <cell r="B234">
            <v>56519</v>
          </cell>
          <cell r="G234">
            <v>56519</v>
          </cell>
          <cell r="I234">
            <v>11510803501</v>
          </cell>
          <cell r="J234">
            <v>0</v>
          </cell>
          <cell r="K234">
            <v>0</v>
          </cell>
          <cell r="R234">
            <v>0</v>
          </cell>
          <cell r="BG234" t="str">
            <v>1002410541</v>
          </cell>
          <cell r="BH234">
            <v>2410</v>
          </cell>
          <cell r="BI234" t="str">
            <v>100</v>
          </cell>
          <cell r="BJ234">
            <v>541</v>
          </cell>
          <cell r="BK234" t="str">
            <v>ALFORD      -MUNICIP</v>
          </cell>
          <cell r="BL234">
            <v>-1412.4615384615386</v>
          </cell>
          <cell r="BM234">
            <v>-1136</v>
          </cell>
          <cell r="BN234">
            <v>-1817</v>
          </cell>
          <cell r="BO234">
            <v>-1210</v>
          </cell>
          <cell r="BP234">
            <v>-1291</v>
          </cell>
          <cell r="BQ234">
            <v>-1270</v>
          </cell>
          <cell r="BR234">
            <v>-1325</v>
          </cell>
          <cell r="BS234">
            <v>-1461</v>
          </cell>
          <cell r="BT234">
            <v>-1661</v>
          </cell>
          <cell r="BU234">
            <v>-1379</v>
          </cell>
          <cell r="BV234">
            <v>-1686</v>
          </cell>
          <cell r="BW234">
            <v>-1306</v>
          </cell>
          <cell r="BX234">
            <v>-1103</v>
          </cell>
          <cell r="BY234">
            <v>-1717</v>
          </cell>
          <cell r="CA234" t="str">
            <v>20021001850</v>
          </cell>
          <cell r="CB234">
            <v>1850</v>
          </cell>
          <cell r="CC234">
            <v>100</v>
          </cell>
          <cell r="CD234">
            <v>0</v>
          </cell>
          <cell r="CE234">
            <v>0</v>
          </cell>
          <cell r="CF234">
            <v>0</v>
          </cell>
          <cell r="CG234">
            <v>0</v>
          </cell>
          <cell r="CH234">
            <v>0</v>
          </cell>
          <cell r="CI234">
            <v>0</v>
          </cell>
          <cell r="CJ234">
            <v>0</v>
          </cell>
          <cell r="CK234">
            <v>0</v>
          </cell>
          <cell r="CL234">
            <v>0</v>
          </cell>
          <cell r="CM234">
            <v>0</v>
          </cell>
          <cell r="CN234">
            <v>0</v>
          </cell>
          <cell r="CO234">
            <v>0</v>
          </cell>
          <cell r="CP234">
            <v>0</v>
          </cell>
          <cell r="CQ234">
            <v>0</v>
          </cell>
        </row>
        <row r="235">
          <cell r="A235">
            <v>1151010352</v>
          </cell>
          <cell r="B235">
            <v>26401</v>
          </cell>
          <cell r="G235">
            <v>26401</v>
          </cell>
          <cell r="I235">
            <v>1151080352</v>
          </cell>
          <cell r="J235">
            <v>11843</v>
          </cell>
          <cell r="K235">
            <v>0</v>
          </cell>
          <cell r="L235">
            <v>552</v>
          </cell>
          <cell r="R235">
            <v>12395</v>
          </cell>
          <cell r="BG235" t="str">
            <v>1002410542</v>
          </cell>
          <cell r="BH235">
            <v>2410</v>
          </cell>
          <cell r="BI235" t="str">
            <v>100</v>
          </cell>
          <cell r="BJ235">
            <v>542</v>
          </cell>
          <cell r="BK235" t="str">
            <v>ALTHA       -MUNICIP</v>
          </cell>
          <cell r="BL235">
            <v>-2086.3846153846152</v>
          </cell>
          <cell r="BM235">
            <v>-1698</v>
          </cell>
          <cell r="BN235">
            <v>-2535</v>
          </cell>
          <cell r="BO235">
            <v>-1744</v>
          </cell>
          <cell r="BP235">
            <v>-1954</v>
          </cell>
          <cell r="BQ235">
            <v>-1750</v>
          </cell>
          <cell r="BR235">
            <v>-2042</v>
          </cell>
          <cell r="BS235">
            <v>-2343</v>
          </cell>
          <cell r="BT235">
            <v>-2409</v>
          </cell>
          <cell r="BU235">
            <v>-2317</v>
          </cell>
          <cell r="BV235">
            <v>-2487</v>
          </cell>
          <cell r="BW235">
            <v>-1895</v>
          </cell>
          <cell r="BX235">
            <v>-1604</v>
          </cell>
          <cell r="BY235">
            <v>-2345</v>
          </cell>
          <cell r="CA235" t="str">
            <v>20011001860</v>
          </cell>
          <cell r="CB235">
            <v>1860</v>
          </cell>
          <cell r="CC235">
            <v>100</v>
          </cell>
          <cell r="CD235">
            <v>-389147.46153846156</v>
          </cell>
          <cell r="CE235">
            <v>-487497</v>
          </cell>
          <cell r="CF235">
            <v>-502025</v>
          </cell>
          <cell r="CG235">
            <v>-583343</v>
          </cell>
          <cell r="CH235">
            <v>-521063</v>
          </cell>
          <cell r="CI235">
            <v>-499524</v>
          </cell>
          <cell r="CJ235">
            <v>-490024</v>
          </cell>
          <cell r="CK235">
            <v>-439029</v>
          </cell>
          <cell r="CL235">
            <v>-390697</v>
          </cell>
          <cell r="CM235">
            <v>-363191</v>
          </cell>
          <cell r="CN235">
            <v>-312796</v>
          </cell>
          <cell r="CO235">
            <v>-53368</v>
          </cell>
          <cell r="CP235">
            <v>10176</v>
          </cell>
          <cell r="CQ235">
            <v>-426536</v>
          </cell>
        </row>
        <row r="236">
          <cell r="A236">
            <v>1151010353</v>
          </cell>
          <cell r="B236">
            <v>1950347</v>
          </cell>
          <cell r="C236">
            <v>11883</v>
          </cell>
          <cell r="G236">
            <v>1962230</v>
          </cell>
          <cell r="I236">
            <v>1151080353</v>
          </cell>
          <cell r="J236">
            <v>762973</v>
          </cell>
          <cell r="K236">
            <v>0</v>
          </cell>
          <cell r="L236">
            <v>48788</v>
          </cell>
          <cell r="R236">
            <v>811761</v>
          </cell>
          <cell r="BG236" t="str">
            <v>1002410543</v>
          </cell>
          <cell r="BH236">
            <v>2410</v>
          </cell>
          <cell r="BI236" t="str">
            <v>100</v>
          </cell>
          <cell r="BJ236">
            <v>543</v>
          </cell>
          <cell r="BK236" t="str">
            <v>BASCOM      -MUNICIP</v>
          </cell>
          <cell r="BL236">
            <v>-165.69230769230768</v>
          </cell>
          <cell r="BM236">
            <v>-151</v>
          </cell>
          <cell r="BN236">
            <v>-181</v>
          </cell>
          <cell r="BO236">
            <v>-150</v>
          </cell>
          <cell r="BP236">
            <v>-151</v>
          </cell>
          <cell r="BQ236">
            <v>-132</v>
          </cell>
          <cell r="BR236">
            <v>-171</v>
          </cell>
          <cell r="BS236">
            <v>-166</v>
          </cell>
          <cell r="BT236">
            <v>-190</v>
          </cell>
          <cell r="BU236">
            <v>-194</v>
          </cell>
          <cell r="BV236">
            <v>-178</v>
          </cell>
          <cell r="BW236">
            <v>-143</v>
          </cell>
          <cell r="BX236">
            <v>-144</v>
          </cell>
          <cell r="BY236">
            <v>-203</v>
          </cell>
          <cell r="CA236" t="str">
            <v>20021001860</v>
          </cell>
          <cell r="CB236">
            <v>1860</v>
          </cell>
          <cell r="CC236">
            <v>100</v>
          </cell>
          <cell r="CD236">
            <v>8594.0769230769238</v>
          </cell>
          <cell r="CE236">
            <v>-426536</v>
          </cell>
          <cell r="CF236">
            <v>-416279</v>
          </cell>
          <cell r="CG236">
            <v>-365694</v>
          </cell>
          <cell r="CH236">
            <v>-199892</v>
          </cell>
          <cell r="CI236">
            <v>-198701</v>
          </cell>
          <cell r="CJ236">
            <v>-145942</v>
          </cell>
          <cell r="CK236">
            <v>-202069</v>
          </cell>
          <cell r="CL236">
            <v>44394</v>
          </cell>
          <cell r="CM236">
            <v>416993</v>
          </cell>
          <cell r="CN236">
            <v>427667</v>
          </cell>
          <cell r="CO236">
            <v>415548</v>
          </cell>
          <cell r="CP236">
            <v>380873</v>
          </cell>
          <cell r="CQ236">
            <v>381361</v>
          </cell>
        </row>
        <row r="237">
          <cell r="A237">
            <v>1151010354</v>
          </cell>
          <cell r="B237">
            <v>244665</v>
          </cell>
          <cell r="G237">
            <v>244665</v>
          </cell>
          <cell r="I237">
            <v>1151080354</v>
          </cell>
          <cell r="J237">
            <v>157359</v>
          </cell>
          <cell r="K237">
            <v>0</v>
          </cell>
          <cell r="L237">
            <v>4404</v>
          </cell>
          <cell r="R237">
            <v>161763</v>
          </cell>
          <cell r="BG237" t="str">
            <v>1002410545</v>
          </cell>
          <cell r="BH237">
            <v>2410</v>
          </cell>
          <cell r="BI237" t="str">
            <v>100</v>
          </cell>
          <cell r="BJ237">
            <v>545</v>
          </cell>
          <cell r="BK237" t="str">
            <v>COTTONDALE  -MUNICIP</v>
          </cell>
          <cell r="BL237">
            <v>-3109.2307692307691</v>
          </cell>
          <cell r="BM237">
            <v>-2705</v>
          </cell>
          <cell r="BN237">
            <v>-4173</v>
          </cell>
          <cell r="BO237">
            <v>-2950</v>
          </cell>
          <cell r="BP237">
            <v>-2952</v>
          </cell>
          <cell r="BQ237">
            <v>-2495</v>
          </cell>
          <cell r="BR237">
            <v>-3004</v>
          </cell>
          <cell r="BS237">
            <v>-3126</v>
          </cell>
          <cell r="BT237">
            <v>-3614</v>
          </cell>
          <cell r="BU237">
            <v>-3327</v>
          </cell>
          <cell r="BV237">
            <v>-3345</v>
          </cell>
          <cell r="BW237">
            <v>-2815</v>
          </cell>
          <cell r="BX237">
            <v>-2381</v>
          </cell>
          <cell r="BY237">
            <v>-3533</v>
          </cell>
          <cell r="CA237" t="str">
            <v>20011141860</v>
          </cell>
          <cell r="CB237">
            <v>1860</v>
          </cell>
          <cell r="CC237">
            <v>114</v>
          </cell>
          <cell r="CD237">
            <v>452129.84615384613</v>
          </cell>
          <cell r="CE237">
            <v>462418</v>
          </cell>
          <cell r="CF237">
            <v>428601</v>
          </cell>
          <cell r="CG237">
            <v>396797</v>
          </cell>
          <cell r="CH237">
            <v>394495</v>
          </cell>
          <cell r="CI237">
            <v>403526</v>
          </cell>
          <cell r="CJ237">
            <v>536396</v>
          </cell>
          <cell r="CK237">
            <v>524454</v>
          </cell>
          <cell r="CL237">
            <v>495882</v>
          </cell>
          <cell r="CM237">
            <v>483287</v>
          </cell>
          <cell r="CN237">
            <v>446162</v>
          </cell>
          <cell r="CO237">
            <v>416657</v>
          </cell>
          <cell r="CP237">
            <v>386784</v>
          </cell>
          <cell r="CQ237">
            <v>502229</v>
          </cell>
        </row>
        <row r="238">
          <cell r="A238">
            <v>1151010355</v>
          </cell>
          <cell r="B238">
            <v>1774572</v>
          </cell>
          <cell r="C238">
            <v>691060</v>
          </cell>
          <cell r="F238">
            <v>-8494</v>
          </cell>
          <cell r="G238">
            <v>2457138</v>
          </cell>
          <cell r="I238">
            <v>1151080355</v>
          </cell>
          <cell r="J238">
            <v>603893</v>
          </cell>
          <cell r="K238">
            <v>-8494</v>
          </cell>
          <cell r="L238">
            <v>69295</v>
          </cell>
          <cell r="N238">
            <v>-285</v>
          </cell>
          <cell r="R238">
            <v>664409</v>
          </cell>
          <cell r="BG238" t="str">
            <v>1002410547</v>
          </cell>
          <cell r="BH238">
            <v>2410</v>
          </cell>
          <cell r="BI238" t="str">
            <v>100</v>
          </cell>
          <cell r="BJ238">
            <v>547</v>
          </cell>
          <cell r="BK238" t="str">
            <v>MALONE      -MUNICIP</v>
          </cell>
          <cell r="BL238">
            <v>-1663.7692307692307</v>
          </cell>
          <cell r="BM238">
            <v>-1438</v>
          </cell>
          <cell r="BN238">
            <v>-2001</v>
          </cell>
          <cell r="BO238">
            <v>-1364</v>
          </cell>
          <cell r="BP238">
            <v>-1494</v>
          </cell>
          <cell r="BQ238">
            <v>-1269</v>
          </cell>
          <cell r="BR238">
            <v>-1611</v>
          </cell>
          <cell r="BS238">
            <v>-1700</v>
          </cell>
          <cell r="BT238">
            <v>-1838</v>
          </cell>
          <cell r="BU238">
            <v>-1958</v>
          </cell>
          <cell r="BV238">
            <v>-2014</v>
          </cell>
          <cell r="BW238">
            <v>-1825</v>
          </cell>
          <cell r="BX238">
            <v>-1283</v>
          </cell>
          <cell r="BY238">
            <v>-1834</v>
          </cell>
          <cell r="CA238" t="str">
            <v>20021141860</v>
          </cell>
          <cell r="CB238">
            <v>1860</v>
          </cell>
          <cell r="CC238">
            <v>114</v>
          </cell>
          <cell r="CD238">
            <v>535005.30769230775</v>
          </cell>
          <cell r="CE238">
            <v>502229</v>
          </cell>
          <cell r="CF238">
            <v>476486</v>
          </cell>
          <cell r="CG238">
            <v>586951</v>
          </cell>
          <cell r="CH238">
            <v>570727</v>
          </cell>
          <cell r="CI238">
            <v>604746</v>
          </cell>
          <cell r="CJ238">
            <v>587452</v>
          </cell>
          <cell r="CK238">
            <v>583719</v>
          </cell>
          <cell r="CL238">
            <v>616244</v>
          </cell>
          <cell r="CM238">
            <v>565861</v>
          </cell>
          <cell r="CN238">
            <v>516694</v>
          </cell>
          <cell r="CO238">
            <v>482721</v>
          </cell>
          <cell r="CP238">
            <v>449792</v>
          </cell>
          <cell r="CQ238">
            <v>411447</v>
          </cell>
        </row>
        <row r="239">
          <cell r="A239">
            <v>1151010356</v>
          </cell>
          <cell r="B239">
            <v>986486</v>
          </cell>
          <cell r="C239">
            <v>1015053</v>
          </cell>
          <cell r="G239">
            <v>2001539</v>
          </cell>
          <cell r="I239">
            <v>1151080356</v>
          </cell>
          <cell r="J239">
            <v>392708</v>
          </cell>
          <cell r="K239">
            <v>0</v>
          </cell>
          <cell r="L239">
            <v>30576</v>
          </cell>
          <cell r="N239">
            <v>-28437</v>
          </cell>
          <cell r="R239">
            <v>394847</v>
          </cell>
          <cell r="BG239" t="str">
            <v>1002410551</v>
          </cell>
          <cell r="BH239">
            <v>2410</v>
          </cell>
          <cell r="BI239" t="str">
            <v>100</v>
          </cell>
          <cell r="BJ239">
            <v>551</v>
          </cell>
          <cell r="BK239" t="str">
            <v>BLOUNSTOWN-MUNICIPAL</v>
          </cell>
          <cell r="BL239">
            <v>-235.92307692307693</v>
          </cell>
          <cell r="BM239">
            <v>-193</v>
          </cell>
          <cell r="BN239">
            <v>-244</v>
          </cell>
          <cell r="BO239">
            <v>-182</v>
          </cell>
          <cell r="BP239">
            <v>-184</v>
          </cell>
          <cell r="BQ239">
            <v>-479</v>
          </cell>
          <cell r="BR239">
            <v>-201</v>
          </cell>
          <cell r="BS239">
            <v>-237</v>
          </cell>
          <cell r="BT239">
            <v>-247</v>
          </cell>
          <cell r="BU239">
            <v>-250</v>
          </cell>
          <cell r="BV239">
            <v>-227</v>
          </cell>
          <cell r="BW239">
            <v>-192</v>
          </cell>
          <cell r="BX239">
            <v>-158</v>
          </cell>
          <cell r="BY239">
            <v>-273</v>
          </cell>
          <cell r="CA239" t="str">
            <v>20011151860</v>
          </cell>
          <cell r="CB239">
            <v>1860</v>
          </cell>
          <cell r="CC239">
            <v>115</v>
          </cell>
          <cell r="CD239">
            <v>375139.15384615387</v>
          </cell>
          <cell r="CE239">
            <v>254519</v>
          </cell>
          <cell r="CF239">
            <v>325856</v>
          </cell>
          <cell r="CG239">
            <v>316608</v>
          </cell>
          <cell r="CH239">
            <v>313769</v>
          </cell>
          <cell r="CI239">
            <v>364792</v>
          </cell>
          <cell r="CJ239">
            <v>440491</v>
          </cell>
          <cell r="CK239">
            <v>422805</v>
          </cell>
          <cell r="CL239">
            <v>432483</v>
          </cell>
          <cell r="CM239">
            <v>413391</v>
          </cell>
          <cell r="CN239">
            <v>395319</v>
          </cell>
          <cell r="CO239">
            <v>383834</v>
          </cell>
          <cell r="CP239">
            <v>377113</v>
          </cell>
          <cell r="CQ239">
            <v>435829</v>
          </cell>
        </row>
        <row r="240">
          <cell r="A240">
            <v>1151010359</v>
          </cell>
          <cell r="B240">
            <v>6788</v>
          </cell>
          <cell r="G240">
            <v>6788</v>
          </cell>
          <cell r="I240">
            <v>1151080359</v>
          </cell>
          <cell r="J240">
            <v>2597</v>
          </cell>
          <cell r="K240">
            <v>0</v>
          </cell>
          <cell r="L240">
            <v>264</v>
          </cell>
          <cell r="R240">
            <v>2861</v>
          </cell>
          <cell r="BG240" t="str">
            <v>1002410560</v>
          </cell>
          <cell r="BH240">
            <v>2410</v>
          </cell>
          <cell r="BI240" t="str">
            <v>100</v>
          </cell>
          <cell r="BJ240">
            <v>560</v>
          </cell>
          <cell r="BK240" t="str">
            <v>FERNANDINA  -MUNICIP</v>
          </cell>
          <cell r="BL240">
            <v>-51868.461538461539</v>
          </cell>
          <cell r="BM240">
            <v>-47485</v>
          </cell>
          <cell r="BN240">
            <v>-50815</v>
          </cell>
          <cell r="BO240">
            <v>-44229</v>
          </cell>
          <cell r="BP240">
            <v>-47687</v>
          </cell>
          <cell r="BQ240">
            <v>-45635</v>
          </cell>
          <cell r="BR240">
            <v>-53176</v>
          </cell>
          <cell r="BS240">
            <v>-59303</v>
          </cell>
          <cell r="BT240">
            <v>-58875</v>
          </cell>
          <cell r="BU240">
            <v>-58223</v>
          </cell>
          <cell r="BV240">
            <v>-58143</v>
          </cell>
          <cell r="BW240">
            <v>-55055</v>
          </cell>
          <cell r="BX240">
            <v>-46898</v>
          </cell>
          <cell r="BY240">
            <v>-48766</v>
          </cell>
          <cell r="CA240" t="str">
            <v>20021151860</v>
          </cell>
          <cell r="CB240">
            <v>1860</v>
          </cell>
          <cell r="CC240">
            <v>115</v>
          </cell>
          <cell r="CD240">
            <v>264382.46153846156</v>
          </cell>
          <cell r="CE240">
            <v>435829</v>
          </cell>
          <cell r="CF240">
            <v>407811</v>
          </cell>
          <cell r="CG240">
            <v>410093</v>
          </cell>
          <cell r="CH240">
            <v>335942</v>
          </cell>
          <cell r="CI240">
            <v>330339</v>
          </cell>
          <cell r="CJ240">
            <v>307382</v>
          </cell>
          <cell r="CK240">
            <v>271806</v>
          </cell>
          <cell r="CL240">
            <v>252372</v>
          </cell>
          <cell r="CM240">
            <v>193751</v>
          </cell>
          <cell r="CN240">
            <v>164071</v>
          </cell>
          <cell r="CO240">
            <v>137122</v>
          </cell>
          <cell r="CP240">
            <v>109287</v>
          </cell>
          <cell r="CQ240">
            <v>81167</v>
          </cell>
        </row>
        <row r="241">
          <cell r="A241">
            <v>1151010360</v>
          </cell>
          <cell r="B241">
            <v>9972</v>
          </cell>
          <cell r="G241">
            <v>9972</v>
          </cell>
          <cell r="I241">
            <v>1151080360</v>
          </cell>
          <cell r="J241">
            <v>109</v>
          </cell>
          <cell r="K241">
            <v>0</v>
          </cell>
          <cell r="L241">
            <v>12</v>
          </cell>
          <cell r="R241">
            <v>121</v>
          </cell>
          <cell r="BG241" t="str">
            <v>1002410570</v>
          </cell>
          <cell r="BH241">
            <v>2410</v>
          </cell>
          <cell r="BI241" t="str">
            <v>100</v>
          </cell>
          <cell r="BJ241">
            <v>570</v>
          </cell>
          <cell r="BK241" t="str">
            <v>DELAND      -MUNICIP</v>
          </cell>
          <cell r="BL241">
            <v>-7931.5384615384619</v>
          </cell>
          <cell r="BM241">
            <v>-8116</v>
          </cell>
          <cell r="BN241">
            <v>-11019</v>
          </cell>
          <cell r="BO241">
            <v>-9155</v>
          </cell>
          <cell r="BP241">
            <v>-9662</v>
          </cell>
          <cell r="BQ241">
            <v>-7577</v>
          </cell>
          <cell r="BR241">
            <v>-7339</v>
          </cell>
          <cell r="BS241">
            <v>-6709</v>
          </cell>
          <cell r="BT241">
            <v>-6463</v>
          </cell>
          <cell r="BU241">
            <v>-6288</v>
          </cell>
          <cell r="BV241">
            <v>-6751</v>
          </cell>
          <cell r="BW241">
            <v>-6911</v>
          </cell>
          <cell r="BX241">
            <v>-6738</v>
          </cell>
          <cell r="BY241">
            <v>-10382</v>
          </cell>
          <cell r="CA241" t="str">
            <v>2001fpuc1860</v>
          </cell>
          <cell r="CB241">
            <v>1860</v>
          </cell>
          <cell r="CC241" t="str">
            <v>fpuc</v>
          </cell>
          <cell r="CD241">
            <v>4782027.307692308</v>
          </cell>
          <cell r="CE241">
            <v>4878598</v>
          </cell>
          <cell r="CF241">
            <v>6200699</v>
          </cell>
          <cell r="CG241">
            <v>5031920</v>
          </cell>
          <cell r="CH241">
            <v>4250040</v>
          </cell>
          <cell r="CI241">
            <v>4291865</v>
          </cell>
          <cell r="CJ241">
            <v>4051005</v>
          </cell>
          <cell r="CK241">
            <v>4299472</v>
          </cell>
          <cell r="CL241">
            <v>4481385</v>
          </cell>
          <cell r="CM241">
            <v>4590399</v>
          </cell>
          <cell r="CN241">
            <v>4592773</v>
          </cell>
          <cell r="CO241">
            <v>5017168</v>
          </cell>
          <cell r="CP241">
            <v>5072262</v>
          </cell>
          <cell r="CQ241">
            <v>5408769</v>
          </cell>
        </row>
        <row r="242">
          <cell r="A242">
            <v>11510103601</v>
          </cell>
          <cell r="B242">
            <v>188</v>
          </cell>
          <cell r="G242">
            <v>188</v>
          </cell>
          <cell r="I242">
            <v>11510803601</v>
          </cell>
          <cell r="J242">
            <v>0</v>
          </cell>
          <cell r="K242">
            <v>0</v>
          </cell>
          <cell r="R242">
            <v>0</v>
          </cell>
          <cell r="BG242" t="str">
            <v>1002410571</v>
          </cell>
          <cell r="BH242">
            <v>2410</v>
          </cell>
          <cell r="BI242" t="str">
            <v>100</v>
          </cell>
          <cell r="BJ242">
            <v>571</v>
          </cell>
          <cell r="BK242" t="str">
            <v>DEBARY-MUNICIPAL UTI</v>
          </cell>
          <cell r="BL242">
            <v>-786</v>
          </cell>
          <cell r="BM242">
            <v>-731</v>
          </cell>
          <cell r="BN242">
            <v>-931</v>
          </cell>
          <cell r="BO242">
            <v>-962</v>
          </cell>
          <cell r="BP242">
            <v>-697</v>
          </cell>
          <cell r="BQ242">
            <v>-823</v>
          </cell>
          <cell r="BR242">
            <v>-722</v>
          </cell>
          <cell r="BS242">
            <v>-734</v>
          </cell>
          <cell r="BT242">
            <v>-700</v>
          </cell>
          <cell r="BU242">
            <v>-673</v>
          </cell>
          <cell r="BV242">
            <v>-758</v>
          </cell>
          <cell r="BW242">
            <v>-723</v>
          </cell>
          <cell r="BX242">
            <v>-741</v>
          </cell>
          <cell r="BY242">
            <v>-1023</v>
          </cell>
          <cell r="CA242" t="str">
            <v>2002fpuc1860</v>
          </cell>
          <cell r="CB242">
            <v>1860</v>
          </cell>
          <cell r="CC242" t="str">
            <v>fpuc</v>
          </cell>
          <cell r="CD242">
            <v>5718120.153846154</v>
          </cell>
          <cell r="CE242">
            <v>5408769</v>
          </cell>
          <cell r="CF242">
            <v>5527736</v>
          </cell>
          <cell r="CG242">
            <v>5679501</v>
          </cell>
          <cell r="CH242">
            <v>5340453</v>
          </cell>
          <cell r="CI242">
            <v>5281787</v>
          </cell>
          <cell r="CJ242">
            <v>5383283</v>
          </cell>
          <cell r="CK242">
            <v>5342593</v>
          </cell>
          <cell r="CL242">
            <v>5687230</v>
          </cell>
          <cell r="CM242">
            <v>6078850</v>
          </cell>
          <cell r="CN242">
            <v>6108307</v>
          </cell>
          <cell r="CO242">
            <v>6188107</v>
          </cell>
          <cell r="CP242">
            <v>6170982</v>
          </cell>
          <cell r="CQ242">
            <v>6137964</v>
          </cell>
        </row>
        <row r="243">
          <cell r="A243">
            <v>1151010361</v>
          </cell>
          <cell r="B243">
            <v>94408</v>
          </cell>
          <cell r="C243">
            <v>1634</v>
          </cell>
          <cell r="G243">
            <v>96042</v>
          </cell>
          <cell r="I243">
            <v>1151080361</v>
          </cell>
          <cell r="J243">
            <v>20068</v>
          </cell>
          <cell r="K243">
            <v>0</v>
          </cell>
          <cell r="L243">
            <v>2103</v>
          </cell>
          <cell r="R243">
            <v>22171</v>
          </cell>
          <cell r="BG243" t="str">
            <v>1002410573</v>
          </cell>
          <cell r="BH243">
            <v>2410</v>
          </cell>
          <cell r="BI243" t="str">
            <v>100</v>
          </cell>
          <cell r="BJ243">
            <v>573</v>
          </cell>
          <cell r="BK243" t="str">
            <v>UNINCORPORATED OUTSI</v>
          </cell>
          <cell r="BL243">
            <v>-2753.7692307692309</v>
          </cell>
          <cell r="BM243">
            <v>-2262</v>
          </cell>
          <cell r="BN243">
            <v>-4738</v>
          </cell>
          <cell r="BO243">
            <v>-4088</v>
          </cell>
          <cell r="BP243">
            <v>-3748</v>
          </cell>
          <cell r="BQ243">
            <v>-2224</v>
          </cell>
          <cell r="BR243">
            <v>-2917</v>
          </cell>
          <cell r="BS243">
            <v>-2169</v>
          </cell>
          <cell r="BT243">
            <v>-1379</v>
          </cell>
          <cell r="BU243">
            <v>-2023</v>
          </cell>
          <cell r="BV243">
            <v>-2176</v>
          </cell>
          <cell r="BW243">
            <v>-2096</v>
          </cell>
          <cell r="BX243">
            <v>-2388</v>
          </cell>
          <cell r="BY243">
            <v>-3591</v>
          </cell>
          <cell r="CA243" t="str">
            <v>20011001890</v>
          </cell>
          <cell r="CB243">
            <v>1890</v>
          </cell>
          <cell r="CC243">
            <v>100</v>
          </cell>
          <cell r="CD243">
            <v>313377.46153846156</v>
          </cell>
          <cell r="CE243">
            <v>324558</v>
          </cell>
          <cell r="CF243">
            <v>322695</v>
          </cell>
          <cell r="CG243">
            <v>320831</v>
          </cell>
          <cell r="CH243">
            <v>318968</v>
          </cell>
          <cell r="CI243">
            <v>317104</v>
          </cell>
          <cell r="CJ243">
            <v>315241</v>
          </cell>
          <cell r="CK243">
            <v>313377</v>
          </cell>
          <cell r="CL243">
            <v>311514</v>
          </cell>
          <cell r="CM243">
            <v>309651</v>
          </cell>
          <cell r="CN243">
            <v>307787</v>
          </cell>
          <cell r="CO243">
            <v>305924</v>
          </cell>
          <cell r="CP243">
            <v>304060</v>
          </cell>
          <cell r="CQ243">
            <v>302197</v>
          </cell>
        </row>
        <row r="244">
          <cell r="A244">
            <v>1151010362</v>
          </cell>
          <cell r="B244">
            <v>1968462</v>
          </cell>
          <cell r="C244">
            <v>438660</v>
          </cell>
          <cell r="G244">
            <v>2407122</v>
          </cell>
          <cell r="I244">
            <v>1151080362</v>
          </cell>
          <cell r="J244">
            <v>925388</v>
          </cell>
          <cell r="K244">
            <v>0</v>
          </cell>
          <cell r="L244">
            <v>76776</v>
          </cell>
          <cell r="N244">
            <v>-4474</v>
          </cell>
          <cell r="R244">
            <v>997690</v>
          </cell>
          <cell r="BG244" t="str">
            <v>1002410576</v>
          </cell>
          <cell r="BH244">
            <v>2410</v>
          </cell>
          <cell r="BI244" t="str">
            <v>100</v>
          </cell>
          <cell r="BJ244">
            <v>576</v>
          </cell>
          <cell r="BK244" t="str">
            <v xml:space="preserve">DELTONA - MUNICIPAL </v>
          </cell>
          <cell r="BL244">
            <v>-5366.9230769230771</v>
          </cell>
          <cell r="BM244">
            <v>-4564</v>
          </cell>
          <cell r="BN244">
            <v>-9899</v>
          </cell>
          <cell r="BO244">
            <v>-6006</v>
          </cell>
          <cell r="BP244">
            <v>-6858</v>
          </cell>
          <cell r="BQ244">
            <v>-4520</v>
          </cell>
          <cell r="BR244">
            <v>-4211</v>
          </cell>
          <cell r="BS244">
            <v>-4106</v>
          </cell>
          <cell r="BT244">
            <v>-3979</v>
          </cell>
          <cell r="BU244">
            <v>-3912</v>
          </cell>
          <cell r="BV244">
            <v>-4450</v>
          </cell>
          <cell r="BW244">
            <v>-3773</v>
          </cell>
          <cell r="BX244">
            <v>-4361</v>
          </cell>
          <cell r="BY244">
            <v>-9131</v>
          </cell>
          <cell r="CA244" t="str">
            <v>20021001890</v>
          </cell>
          <cell r="CB244">
            <v>1890</v>
          </cell>
          <cell r="CC244">
            <v>100</v>
          </cell>
          <cell r="CD244">
            <v>291565.61538461538</v>
          </cell>
          <cell r="CE244">
            <v>302197</v>
          </cell>
          <cell r="CF244">
            <v>300333</v>
          </cell>
          <cell r="CG244">
            <v>298470</v>
          </cell>
          <cell r="CH244">
            <v>296606</v>
          </cell>
          <cell r="CI244">
            <v>294743</v>
          </cell>
          <cell r="CJ244">
            <v>292879</v>
          </cell>
          <cell r="CK244">
            <v>291017</v>
          </cell>
          <cell r="CL244">
            <v>289494</v>
          </cell>
          <cell r="CM244">
            <v>287970</v>
          </cell>
          <cell r="CN244">
            <v>286446</v>
          </cell>
          <cell r="CO244">
            <v>284923</v>
          </cell>
          <cell r="CP244">
            <v>283399</v>
          </cell>
          <cell r="CQ244">
            <v>281876</v>
          </cell>
        </row>
        <row r="245">
          <cell r="A245">
            <v>1151010364</v>
          </cell>
          <cell r="B245">
            <v>1709533</v>
          </cell>
          <cell r="C245">
            <v>86436</v>
          </cell>
          <cell r="F245">
            <v>-5331</v>
          </cell>
          <cell r="G245">
            <v>1790638</v>
          </cell>
          <cell r="I245">
            <v>1151080364</v>
          </cell>
          <cell r="J245">
            <v>762677</v>
          </cell>
          <cell r="K245">
            <v>-5331</v>
          </cell>
          <cell r="L245">
            <v>85529</v>
          </cell>
          <cell r="M245">
            <v>90</v>
          </cell>
          <cell r="N245">
            <v>-13493</v>
          </cell>
          <cell r="R245">
            <v>829472</v>
          </cell>
          <cell r="BG245" t="str">
            <v>1002410579</v>
          </cell>
          <cell r="BH245">
            <v>2410</v>
          </cell>
          <cell r="BI245" t="str">
            <v>100</v>
          </cell>
          <cell r="BJ245">
            <v>579</v>
          </cell>
          <cell r="BK245" t="str">
            <v xml:space="preserve">EDGEWATER-MUNICIPAL </v>
          </cell>
          <cell r="BL245">
            <v>-1509.4615384615386</v>
          </cell>
          <cell r="BM245">
            <v>-939</v>
          </cell>
          <cell r="BN245">
            <v>-1983</v>
          </cell>
          <cell r="BO245">
            <v>-1857</v>
          </cell>
          <cell r="BP245">
            <v>-1833</v>
          </cell>
          <cell r="BQ245">
            <v>-1430</v>
          </cell>
          <cell r="BR245">
            <v>-1300</v>
          </cell>
          <cell r="BS245">
            <v>-1314</v>
          </cell>
          <cell r="BT245">
            <v>-1306</v>
          </cell>
          <cell r="BU245">
            <v>-1224</v>
          </cell>
          <cell r="BV245">
            <v>-1351</v>
          </cell>
          <cell r="BW245">
            <v>-1232</v>
          </cell>
          <cell r="BX245">
            <v>-1533</v>
          </cell>
          <cell r="BY245">
            <v>-2321</v>
          </cell>
          <cell r="CA245" t="str">
            <v>2001fpuc1890</v>
          </cell>
          <cell r="CB245">
            <v>1890</v>
          </cell>
          <cell r="CC245" t="str">
            <v>fpuc</v>
          </cell>
          <cell r="CD245">
            <v>313377.46153846156</v>
          </cell>
          <cell r="CE245">
            <v>324558</v>
          </cell>
          <cell r="CF245">
            <v>322695</v>
          </cell>
          <cell r="CG245">
            <v>320831</v>
          </cell>
          <cell r="CH245">
            <v>318968</v>
          </cell>
          <cell r="CI245">
            <v>317104</v>
          </cell>
          <cell r="CJ245">
            <v>315241</v>
          </cell>
          <cell r="CK245">
            <v>313377</v>
          </cell>
          <cell r="CL245">
            <v>311514</v>
          </cell>
          <cell r="CM245">
            <v>309651</v>
          </cell>
          <cell r="CN245">
            <v>307787</v>
          </cell>
          <cell r="CO245">
            <v>305924</v>
          </cell>
          <cell r="CP245">
            <v>304060</v>
          </cell>
          <cell r="CQ245">
            <v>302197</v>
          </cell>
        </row>
        <row r="246">
          <cell r="A246">
            <v>1151010365</v>
          </cell>
          <cell r="B246">
            <v>2798468</v>
          </cell>
          <cell r="C246">
            <v>65257</v>
          </cell>
          <cell r="F246">
            <v>-12117</v>
          </cell>
          <cell r="G246">
            <v>2851608</v>
          </cell>
          <cell r="I246">
            <v>1151080365</v>
          </cell>
          <cell r="J246">
            <v>1246742</v>
          </cell>
          <cell r="K246">
            <v>-12117</v>
          </cell>
          <cell r="L246">
            <v>126928</v>
          </cell>
          <cell r="M246">
            <v>2661</v>
          </cell>
          <cell r="N246">
            <v>-8132</v>
          </cell>
          <cell r="R246">
            <v>1356082</v>
          </cell>
          <cell r="BG246" t="str">
            <v>10024104241</v>
          </cell>
          <cell r="BH246">
            <v>2410</v>
          </cell>
          <cell r="BI246" t="str">
            <v>100</v>
          </cell>
          <cell r="BJ246">
            <v>4241</v>
          </cell>
          <cell r="BK246" t="str">
            <v>RITZ CARLTON-FRANCHI</v>
          </cell>
          <cell r="BL246">
            <v>-1385.2307692307693</v>
          </cell>
          <cell r="BM246">
            <v>0</v>
          </cell>
          <cell r="BN246">
            <v>0</v>
          </cell>
          <cell r="BO246">
            <v>0</v>
          </cell>
          <cell r="BP246">
            <v>-705</v>
          </cell>
          <cell r="BQ246">
            <v>-1419</v>
          </cell>
          <cell r="BR246">
            <v>-1364</v>
          </cell>
          <cell r="BS246">
            <v>-1971</v>
          </cell>
          <cell r="BT246">
            <v>-560</v>
          </cell>
          <cell r="BU246">
            <v>-1117</v>
          </cell>
          <cell r="BV246">
            <v>-1645</v>
          </cell>
          <cell r="BW246">
            <v>-2208</v>
          </cell>
          <cell r="BX246">
            <v>-3080</v>
          </cell>
          <cell r="BY246">
            <v>-3939</v>
          </cell>
          <cell r="CA246" t="str">
            <v>2002fpuc1890</v>
          </cell>
          <cell r="CB246">
            <v>1890</v>
          </cell>
          <cell r="CC246" t="str">
            <v>fpuc</v>
          </cell>
          <cell r="CD246">
            <v>291565.61538461538</v>
          </cell>
          <cell r="CE246">
            <v>302197</v>
          </cell>
          <cell r="CF246">
            <v>300333</v>
          </cell>
          <cell r="CG246">
            <v>298470</v>
          </cell>
          <cell r="CH246">
            <v>296606</v>
          </cell>
          <cell r="CI246">
            <v>294743</v>
          </cell>
          <cell r="CJ246">
            <v>292879</v>
          </cell>
          <cell r="CK246">
            <v>291017</v>
          </cell>
          <cell r="CL246">
            <v>289494</v>
          </cell>
          <cell r="CM246">
            <v>287970</v>
          </cell>
          <cell r="CN246">
            <v>286446</v>
          </cell>
          <cell r="CO246">
            <v>284923</v>
          </cell>
          <cell r="CP246">
            <v>283399</v>
          </cell>
          <cell r="CQ246">
            <v>281876</v>
          </cell>
        </row>
        <row r="247">
          <cell r="A247">
            <v>1151010366</v>
          </cell>
          <cell r="B247">
            <v>1570948</v>
          </cell>
          <cell r="C247">
            <v>47110</v>
          </cell>
          <cell r="G247">
            <v>1618058</v>
          </cell>
          <cell r="I247">
            <v>1151080366</v>
          </cell>
          <cell r="J247">
            <v>318574</v>
          </cell>
          <cell r="K247">
            <v>0</v>
          </cell>
          <cell r="L247">
            <v>31880</v>
          </cell>
          <cell r="R247">
            <v>350454</v>
          </cell>
          <cell r="BG247" t="str">
            <v>10024104601</v>
          </cell>
          <cell r="BH247">
            <v>2410</v>
          </cell>
          <cell r="BI247" t="str">
            <v>100</v>
          </cell>
          <cell r="BJ247">
            <v>4601</v>
          </cell>
          <cell r="BK247" t="str">
            <v>FERN WATER-FRANCHISE</v>
          </cell>
          <cell r="BL247">
            <v>-15412.692307692309</v>
          </cell>
          <cell r="BM247">
            <v>-43096</v>
          </cell>
          <cell r="BN247">
            <v>-30877</v>
          </cell>
          <cell r="BO247">
            <v>-8287</v>
          </cell>
          <cell r="BP247">
            <v>-17720</v>
          </cell>
          <cell r="BQ247">
            <v>-9547</v>
          </cell>
          <cell r="BR247">
            <v>-11320</v>
          </cell>
          <cell r="BS247">
            <v>-12268</v>
          </cell>
          <cell r="BT247">
            <v>-12987</v>
          </cell>
          <cell r="BU247">
            <v>-12380</v>
          </cell>
          <cell r="BV247">
            <v>-11727</v>
          </cell>
          <cell r="BW247">
            <v>-10576</v>
          </cell>
          <cell r="BX247">
            <v>-9684</v>
          </cell>
          <cell r="BY247">
            <v>-9896</v>
          </cell>
          <cell r="CA247" t="str">
            <v>20011141890</v>
          </cell>
          <cell r="CB247">
            <v>1890</v>
          </cell>
          <cell r="CC247">
            <v>114</v>
          </cell>
          <cell r="CD247">
            <v>0</v>
          </cell>
          <cell r="CE247">
            <v>0</v>
          </cell>
          <cell r="CF247">
            <v>0</v>
          </cell>
          <cell r="CG247">
            <v>0</v>
          </cell>
          <cell r="CH247">
            <v>0</v>
          </cell>
          <cell r="CI247">
            <v>0</v>
          </cell>
          <cell r="CJ247">
            <v>0</v>
          </cell>
          <cell r="CK247">
            <v>0</v>
          </cell>
          <cell r="CL247">
            <v>0</v>
          </cell>
          <cell r="CM247">
            <v>0</v>
          </cell>
          <cell r="CN247">
            <v>0</v>
          </cell>
          <cell r="CO247">
            <v>0</v>
          </cell>
          <cell r="CP247">
            <v>0</v>
          </cell>
          <cell r="CQ247">
            <v>0</v>
          </cell>
        </row>
        <row r="248">
          <cell r="A248">
            <v>1151010367</v>
          </cell>
          <cell r="B248">
            <v>2863575</v>
          </cell>
          <cell r="C248">
            <v>125044</v>
          </cell>
          <cell r="F248">
            <v>-3250</v>
          </cell>
          <cell r="G248">
            <v>2985369</v>
          </cell>
          <cell r="I248">
            <v>1151080367</v>
          </cell>
          <cell r="J248">
            <v>969247</v>
          </cell>
          <cell r="K248">
            <v>-3250</v>
          </cell>
          <cell r="L248">
            <v>81718</v>
          </cell>
          <cell r="N248">
            <v>-899</v>
          </cell>
          <cell r="R248">
            <v>1046816</v>
          </cell>
          <cell r="BG248" t="str">
            <v>10024104701</v>
          </cell>
          <cell r="BH248">
            <v>2410</v>
          </cell>
          <cell r="BI248" t="str">
            <v>100</v>
          </cell>
          <cell r="BJ248">
            <v>4701</v>
          </cell>
          <cell r="BK248" t="str">
            <v>NEW SMYRNA-FRANCHISE</v>
          </cell>
          <cell r="BL248">
            <v>-6980.3846153846152</v>
          </cell>
          <cell r="BM248">
            <v>-2777</v>
          </cell>
          <cell r="BN248">
            <v>-10159</v>
          </cell>
          <cell r="BO248">
            <v>-15032</v>
          </cell>
          <cell r="BP248">
            <v>-21224</v>
          </cell>
          <cell r="BQ248">
            <v>-10645</v>
          </cell>
          <cell r="BR248">
            <v>-3828</v>
          </cell>
          <cell r="BS248">
            <v>-3445</v>
          </cell>
          <cell r="BT248">
            <v>-3318</v>
          </cell>
          <cell r="BU248">
            <v>-2548</v>
          </cell>
          <cell r="BV248">
            <v>-3347</v>
          </cell>
          <cell r="BW248">
            <v>-3224</v>
          </cell>
          <cell r="BX248">
            <v>-4089</v>
          </cell>
          <cell r="BY248">
            <v>-7109</v>
          </cell>
          <cell r="CA248" t="str">
            <v>20021141890</v>
          </cell>
          <cell r="CB248">
            <v>1890</v>
          </cell>
          <cell r="CC248">
            <v>114</v>
          </cell>
          <cell r="CD248">
            <v>0</v>
          </cell>
          <cell r="CE248">
            <v>0</v>
          </cell>
          <cell r="CF248">
            <v>0</v>
          </cell>
          <cell r="CG248">
            <v>0</v>
          </cell>
          <cell r="CH248">
            <v>0</v>
          </cell>
          <cell r="CI248">
            <v>0</v>
          </cell>
          <cell r="CJ248">
            <v>0</v>
          </cell>
          <cell r="CK248">
            <v>0</v>
          </cell>
          <cell r="CL248">
            <v>0</v>
          </cell>
          <cell r="CM248">
            <v>0</v>
          </cell>
          <cell r="CN248">
            <v>0</v>
          </cell>
          <cell r="CO248">
            <v>0</v>
          </cell>
          <cell r="CP248">
            <v>0</v>
          </cell>
          <cell r="CQ248">
            <v>0</v>
          </cell>
        </row>
        <row r="249">
          <cell r="A249">
            <v>1151010368</v>
          </cell>
          <cell r="B249">
            <v>5650016</v>
          </cell>
          <cell r="C249">
            <v>332728</v>
          </cell>
          <cell r="F249">
            <v>-52937</v>
          </cell>
          <cell r="G249">
            <v>5929807</v>
          </cell>
          <cell r="I249">
            <v>1151080368</v>
          </cell>
          <cell r="J249">
            <v>2384003</v>
          </cell>
          <cell r="K249">
            <v>-52937</v>
          </cell>
          <cell r="L249">
            <v>251581</v>
          </cell>
          <cell r="M249">
            <v>101</v>
          </cell>
          <cell r="N249">
            <v>-11079</v>
          </cell>
          <cell r="R249">
            <v>2571669</v>
          </cell>
          <cell r="BG249" t="str">
            <v>10024105701</v>
          </cell>
          <cell r="BH249">
            <v>2410</v>
          </cell>
          <cell r="BI249" t="str">
            <v>100</v>
          </cell>
          <cell r="BJ249">
            <v>5701</v>
          </cell>
          <cell r="BK249" t="str">
            <v>NEW SMYRNA-MUNICIPAL</v>
          </cell>
          <cell r="BL249">
            <v>-3787.3846153846152</v>
          </cell>
          <cell r="BM249">
            <v>-3348</v>
          </cell>
          <cell r="BN249">
            <v>-8783</v>
          </cell>
          <cell r="BO249">
            <v>-7401</v>
          </cell>
          <cell r="BP249">
            <v>-4689</v>
          </cell>
          <cell r="BQ249">
            <v>-3224</v>
          </cell>
          <cell r="BR249">
            <v>-2696</v>
          </cell>
          <cell r="BS249">
            <v>-2384</v>
          </cell>
          <cell r="BT249">
            <v>-2371</v>
          </cell>
          <cell r="BU249">
            <v>-2277</v>
          </cell>
          <cell r="BV249">
            <v>-2459</v>
          </cell>
          <cell r="BW249">
            <v>-2287</v>
          </cell>
          <cell r="BX249">
            <v>-2734</v>
          </cell>
          <cell r="BY249">
            <v>-4583</v>
          </cell>
          <cell r="CA249" t="str">
            <v>20011151890</v>
          </cell>
          <cell r="CB249">
            <v>1890</v>
          </cell>
          <cell r="CC249">
            <v>115</v>
          </cell>
          <cell r="CD249">
            <v>0</v>
          </cell>
          <cell r="CE249">
            <v>0</v>
          </cell>
          <cell r="CF249">
            <v>0</v>
          </cell>
          <cell r="CG249">
            <v>0</v>
          </cell>
          <cell r="CH249">
            <v>0</v>
          </cell>
          <cell r="CI249">
            <v>0</v>
          </cell>
          <cell r="CJ249">
            <v>0</v>
          </cell>
          <cell r="CK249">
            <v>0</v>
          </cell>
          <cell r="CL249">
            <v>0</v>
          </cell>
          <cell r="CM249">
            <v>0</v>
          </cell>
          <cell r="CN249">
            <v>0</v>
          </cell>
          <cell r="CO249">
            <v>0</v>
          </cell>
          <cell r="CP249">
            <v>0</v>
          </cell>
          <cell r="CQ249">
            <v>0</v>
          </cell>
        </row>
        <row r="250">
          <cell r="A250">
            <v>1151010369</v>
          </cell>
          <cell r="B250">
            <v>3562696</v>
          </cell>
          <cell r="C250">
            <v>250474</v>
          </cell>
          <cell r="F250">
            <v>-1588</v>
          </cell>
          <cell r="G250">
            <v>3811582</v>
          </cell>
          <cell r="I250">
            <v>1151080369</v>
          </cell>
          <cell r="J250">
            <v>1360096</v>
          </cell>
          <cell r="K250">
            <v>-1588</v>
          </cell>
          <cell r="L250">
            <v>139796</v>
          </cell>
          <cell r="N250">
            <v>-1258</v>
          </cell>
          <cell r="R250">
            <v>1497046</v>
          </cell>
          <cell r="BG250" t="str">
            <v>11424106</v>
          </cell>
          <cell r="BH250">
            <v>2410</v>
          </cell>
          <cell r="BI250">
            <v>114</v>
          </cell>
          <cell r="BJ250">
            <v>6</v>
          </cell>
          <cell r="BK250" t="str">
            <v>STATE SALES &amp; USE TA</v>
          </cell>
          <cell r="BL250">
            <v>-16032.153846153846</v>
          </cell>
          <cell r="BM250">
            <v>-12628</v>
          </cell>
          <cell r="BN250">
            <v>-16367</v>
          </cell>
          <cell r="BO250">
            <v>-12782</v>
          </cell>
          <cell r="BP250">
            <v>-15239</v>
          </cell>
          <cell r="BQ250">
            <v>-9656</v>
          </cell>
          <cell r="BR250">
            <v>-18568</v>
          </cell>
          <cell r="BS250">
            <v>-16506</v>
          </cell>
          <cell r="BT250">
            <v>-16729</v>
          </cell>
          <cell r="BU250">
            <v>-19848</v>
          </cell>
          <cell r="BV250">
            <v>-19291</v>
          </cell>
          <cell r="BW250">
            <v>-18358</v>
          </cell>
          <cell r="BX250">
            <v>-16038</v>
          </cell>
          <cell r="BY250">
            <v>-16408</v>
          </cell>
          <cell r="CA250" t="str">
            <v>20021151890</v>
          </cell>
          <cell r="CB250">
            <v>1890</v>
          </cell>
          <cell r="CC250">
            <v>115</v>
          </cell>
          <cell r="CD250">
            <v>0</v>
          </cell>
          <cell r="CE250">
            <v>0</v>
          </cell>
          <cell r="CF250">
            <v>0</v>
          </cell>
          <cell r="CG250">
            <v>0</v>
          </cell>
          <cell r="CH250">
            <v>0</v>
          </cell>
          <cell r="CI250">
            <v>0</v>
          </cell>
          <cell r="CJ250">
            <v>0</v>
          </cell>
          <cell r="CK250">
            <v>0</v>
          </cell>
          <cell r="CL250">
            <v>0</v>
          </cell>
          <cell r="CM250">
            <v>0</v>
          </cell>
          <cell r="CN250">
            <v>0</v>
          </cell>
          <cell r="CO250">
            <v>0</v>
          </cell>
          <cell r="CP250">
            <v>0</v>
          </cell>
          <cell r="CQ250">
            <v>0</v>
          </cell>
        </row>
        <row r="251">
          <cell r="A251">
            <v>1151010370</v>
          </cell>
          <cell r="B251">
            <v>1804906</v>
          </cell>
          <cell r="C251">
            <v>75211</v>
          </cell>
          <cell r="F251">
            <v>-44115</v>
          </cell>
          <cell r="G251">
            <v>1836002</v>
          </cell>
          <cell r="I251">
            <v>1151080370</v>
          </cell>
          <cell r="J251">
            <v>923418</v>
          </cell>
          <cell r="K251">
            <v>-44115</v>
          </cell>
          <cell r="L251">
            <v>63699</v>
          </cell>
          <cell r="N251">
            <v>-1021</v>
          </cell>
          <cell r="R251">
            <v>941981</v>
          </cell>
          <cell r="BG251" t="str">
            <v>100TOTAL2410</v>
          </cell>
          <cell r="BL251">
            <v>-931666.99999999977</v>
          </cell>
          <cell r="BM251">
            <v>-1200367</v>
          </cell>
          <cell r="BN251">
            <v>-1339693</v>
          </cell>
          <cell r="BO251">
            <v>-872748</v>
          </cell>
          <cell r="BP251">
            <v>-1088416</v>
          </cell>
          <cell r="BQ251">
            <v>-766919</v>
          </cell>
          <cell r="BR251">
            <v>-843378</v>
          </cell>
          <cell r="BS251">
            <v>-833111</v>
          </cell>
          <cell r="BT251">
            <v>-918322</v>
          </cell>
          <cell r="BU251">
            <v>-874632</v>
          </cell>
          <cell r="BV251">
            <v>-808246</v>
          </cell>
          <cell r="BW251">
            <v>-821244</v>
          </cell>
          <cell r="BX251">
            <v>-831507</v>
          </cell>
          <cell r="BY251">
            <v>-913088</v>
          </cell>
          <cell r="CA251" t="str">
            <v>20011141900</v>
          </cell>
          <cell r="CB251">
            <v>1900</v>
          </cell>
          <cell r="CC251">
            <v>114</v>
          </cell>
          <cell r="CD251">
            <v>69121.461538461532</v>
          </cell>
          <cell r="CE251">
            <v>79892</v>
          </cell>
          <cell r="CF251">
            <v>75854</v>
          </cell>
          <cell r="CG251">
            <v>79203</v>
          </cell>
          <cell r="CH251">
            <v>78076</v>
          </cell>
          <cell r="CI251">
            <v>81027</v>
          </cell>
          <cell r="CJ251">
            <v>75887</v>
          </cell>
          <cell r="CK251">
            <v>66677</v>
          </cell>
          <cell r="CL251">
            <v>62598</v>
          </cell>
          <cell r="CM251">
            <v>63923</v>
          </cell>
          <cell r="CN251">
            <v>66247</v>
          </cell>
          <cell r="CO251">
            <v>62642</v>
          </cell>
          <cell r="CP251">
            <v>64218</v>
          </cell>
          <cell r="CQ251">
            <v>42335</v>
          </cell>
        </row>
        <row r="252">
          <cell r="A252">
            <v>1151010371</v>
          </cell>
          <cell r="B252">
            <v>438010</v>
          </cell>
          <cell r="C252">
            <v>94624</v>
          </cell>
          <cell r="F252">
            <v>-12985</v>
          </cell>
          <cell r="G252">
            <v>519649</v>
          </cell>
          <cell r="I252">
            <v>1151080371</v>
          </cell>
          <cell r="J252">
            <v>147873</v>
          </cell>
          <cell r="K252">
            <v>-12985</v>
          </cell>
          <cell r="L252">
            <v>30199</v>
          </cell>
          <cell r="N252">
            <v>-866</v>
          </cell>
          <cell r="R252">
            <v>164221</v>
          </cell>
          <cell r="BG252" t="str">
            <v>114TOTAL2410</v>
          </cell>
          <cell r="BL252">
            <v>-16032.153846153846</v>
          </cell>
          <cell r="BM252">
            <v>-12628</v>
          </cell>
          <cell r="BN252">
            <v>-16367</v>
          </cell>
          <cell r="BO252">
            <v>-12782</v>
          </cell>
          <cell r="BP252">
            <v>-15239</v>
          </cell>
          <cell r="BQ252">
            <v>-9656</v>
          </cell>
          <cell r="BR252">
            <v>-18568</v>
          </cell>
          <cell r="BS252">
            <v>-16506</v>
          </cell>
          <cell r="BT252">
            <v>-16729</v>
          </cell>
          <cell r="BU252">
            <v>-19848</v>
          </cell>
          <cell r="BV252">
            <v>-19291</v>
          </cell>
          <cell r="BW252">
            <v>-18358</v>
          </cell>
          <cell r="BX252">
            <v>-16038</v>
          </cell>
          <cell r="BY252">
            <v>-16408</v>
          </cell>
          <cell r="CA252" t="str">
            <v>20021141900</v>
          </cell>
          <cell r="CB252">
            <v>1900</v>
          </cell>
          <cell r="CC252">
            <v>114</v>
          </cell>
          <cell r="CD252">
            <v>127060.84615384616</v>
          </cell>
          <cell r="CE252">
            <v>42335</v>
          </cell>
          <cell r="CF252">
            <v>126526</v>
          </cell>
          <cell r="CG252">
            <v>121665</v>
          </cell>
          <cell r="CH252">
            <v>126175</v>
          </cell>
          <cell r="CI252">
            <v>126697</v>
          </cell>
          <cell r="CJ252">
            <v>128983</v>
          </cell>
          <cell r="CK252">
            <v>132921</v>
          </cell>
          <cell r="CL252">
            <v>131885</v>
          </cell>
          <cell r="CM252">
            <v>136647</v>
          </cell>
          <cell r="CN252">
            <v>143977</v>
          </cell>
          <cell r="CO252">
            <v>146466</v>
          </cell>
          <cell r="CP252">
            <v>149085</v>
          </cell>
          <cell r="CQ252">
            <v>138429</v>
          </cell>
        </row>
        <row r="253">
          <cell r="A253">
            <v>1151010373</v>
          </cell>
          <cell r="B253">
            <v>713290</v>
          </cell>
          <cell r="C253">
            <v>28996</v>
          </cell>
          <cell r="F253">
            <v>-11475</v>
          </cell>
          <cell r="G253">
            <v>730811</v>
          </cell>
          <cell r="I253">
            <v>1151080373</v>
          </cell>
          <cell r="J253">
            <v>194834</v>
          </cell>
          <cell r="K253">
            <v>-11475</v>
          </cell>
          <cell r="L253">
            <v>31080</v>
          </cell>
          <cell r="N253">
            <v>-1071</v>
          </cell>
          <cell r="R253">
            <v>213368</v>
          </cell>
          <cell r="BG253" t="str">
            <v>10024201</v>
          </cell>
          <cell r="BH253">
            <v>2420</v>
          </cell>
          <cell r="BI253" t="str">
            <v>100</v>
          </cell>
          <cell r="BJ253">
            <v>1</v>
          </cell>
          <cell r="BK253" t="str">
            <v>VACATION PAY-MISC CU</v>
          </cell>
          <cell r="BL253">
            <v>-771331.69230769225</v>
          </cell>
          <cell r="BM253">
            <v>-758254</v>
          </cell>
          <cell r="BN253">
            <v>-758254</v>
          </cell>
          <cell r="BO253">
            <v>-758254</v>
          </cell>
          <cell r="BP253">
            <v>-758254</v>
          </cell>
          <cell r="BQ253">
            <v>-758254</v>
          </cell>
          <cell r="BR253">
            <v>-758254</v>
          </cell>
          <cell r="BS253">
            <v>-758254</v>
          </cell>
          <cell r="BT253">
            <v>-758254</v>
          </cell>
          <cell r="BU253">
            <v>-758254</v>
          </cell>
          <cell r="BV253">
            <v>-758254</v>
          </cell>
          <cell r="BW253">
            <v>-758254</v>
          </cell>
          <cell r="BX253">
            <v>-758254</v>
          </cell>
          <cell r="BY253">
            <v>-928264</v>
          </cell>
          <cell r="CA253" t="str">
            <v>20011151900</v>
          </cell>
          <cell r="CB253">
            <v>1900</v>
          </cell>
          <cell r="CC253">
            <v>115</v>
          </cell>
          <cell r="CD253">
            <v>121721.84615384616</v>
          </cell>
          <cell r="CE253">
            <v>150741</v>
          </cell>
          <cell r="CF253">
            <v>144069</v>
          </cell>
          <cell r="CG253">
            <v>148321</v>
          </cell>
          <cell r="CH253">
            <v>146490</v>
          </cell>
          <cell r="CI253">
            <v>148770</v>
          </cell>
          <cell r="CJ253">
            <v>176603</v>
          </cell>
          <cell r="CK253">
            <v>136217</v>
          </cell>
          <cell r="CL253">
            <v>136869</v>
          </cell>
          <cell r="CM253">
            <v>138913</v>
          </cell>
          <cell r="CN253">
            <v>139641</v>
          </cell>
          <cell r="CO253">
            <v>43509</v>
          </cell>
          <cell r="CP253">
            <v>40392</v>
          </cell>
          <cell r="CQ253">
            <v>31849</v>
          </cell>
        </row>
        <row r="254">
          <cell r="A254">
            <v>1151010389</v>
          </cell>
          <cell r="B254">
            <v>68696</v>
          </cell>
          <cell r="G254">
            <v>68696</v>
          </cell>
          <cell r="I254">
            <v>1151080389</v>
          </cell>
          <cell r="J254">
            <v>6704</v>
          </cell>
          <cell r="K254">
            <v>0</v>
          </cell>
          <cell r="R254">
            <v>6704</v>
          </cell>
          <cell r="BG254" t="str">
            <v>10024203</v>
          </cell>
          <cell r="BH254">
            <v>2420</v>
          </cell>
          <cell r="BI254" t="str">
            <v>100</v>
          </cell>
          <cell r="BJ254">
            <v>3</v>
          </cell>
          <cell r="BK254" t="str">
            <v>OUTSIDE AUDIT &amp; ACCO</v>
          </cell>
          <cell r="BL254">
            <v>-59184.615384615383</v>
          </cell>
          <cell r="BM254">
            <v>-94000</v>
          </cell>
          <cell r="BN254">
            <v>-11250</v>
          </cell>
          <cell r="BO254">
            <v>-22500</v>
          </cell>
          <cell r="BP254">
            <v>-33750</v>
          </cell>
          <cell r="BQ254">
            <v>-24978</v>
          </cell>
          <cell r="BR254">
            <v>-33731</v>
          </cell>
          <cell r="BS254">
            <v>-47483</v>
          </cell>
          <cell r="BT254">
            <v>-61236</v>
          </cell>
          <cell r="BU254">
            <v>-74989</v>
          </cell>
          <cell r="BV254">
            <v>-83742</v>
          </cell>
          <cell r="BW254">
            <v>-97494</v>
          </cell>
          <cell r="BX254">
            <v>-102747</v>
          </cell>
          <cell r="BY254">
            <v>-81500</v>
          </cell>
          <cell r="CA254" t="str">
            <v>20021151900</v>
          </cell>
          <cell r="CB254">
            <v>1900</v>
          </cell>
          <cell r="CC254">
            <v>115</v>
          </cell>
          <cell r="CD254">
            <v>121148.76923076923</v>
          </cell>
          <cell r="CE254">
            <v>31849</v>
          </cell>
          <cell r="CF254">
            <v>122423</v>
          </cell>
          <cell r="CG254">
            <v>116808</v>
          </cell>
          <cell r="CH254">
            <v>119183</v>
          </cell>
          <cell r="CI254">
            <v>117878</v>
          </cell>
          <cell r="CJ254">
            <v>119928</v>
          </cell>
          <cell r="CK254">
            <v>123331</v>
          </cell>
          <cell r="CL254">
            <v>130893</v>
          </cell>
          <cell r="CM254">
            <v>132506</v>
          </cell>
          <cell r="CN254">
            <v>137587</v>
          </cell>
          <cell r="CO254">
            <v>139951</v>
          </cell>
          <cell r="CP254">
            <v>144282</v>
          </cell>
          <cell r="CQ254">
            <v>138315</v>
          </cell>
        </row>
        <row r="255">
          <cell r="A255">
            <v>1151010390</v>
          </cell>
          <cell r="B255">
            <v>441827</v>
          </cell>
          <cell r="C255">
            <v>5301</v>
          </cell>
          <cell r="G255">
            <v>447128</v>
          </cell>
          <cell r="I255">
            <v>1151080390</v>
          </cell>
          <cell r="J255">
            <v>185038</v>
          </cell>
          <cell r="K255">
            <v>0</v>
          </cell>
          <cell r="L255">
            <v>8858</v>
          </cell>
          <cell r="R255">
            <v>193896</v>
          </cell>
          <cell r="BG255" t="str">
            <v>10024207</v>
          </cell>
          <cell r="BH255">
            <v>2420</v>
          </cell>
          <cell r="BI255" t="str">
            <v>100</v>
          </cell>
          <cell r="BJ255">
            <v>7</v>
          </cell>
          <cell r="BK255" t="str">
            <v>CORP OFFICE COMMISIO</v>
          </cell>
          <cell r="BL255">
            <v>-2679.0769230769229</v>
          </cell>
          <cell r="BM255">
            <v>-3367</v>
          </cell>
          <cell r="BN255">
            <v>-3305</v>
          </cell>
          <cell r="BO255">
            <v>-3062</v>
          </cell>
          <cell r="BP255">
            <v>-3096</v>
          </cell>
          <cell r="BQ255">
            <v>-2854</v>
          </cell>
          <cell r="BR255">
            <v>-2811</v>
          </cell>
          <cell r="BS255">
            <v>-2685</v>
          </cell>
          <cell r="BT255">
            <v>-2641</v>
          </cell>
          <cell r="BU255">
            <v>-2641</v>
          </cell>
          <cell r="BV255">
            <v>-2525</v>
          </cell>
          <cell r="BW255">
            <v>-2249</v>
          </cell>
          <cell r="BX255">
            <v>-2121</v>
          </cell>
          <cell r="BY255">
            <v>-1471</v>
          </cell>
          <cell r="CA255" t="str">
            <v>2001fpuc1900</v>
          </cell>
          <cell r="CB255">
            <v>1900</v>
          </cell>
          <cell r="CC255" t="str">
            <v>fpuc</v>
          </cell>
          <cell r="CD255">
            <v>2393110.153846154</v>
          </cell>
          <cell r="CE255">
            <v>2442784</v>
          </cell>
          <cell r="CF255">
            <v>2445177</v>
          </cell>
          <cell r="CG255">
            <v>2473818</v>
          </cell>
          <cell r="CH255">
            <v>2458530</v>
          </cell>
          <cell r="CI255">
            <v>2470015</v>
          </cell>
          <cell r="CJ255">
            <v>2485495</v>
          </cell>
          <cell r="CK255">
            <v>2397374</v>
          </cell>
          <cell r="CL255">
            <v>2378534</v>
          </cell>
          <cell r="CM255">
            <v>2365112</v>
          </cell>
          <cell r="CN255">
            <v>2358930</v>
          </cell>
          <cell r="CO255">
            <v>2232089</v>
          </cell>
          <cell r="CP255">
            <v>2242484</v>
          </cell>
          <cell r="CQ255">
            <v>2360090</v>
          </cell>
        </row>
        <row r="256">
          <cell r="A256">
            <v>11510103911</v>
          </cell>
          <cell r="B256">
            <v>4713</v>
          </cell>
          <cell r="G256">
            <v>4713</v>
          </cell>
          <cell r="I256">
            <v>11510803911</v>
          </cell>
          <cell r="J256">
            <v>2489</v>
          </cell>
          <cell r="K256">
            <v>0</v>
          </cell>
          <cell r="L256">
            <v>435</v>
          </cell>
          <cell r="R256">
            <v>2924</v>
          </cell>
          <cell r="BG256" t="str">
            <v>11424207</v>
          </cell>
          <cell r="BH256">
            <v>2420</v>
          </cell>
          <cell r="BI256">
            <v>114</v>
          </cell>
          <cell r="BJ256">
            <v>7</v>
          </cell>
          <cell r="BK256" t="str">
            <v>EMPLOYEE FUND--MARIA</v>
          </cell>
          <cell r="BL256">
            <v>-1176.2307692307693</v>
          </cell>
          <cell r="BM256">
            <v>-952</v>
          </cell>
          <cell r="BN256">
            <v>-901</v>
          </cell>
          <cell r="BO256">
            <v>-1122</v>
          </cell>
          <cell r="BP256">
            <v>-1130</v>
          </cell>
          <cell r="BQ256">
            <v>-1185</v>
          </cell>
          <cell r="BR256">
            <v>-1330</v>
          </cell>
          <cell r="BS256">
            <v>-1362</v>
          </cell>
          <cell r="BT256">
            <v>-1337</v>
          </cell>
          <cell r="BU256">
            <v>-1434</v>
          </cell>
          <cell r="BV256">
            <v>-1233</v>
          </cell>
          <cell r="BW256">
            <v>-1251</v>
          </cell>
          <cell r="BX256">
            <v>-1267</v>
          </cell>
          <cell r="BY256">
            <v>-787</v>
          </cell>
          <cell r="CA256" t="str">
            <v>2002fpuc1900</v>
          </cell>
          <cell r="CB256">
            <v>1900</v>
          </cell>
          <cell r="CC256" t="str">
            <v>fpuc</v>
          </cell>
          <cell r="CD256">
            <v>2895421.076923077</v>
          </cell>
          <cell r="CE256">
            <v>2360090</v>
          </cell>
          <cell r="CF256">
            <v>2912422</v>
          </cell>
          <cell r="CG256">
            <v>2873525</v>
          </cell>
          <cell r="CH256">
            <v>2863183</v>
          </cell>
          <cell r="CI256">
            <v>2890492</v>
          </cell>
          <cell r="CJ256">
            <v>2892564</v>
          </cell>
          <cell r="CK256">
            <v>2904685</v>
          </cell>
          <cell r="CL256">
            <v>2817494</v>
          </cell>
          <cell r="CM256">
            <v>2913874</v>
          </cell>
          <cell r="CN256">
            <v>2955790</v>
          </cell>
          <cell r="CO256">
            <v>2965650</v>
          </cell>
          <cell r="CP256">
            <v>2996324</v>
          </cell>
          <cell r="CQ256">
            <v>3294381</v>
          </cell>
        </row>
        <row r="257">
          <cell r="A257">
            <v>11510103912</v>
          </cell>
          <cell r="B257">
            <v>23961</v>
          </cell>
          <cell r="G257">
            <v>23961</v>
          </cell>
          <cell r="I257">
            <v>11510803912</v>
          </cell>
          <cell r="J257">
            <v>16047</v>
          </cell>
          <cell r="K257">
            <v>0</v>
          </cell>
          <cell r="L257">
            <v>2057</v>
          </cell>
          <cell r="R257">
            <v>18104</v>
          </cell>
          <cell r="BG257" t="str">
            <v>114TOTAL2420</v>
          </cell>
          <cell r="BL257">
            <v>-1176.2307692307693</v>
          </cell>
          <cell r="BM257">
            <v>-952</v>
          </cell>
          <cell r="BN257">
            <v>-901</v>
          </cell>
          <cell r="BO257">
            <v>-1122</v>
          </cell>
          <cell r="BP257">
            <v>-1130</v>
          </cell>
          <cell r="BQ257">
            <v>-1185</v>
          </cell>
          <cell r="BR257">
            <v>-1330</v>
          </cell>
          <cell r="BS257">
            <v>-1362</v>
          </cell>
          <cell r="BT257">
            <v>-1337</v>
          </cell>
          <cell r="BU257">
            <v>-1434</v>
          </cell>
          <cell r="BV257">
            <v>-1233</v>
          </cell>
          <cell r="BW257">
            <v>-1251</v>
          </cell>
          <cell r="BX257">
            <v>-1267</v>
          </cell>
          <cell r="BY257">
            <v>-787</v>
          </cell>
          <cell r="CA257" t="str">
            <v>20011001900</v>
          </cell>
          <cell r="CB257">
            <v>1900</v>
          </cell>
          <cell r="CC257">
            <v>100</v>
          </cell>
          <cell r="CD257">
            <v>0</v>
          </cell>
          <cell r="CE257">
            <v>0</v>
          </cell>
          <cell r="CF257">
            <v>0</v>
          </cell>
          <cell r="CG257">
            <v>0</v>
          </cell>
          <cell r="CH257">
            <v>0</v>
          </cell>
          <cell r="CI257">
            <v>0</v>
          </cell>
          <cell r="CJ257">
            <v>0</v>
          </cell>
          <cell r="CK257">
            <v>0</v>
          </cell>
          <cell r="CL257">
            <v>0</v>
          </cell>
          <cell r="CM257">
            <v>0</v>
          </cell>
          <cell r="CN257">
            <v>0</v>
          </cell>
          <cell r="CO257">
            <v>0</v>
          </cell>
          <cell r="CP257">
            <v>0</v>
          </cell>
          <cell r="CQ257">
            <v>0</v>
          </cell>
        </row>
        <row r="258">
          <cell r="A258">
            <v>11510103913</v>
          </cell>
          <cell r="B258">
            <v>407401</v>
          </cell>
          <cell r="C258">
            <v>21167</v>
          </cell>
          <cell r="E258">
            <v>3199</v>
          </cell>
          <cell r="F258">
            <v>-2713</v>
          </cell>
          <cell r="G258">
            <v>429054</v>
          </cell>
          <cell r="I258">
            <v>11510803913</v>
          </cell>
          <cell r="J258">
            <v>184593</v>
          </cell>
          <cell r="K258">
            <v>-2713</v>
          </cell>
          <cell r="L258">
            <v>50925</v>
          </cell>
          <cell r="P258">
            <v>871</v>
          </cell>
          <cell r="R258">
            <v>233676</v>
          </cell>
          <cell r="BG258" t="str">
            <v>100TOTAL2420</v>
          </cell>
          <cell r="BL258">
            <v>-833195.38461538451</v>
          </cell>
          <cell r="BM258">
            <v>-855621</v>
          </cell>
          <cell r="BN258">
            <v>-772809</v>
          </cell>
          <cell r="BO258">
            <v>-783816</v>
          </cell>
          <cell r="BP258">
            <v>-795100</v>
          </cell>
          <cell r="BQ258">
            <v>-786086</v>
          </cell>
          <cell r="BR258">
            <v>-794796</v>
          </cell>
          <cell r="BS258">
            <v>-808422</v>
          </cell>
          <cell r="BT258">
            <v>-822131</v>
          </cell>
          <cell r="BU258">
            <v>-835884</v>
          </cell>
          <cell r="BV258">
            <v>-844521</v>
          </cell>
          <cell r="BW258">
            <v>-857997</v>
          </cell>
          <cell r="BX258">
            <v>-863122</v>
          </cell>
          <cell r="BY258">
            <v>-1011235</v>
          </cell>
          <cell r="CA258" t="str">
            <v>20021001900</v>
          </cell>
          <cell r="CB258">
            <v>1900</v>
          </cell>
          <cell r="CC258">
            <v>100</v>
          </cell>
          <cell r="CD258">
            <v>0</v>
          </cell>
          <cell r="CE258">
            <v>0</v>
          </cell>
          <cell r="CF258">
            <v>0</v>
          </cell>
          <cell r="CG258">
            <v>0</v>
          </cell>
          <cell r="CH258">
            <v>0</v>
          </cell>
          <cell r="CI258">
            <v>0</v>
          </cell>
          <cell r="CJ258">
            <v>0</v>
          </cell>
          <cell r="CK258">
            <v>0</v>
          </cell>
          <cell r="CL258">
            <v>0</v>
          </cell>
          <cell r="CM258">
            <v>0</v>
          </cell>
          <cell r="CN258">
            <v>0</v>
          </cell>
          <cell r="CO258">
            <v>0</v>
          </cell>
          <cell r="CP258">
            <v>0</v>
          </cell>
          <cell r="CQ258">
            <v>0</v>
          </cell>
        </row>
        <row r="259">
          <cell r="A259">
            <v>11510103921</v>
          </cell>
          <cell r="B259">
            <v>66365</v>
          </cell>
          <cell r="C259">
            <v>21030</v>
          </cell>
          <cell r="E259">
            <v>-32891</v>
          </cell>
          <cell r="G259">
            <v>54504</v>
          </cell>
          <cell r="I259">
            <v>11510803921</v>
          </cell>
          <cell r="J259">
            <v>34173</v>
          </cell>
          <cell r="K259">
            <v>0</v>
          </cell>
          <cell r="L259">
            <v>4121</v>
          </cell>
          <cell r="P259">
            <v>-13911</v>
          </cell>
          <cell r="R259">
            <v>24383</v>
          </cell>
          <cell r="BG259" t="str">
            <v>11425201</v>
          </cell>
          <cell r="BH259">
            <v>2520</v>
          </cell>
          <cell r="BI259" t="str">
            <v>114</v>
          </cell>
          <cell r="BJ259">
            <v>1</v>
          </cell>
          <cell r="BK259" t="str">
            <v>CUSTOMER ADVANCES FO</v>
          </cell>
          <cell r="BL259">
            <v>-162678.23076923078</v>
          </cell>
          <cell r="BM259">
            <v>-151363</v>
          </cell>
          <cell r="BN259">
            <v>-153746</v>
          </cell>
          <cell r="BO259">
            <v>-153746</v>
          </cell>
          <cell r="BP259">
            <v>-161668</v>
          </cell>
          <cell r="BQ259">
            <v>-162137</v>
          </cell>
          <cell r="BR259">
            <v>-164859</v>
          </cell>
          <cell r="BS259">
            <v>-164439</v>
          </cell>
          <cell r="BT259">
            <v>-165322</v>
          </cell>
          <cell r="BU259">
            <v>-165322</v>
          </cell>
          <cell r="BV259">
            <v>-167653</v>
          </cell>
          <cell r="BW259">
            <v>-169460</v>
          </cell>
          <cell r="BX259">
            <v>-172672</v>
          </cell>
          <cell r="BY259">
            <v>-162430</v>
          </cell>
          <cell r="CA259" t="str">
            <v>20011002010</v>
          </cell>
          <cell r="CB259">
            <v>2010</v>
          </cell>
          <cell r="CC259">
            <v>100</v>
          </cell>
          <cell r="CD259">
            <v>-4851911</v>
          </cell>
          <cell r="CE259">
            <v>-4837508</v>
          </cell>
          <cell r="CF259">
            <v>-4842040</v>
          </cell>
          <cell r="CG259">
            <v>-4842040</v>
          </cell>
          <cell r="CH259">
            <v>-4842040</v>
          </cell>
          <cell r="CI259">
            <v>-4847101</v>
          </cell>
          <cell r="CJ259">
            <v>-4847101</v>
          </cell>
          <cell r="CK259">
            <v>-4847101</v>
          </cell>
          <cell r="CL259">
            <v>-4851361</v>
          </cell>
          <cell r="CM259">
            <v>-4851361</v>
          </cell>
          <cell r="CN259">
            <v>-4851361</v>
          </cell>
          <cell r="CO259">
            <v>-4903903</v>
          </cell>
          <cell r="CP259">
            <v>-4855963</v>
          </cell>
          <cell r="CQ259">
            <v>-4855963</v>
          </cell>
        </row>
        <row r="260">
          <cell r="A260">
            <v>11510103922</v>
          </cell>
          <cell r="B260">
            <v>331609</v>
          </cell>
          <cell r="F260">
            <v>-11691</v>
          </cell>
          <cell r="G260">
            <v>319918</v>
          </cell>
          <cell r="I260">
            <v>11510803922</v>
          </cell>
          <cell r="J260">
            <v>152125</v>
          </cell>
          <cell r="K260">
            <v>-11691</v>
          </cell>
          <cell r="L260">
            <v>41970</v>
          </cell>
          <cell r="M260">
            <v>750</v>
          </cell>
          <cell r="R260">
            <v>183154</v>
          </cell>
          <cell r="BG260" t="str">
            <v>114TOTAL2520</v>
          </cell>
          <cell r="BH260" t="str">
            <v>2520 Total</v>
          </cell>
          <cell r="BI260" t="str">
            <v/>
          </cell>
          <cell r="BL260">
            <v>-162678.23076923078</v>
          </cell>
          <cell r="BM260">
            <v>-151363</v>
          </cell>
          <cell r="BN260">
            <v>-153746</v>
          </cell>
          <cell r="BO260">
            <v>-153746</v>
          </cell>
          <cell r="BP260">
            <v>-161668</v>
          </cell>
          <cell r="BQ260">
            <v>-162137</v>
          </cell>
          <cell r="BR260">
            <v>-164859</v>
          </cell>
          <cell r="BS260">
            <v>-164439</v>
          </cell>
          <cell r="BT260">
            <v>-165322</v>
          </cell>
          <cell r="BU260">
            <v>-165322</v>
          </cell>
          <cell r="BV260">
            <v>-167653</v>
          </cell>
          <cell r="BW260">
            <v>-169460</v>
          </cell>
          <cell r="BX260">
            <v>-172672</v>
          </cell>
          <cell r="BY260">
            <v>-162430</v>
          </cell>
          <cell r="CA260" t="str">
            <v>20021002010</v>
          </cell>
          <cell r="CB260">
            <v>2010</v>
          </cell>
          <cell r="CC260">
            <v>100</v>
          </cell>
          <cell r="CD260">
            <v>-5738259.846153846</v>
          </cell>
          <cell r="CE260">
            <v>-4855963</v>
          </cell>
          <cell r="CF260">
            <v>-4859747</v>
          </cell>
          <cell r="CG260">
            <v>-4859747</v>
          </cell>
          <cell r="CH260">
            <v>-4859747</v>
          </cell>
          <cell r="CI260">
            <v>-4863469</v>
          </cell>
          <cell r="CJ260">
            <v>-4863469</v>
          </cell>
          <cell r="CK260">
            <v>-6484025</v>
          </cell>
          <cell r="CL260">
            <v>-6489167</v>
          </cell>
          <cell r="CM260">
            <v>-6489167</v>
          </cell>
          <cell r="CN260">
            <v>-6489167</v>
          </cell>
          <cell r="CO260">
            <v>-6494570</v>
          </cell>
          <cell r="CP260">
            <v>-6494570</v>
          </cell>
          <cell r="CQ260">
            <v>-6494570</v>
          </cell>
        </row>
        <row r="261">
          <cell r="A261">
            <v>11510103923</v>
          </cell>
          <cell r="B261">
            <v>726038</v>
          </cell>
          <cell r="G261">
            <v>726038</v>
          </cell>
          <cell r="I261">
            <v>11510803923</v>
          </cell>
          <cell r="J261">
            <v>333463</v>
          </cell>
          <cell r="K261">
            <v>0</v>
          </cell>
          <cell r="L261">
            <v>60984</v>
          </cell>
          <cell r="R261">
            <v>394447</v>
          </cell>
          <cell r="BG261" t="str">
            <v>10025303</v>
          </cell>
          <cell r="BH261">
            <v>2530</v>
          </cell>
          <cell r="BI261" t="str">
            <v>100</v>
          </cell>
          <cell r="BJ261">
            <v>3</v>
          </cell>
          <cell r="BK261" t="str">
            <v>ENVIRON LIABILITY/IN</v>
          </cell>
          <cell r="BL261">
            <v>-4659084.307692308</v>
          </cell>
          <cell r="BM261">
            <v>-4595291</v>
          </cell>
          <cell r="BN261">
            <v>-4595291</v>
          </cell>
          <cell r="BO261">
            <v>-4582959</v>
          </cell>
          <cell r="BP261">
            <v>-4582959</v>
          </cell>
          <cell r="BQ261">
            <v>-4582959</v>
          </cell>
          <cell r="BR261">
            <v>-4582959</v>
          </cell>
          <cell r="BS261">
            <v>-4582959</v>
          </cell>
          <cell r="BT261">
            <v>-4582959</v>
          </cell>
          <cell r="BU261">
            <v>-4775952</v>
          </cell>
          <cell r="BV261">
            <v>-4775952</v>
          </cell>
          <cell r="BW261">
            <v>-4775952</v>
          </cell>
          <cell r="BX261">
            <v>-4775952</v>
          </cell>
          <cell r="BY261">
            <v>-4775952</v>
          </cell>
          <cell r="CA261" t="str">
            <v>2001fpuc2010</v>
          </cell>
          <cell r="CB261">
            <v>2010</v>
          </cell>
          <cell r="CC261" t="str">
            <v>fpuc</v>
          </cell>
          <cell r="CD261">
            <v>-4861911</v>
          </cell>
          <cell r="CE261">
            <v>-4847508</v>
          </cell>
          <cell r="CF261">
            <v>-4852040</v>
          </cell>
          <cell r="CG261">
            <v>-4852040</v>
          </cell>
          <cell r="CH261">
            <v>-4852040</v>
          </cell>
          <cell r="CI261">
            <v>-4857101</v>
          </cell>
          <cell r="CJ261">
            <v>-4857101</v>
          </cell>
          <cell r="CK261">
            <v>-4857101</v>
          </cell>
          <cell r="CL261">
            <v>-4861361</v>
          </cell>
          <cell r="CM261">
            <v>-4861361</v>
          </cell>
          <cell r="CN261">
            <v>-4861361</v>
          </cell>
          <cell r="CO261">
            <v>-4913903</v>
          </cell>
          <cell r="CP261">
            <v>-4865963</v>
          </cell>
          <cell r="CQ261">
            <v>-4865963</v>
          </cell>
        </row>
        <row r="262">
          <cell r="A262">
            <v>11510103924</v>
          </cell>
          <cell r="B262">
            <v>33879</v>
          </cell>
          <cell r="G262">
            <v>33879</v>
          </cell>
          <cell r="I262">
            <v>11510803924</v>
          </cell>
          <cell r="J262">
            <v>8488</v>
          </cell>
          <cell r="K262">
            <v>0</v>
          </cell>
          <cell r="L262">
            <v>876</v>
          </cell>
          <cell r="R262">
            <v>9364</v>
          </cell>
          <cell r="BG262" t="str">
            <v>100253031</v>
          </cell>
          <cell r="BH262">
            <v>2530</v>
          </cell>
          <cell r="BI262" t="str">
            <v>100</v>
          </cell>
          <cell r="BJ262">
            <v>31</v>
          </cell>
          <cell r="BK262" t="str">
            <v>ENVIRON COSTS NET OF</v>
          </cell>
          <cell r="BL262">
            <v>-157407.46153846153</v>
          </cell>
          <cell r="BM262">
            <v>0</v>
          </cell>
          <cell r="BN262">
            <v>0</v>
          </cell>
          <cell r="BO262">
            <v>0</v>
          </cell>
          <cell r="BP262">
            <v>0</v>
          </cell>
          <cell r="BQ262">
            <v>0</v>
          </cell>
          <cell r="BR262">
            <v>0</v>
          </cell>
          <cell r="BS262">
            <v>0</v>
          </cell>
          <cell r="BT262">
            <v>0</v>
          </cell>
          <cell r="BU262">
            <v>-388731</v>
          </cell>
          <cell r="BV262">
            <v>-408731</v>
          </cell>
          <cell r="BW262">
            <v>-400407</v>
          </cell>
          <cell r="BX262">
            <v>-420407</v>
          </cell>
          <cell r="BY262">
            <v>-428021</v>
          </cell>
          <cell r="CA262" t="str">
            <v>2002fpuc2010</v>
          </cell>
          <cell r="CB262">
            <v>2010</v>
          </cell>
          <cell r="CC262" t="str">
            <v>fpuc</v>
          </cell>
          <cell r="CD262">
            <v>-5748259.846153846</v>
          </cell>
          <cell r="CE262">
            <v>-4865963</v>
          </cell>
          <cell r="CF262">
            <v>-4869747</v>
          </cell>
          <cell r="CG262">
            <v>-4869747</v>
          </cell>
          <cell r="CH262">
            <v>-4869747</v>
          </cell>
          <cell r="CI262">
            <v>-4873469</v>
          </cell>
          <cell r="CJ262">
            <v>-4873469</v>
          </cell>
          <cell r="CK262">
            <v>-6494025</v>
          </cell>
          <cell r="CL262">
            <v>-6499167</v>
          </cell>
          <cell r="CM262">
            <v>-6499167</v>
          </cell>
          <cell r="CN262">
            <v>-6499167</v>
          </cell>
          <cell r="CO262">
            <v>-6504570</v>
          </cell>
          <cell r="CP262">
            <v>-6504570</v>
          </cell>
          <cell r="CQ262">
            <v>-6504570</v>
          </cell>
        </row>
        <row r="263">
          <cell r="A263">
            <v>11510103931</v>
          </cell>
          <cell r="B263">
            <v>20488</v>
          </cell>
          <cell r="G263">
            <v>20488</v>
          </cell>
          <cell r="I263">
            <v>11510803931</v>
          </cell>
          <cell r="J263">
            <v>15669</v>
          </cell>
          <cell r="K263">
            <v>0</v>
          </cell>
          <cell r="L263">
            <v>963</v>
          </cell>
          <cell r="R263">
            <v>16632</v>
          </cell>
          <cell r="BG263" t="str">
            <v>11425301</v>
          </cell>
          <cell r="BH263">
            <v>2530</v>
          </cell>
          <cell r="BI263">
            <v>114</v>
          </cell>
          <cell r="BJ263">
            <v>1</v>
          </cell>
          <cell r="BK263" t="str">
            <v xml:space="preserve">OTHER DF CR-CASHIER </v>
          </cell>
          <cell r="BL263">
            <v>10.615384615384615</v>
          </cell>
          <cell r="BM263">
            <v>0</v>
          </cell>
          <cell r="BN263">
            <v>29</v>
          </cell>
          <cell r="BO263">
            <v>35</v>
          </cell>
          <cell r="BP263">
            <v>31</v>
          </cell>
          <cell r="BQ263">
            <v>26</v>
          </cell>
          <cell r="BR263">
            <v>20</v>
          </cell>
          <cell r="BS263">
            <v>19</v>
          </cell>
          <cell r="BT263">
            <v>14</v>
          </cell>
          <cell r="BU263">
            <v>-10</v>
          </cell>
          <cell r="BV263">
            <v>-9</v>
          </cell>
          <cell r="BW263">
            <v>-14</v>
          </cell>
          <cell r="BX263">
            <v>-3</v>
          </cell>
          <cell r="BY263">
            <v>0</v>
          </cell>
          <cell r="CA263" t="str">
            <v>20011142010</v>
          </cell>
          <cell r="CB263">
            <v>2010</v>
          </cell>
          <cell r="CC263">
            <v>114</v>
          </cell>
          <cell r="CD263">
            <v>0</v>
          </cell>
          <cell r="CE263">
            <v>0</v>
          </cell>
          <cell r="CF263">
            <v>0</v>
          </cell>
          <cell r="CG263">
            <v>0</v>
          </cell>
          <cell r="CH263">
            <v>0</v>
          </cell>
          <cell r="CI263">
            <v>0</v>
          </cell>
          <cell r="CJ263">
            <v>0</v>
          </cell>
          <cell r="CK263">
            <v>0</v>
          </cell>
          <cell r="CL263">
            <v>0</v>
          </cell>
          <cell r="CM263">
            <v>0</v>
          </cell>
          <cell r="CN263">
            <v>0</v>
          </cell>
          <cell r="CO263">
            <v>0</v>
          </cell>
          <cell r="CP263">
            <v>0</v>
          </cell>
          <cell r="CQ263">
            <v>0</v>
          </cell>
        </row>
        <row r="264">
          <cell r="A264">
            <v>11510103932</v>
          </cell>
          <cell r="B264">
            <v>0</v>
          </cell>
          <cell r="G264">
            <v>0</v>
          </cell>
          <cell r="I264">
            <v>11510803932</v>
          </cell>
          <cell r="J264">
            <v>0</v>
          </cell>
          <cell r="K264">
            <v>0</v>
          </cell>
          <cell r="R264">
            <v>0</v>
          </cell>
          <cell r="BG264" t="str">
            <v>11425304</v>
          </cell>
          <cell r="BH264">
            <v>2530</v>
          </cell>
          <cell r="BI264">
            <v>114</v>
          </cell>
          <cell r="BJ264">
            <v>4</v>
          </cell>
          <cell r="BK264" t="str">
            <v>OTHER DEFERRED CREDI</v>
          </cell>
          <cell r="BL264">
            <v>-6389.5384615384619</v>
          </cell>
          <cell r="BM264">
            <v>-13522</v>
          </cell>
          <cell r="BN264">
            <v>-12322</v>
          </cell>
          <cell r="BO264">
            <v>-11122</v>
          </cell>
          <cell r="BP264">
            <v>-9922</v>
          </cell>
          <cell r="BQ264">
            <v>-8722</v>
          </cell>
          <cell r="BR264">
            <v>-7522</v>
          </cell>
          <cell r="BS264">
            <v>-6322</v>
          </cell>
          <cell r="BT264">
            <v>-5122</v>
          </cell>
          <cell r="BU264">
            <v>-3922</v>
          </cell>
          <cell r="BV264">
            <v>-2722</v>
          </cell>
          <cell r="BW264">
            <v>-1522</v>
          </cell>
          <cell r="BX264">
            <v>-322</v>
          </cell>
          <cell r="BY264">
            <v>0</v>
          </cell>
          <cell r="CA264" t="str">
            <v>20021142010</v>
          </cell>
          <cell r="CB264">
            <v>2010</v>
          </cell>
          <cell r="CC264">
            <v>114</v>
          </cell>
          <cell r="CD264">
            <v>0</v>
          </cell>
          <cell r="CE264">
            <v>0</v>
          </cell>
          <cell r="CF264">
            <v>0</v>
          </cell>
          <cell r="CG264">
            <v>0</v>
          </cell>
          <cell r="CH264">
            <v>0</v>
          </cell>
          <cell r="CI264">
            <v>0</v>
          </cell>
          <cell r="CJ264">
            <v>0</v>
          </cell>
          <cell r="CK264">
            <v>0</v>
          </cell>
          <cell r="CL264">
            <v>0</v>
          </cell>
          <cell r="CM264">
            <v>0</v>
          </cell>
          <cell r="CN264">
            <v>0</v>
          </cell>
          <cell r="CO264">
            <v>0</v>
          </cell>
          <cell r="CP264">
            <v>0</v>
          </cell>
          <cell r="CQ264">
            <v>0</v>
          </cell>
        </row>
        <row r="265">
          <cell r="A265">
            <v>11510103941</v>
          </cell>
          <cell r="B265">
            <v>32821</v>
          </cell>
          <cell r="G265">
            <v>32821</v>
          </cell>
          <cell r="I265">
            <v>11510803941</v>
          </cell>
          <cell r="J265">
            <v>9821</v>
          </cell>
          <cell r="K265">
            <v>0</v>
          </cell>
          <cell r="L265">
            <v>4508</v>
          </cell>
          <cell r="R265">
            <v>14329</v>
          </cell>
          <cell r="BG265" t="str">
            <v>114253021</v>
          </cell>
          <cell r="BH265">
            <v>2530</v>
          </cell>
          <cell r="BI265">
            <v>114</v>
          </cell>
          <cell r="BJ265">
            <v>21</v>
          </cell>
          <cell r="BK265" t="str">
            <v>OVER RECOVERY-FUEL A</v>
          </cell>
          <cell r="BL265">
            <v>-312151.92307692306</v>
          </cell>
          <cell r="BM265">
            <v>-303207</v>
          </cell>
          <cell r="BN265">
            <v>-387347</v>
          </cell>
          <cell r="BO265">
            <v>-362080</v>
          </cell>
          <cell r="BP265">
            <v>-336813</v>
          </cell>
          <cell r="BQ265">
            <v>-311546</v>
          </cell>
          <cell r="BR265">
            <v>-286276</v>
          </cell>
          <cell r="BS265">
            <v>-261009</v>
          </cell>
          <cell r="BT265">
            <v>-235742</v>
          </cell>
          <cell r="BU265">
            <v>-254309</v>
          </cell>
          <cell r="BV265">
            <v>-311447</v>
          </cell>
          <cell r="BW265">
            <v>-366104</v>
          </cell>
          <cell r="BX265">
            <v>-315680</v>
          </cell>
          <cell r="BY265">
            <v>-326415</v>
          </cell>
          <cell r="CA265" t="str">
            <v>20011152010</v>
          </cell>
          <cell r="CB265">
            <v>2010</v>
          </cell>
          <cell r="CC265">
            <v>115</v>
          </cell>
          <cell r="CD265">
            <v>0</v>
          </cell>
          <cell r="CE265">
            <v>0</v>
          </cell>
          <cell r="CF265">
            <v>0</v>
          </cell>
          <cell r="CG265">
            <v>0</v>
          </cell>
          <cell r="CH265">
            <v>0</v>
          </cell>
          <cell r="CI265">
            <v>0</v>
          </cell>
          <cell r="CJ265">
            <v>0</v>
          </cell>
          <cell r="CK265">
            <v>0</v>
          </cell>
          <cell r="CL265">
            <v>0</v>
          </cell>
          <cell r="CM265">
            <v>0</v>
          </cell>
          <cell r="CN265">
            <v>0</v>
          </cell>
          <cell r="CO265">
            <v>0</v>
          </cell>
          <cell r="CP265">
            <v>0</v>
          </cell>
          <cell r="CQ265">
            <v>0</v>
          </cell>
        </row>
        <row r="266">
          <cell r="A266">
            <v>11510103942</v>
          </cell>
          <cell r="B266">
            <v>60159</v>
          </cell>
          <cell r="C266">
            <v>5503</v>
          </cell>
          <cell r="G266">
            <v>65662</v>
          </cell>
          <cell r="I266">
            <v>11510803942</v>
          </cell>
          <cell r="J266">
            <v>35325</v>
          </cell>
          <cell r="K266">
            <v>0</v>
          </cell>
          <cell r="L266">
            <v>4348</v>
          </cell>
          <cell r="R266">
            <v>39673</v>
          </cell>
          <cell r="BG266" t="str">
            <v>114253061</v>
          </cell>
          <cell r="BH266">
            <v>2530</v>
          </cell>
          <cell r="BI266">
            <v>114</v>
          </cell>
          <cell r="BJ266">
            <v>61</v>
          </cell>
          <cell r="BK266" t="str">
            <v>OTHER DF CR-OVERRECO</v>
          </cell>
          <cell r="BL266">
            <v>-2669</v>
          </cell>
          <cell r="BM266">
            <v>-9689</v>
          </cell>
          <cell r="BN266">
            <v>-9689</v>
          </cell>
          <cell r="BO266">
            <v>-11525</v>
          </cell>
          <cell r="BP266">
            <v>0</v>
          </cell>
          <cell r="BQ266">
            <v>0</v>
          </cell>
          <cell r="BR266">
            <v>0</v>
          </cell>
          <cell r="BS266">
            <v>0</v>
          </cell>
          <cell r="BT266">
            <v>0</v>
          </cell>
          <cell r="BU266">
            <v>0</v>
          </cell>
          <cell r="BV266">
            <v>0</v>
          </cell>
          <cell r="BW266">
            <v>-1796</v>
          </cell>
          <cell r="BX266">
            <v>0</v>
          </cell>
          <cell r="BY266">
            <v>-1998</v>
          </cell>
          <cell r="CA266" t="str">
            <v>20021152010</v>
          </cell>
          <cell r="CB266">
            <v>2010</v>
          </cell>
          <cell r="CC266">
            <v>115</v>
          </cell>
          <cell r="CD266">
            <v>0</v>
          </cell>
          <cell r="CE266">
            <v>0</v>
          </cell>
          <cell r="CF266">
            <v>0</v>
          </cell>
          <cell r="CG266">
            <v>0</v>
          </cell>
          <cell r="CH266">
            <v>0</v>
          </cell>
          <cell r="CI266">
            <v>0</v>
          </cell>
          <cell r="CJ266">
            <v>0</v>
          </cell>
          <cell r="CK266">
            <v>0</v>
          </cell>
          <cell r="CL266">
            <v>0</v>
          </cell>
          <cell r="CM266">
            <v>0</v>
          </cell>
          <cell r="CN266">
            <v>0</v>
          </cell>
          <cell r="CO266">
            <v>0</v>
          </cell>
          <cell r="CP266">
            <v>0</v>
          </cell>
          <cell r="CQ266">
            <v>0</v>
          </cell>
        </row>
        <row r="267">
          <cell r="A267">
            <v>11510103951</v>
          </cell>
          <cell r="B267">
            <v>30675</v>
          </cell>
          <cell r="G267">
            <v>30675</v>
          </cell>
          <cell r="I267">
            <v>11510803951</v>
          </cell>
          <cell r="J267">
            <v>12201</v>
          </cell>
          <cell r="K267">
            <v>0</v>
          </cell>
          <cell r="L267">
            <v>3695</v>
          </cell>
          <cell r="R267">
            <v>15896</v>
          </cell>
          <cell r="BG267" t="str">
            <v>114TOTAL2530</v>
          </cell>
          <cell r="BL267">
            <v>-321199.84615384613</v>
          </cell>
          <cell r="BM267">
            <v>-326418</v>
          </cell>
          <cell r="BN267">
            <v>-409329</v>
          </cell>
          <cell r="BO267">
            <v>-384692</v>
          </cell>
          <cell r="BP267">
            <v>-346704</v>
          </cell>
          <cell r="BQ267">
            <v>-320242</v>
          </cell>
          <cell r="BR267">
            <v>-293778</v>
          </cell>
          <cell r="BS267">
            <v>-267312</v>
          </cell>
          <cell r="BT267">
            <v>-240850</v>
          </cell>
          <cell r="BU267">
            <v>-258241</v>
          </cell>
          <cell r="BV267">
            <v>-314178</v>
          </cell>
          <cell r="BW267">
            <v>-369436</v>
          </cell>
          <cell r="BX267">
            <v>-316005</v>
          </cell>
          <cell r="BY267">
            <v>-328413</v>
          </cell>
          <cell r="CA267" t="str">
            <v>20011002040</v>
          </cell>
          <cell r="CB267">
            <v>2040</v>
          </cell>
          <cell r="CC267">
            <v>100</v>
          </cell>
          <cell r="CD267">
            <v>-600000</v>
          </cell>
          <cell r="CE267">
            <v>-600000</v>
          </cell>
          <cell r="CF267">
            <v>-600000</v>
          </cell>
          <cell r="CG267">
            <v>-600000</v>
          </cell>
          <cell r="CH267">
            <v>-600000</v>
          </cell>
          <cell r="CI267">
            <v>-600000</v>
          </cell>
          <cell r="CJ267">
            <v>-600000</v>
          </cell>
          <cell r="CK267">
            <v>-600000</v>
          </cell>
          <cell r="CL267">
            <v>-600000</v>
          </cell>
          <cell r="CM267">
            <v>-600000</v>
          </cell>
          <cell r="CN267">
            <v>-600000</v>
          </cell>
          <cell r="CO267">
            <v>-600000</v>
          </cell>
          <cell r="CP267">
            <v>-600000</v>
          </cell>
          <cell r="CQ267">
            <v>-600000</v>
          </cell>
        </row>
        <row r="268">
          <cell r="A268">
            <v>11510103952</v>
          </cell>
          <cell r="B268">
            <v>17236</v>
          </cell>
          <cell r="G268">
            <v>17236</v>
          </cell>
          <cell r="I268">
            <v>11510803952</v>
          </cell>
          <cell r="J268">
            <v>14957</v>
          </cell>
          <cell r="K268">
            <v>0</v>
          </cell>
          <cell r="L268">
            <v>573</v>
          </cell>
          <cell r="R268">
            <v>15530</v>
          </cell>
          <cell r="BG268" t="str">
            <v>100TOTAL2530</v>
          </cell>
          <cell r="BL268">
            <v>-4816491.7692307699</v>
          </cell>
          <cell r="BM268">
            <v>-4595291</v>
          </cell>
          <cell r="BN268">
            <v>-4595291</v>
          </cell>
          <cell r="BO268">
            <v>-4582959</v>
          </cell>
          <cell r="BP268">
            <v>-4582959</v>
          </cell>
          <cell r="BQ268">
            <v>-4582959</v>
          </cell>
          <cell r="BR268">
            <v>-4582959</v>
          </cell>
          <cell r="BS268">
            <v>-4582959</v>
          </cell>
          <cell r="BT268">
            <v>-4582959</v>
          </cell>
          <cell r="BU268">
            <v>-5164683</v>
          </cell>
          <cell r="BV268">
            <v>-5184683</v>
          </cell>
          <cell r="BW268">
            <v>-5176359</v>
          </cell>
          <cell r="BX268">
            <v>-5196359</v>
          </cell>
          <cell r="BY268">
            <v>-5203973</v>
          </cell>
          <cell r="CA268" t="str">
            <v>20021002040</v>
          </cell>
          <cell r="CB268">
            <v>2040</v>
          </cell>
          <cell r="CC268">
            <v>100</v>
          </cell>
          <cell r="CD268">
            <v>-600000</v>
          </cell>
          <cell r="CE268">
            <v>-600000</v>
          </cell>
          <cell r="CF268">
            <v>-600000</v>
          </cell>
          <cell r="CG268">
            <v>-600000</v>
          </cell>
          <cell r="CH268">
            <v>-600000</v>
          </cell>
          <cell r="CI268">
            <v>-600000</v>
          </cell>
          <cell r="CJ268">
            <v>-600000</v>
          </cell>
          <cell r="CK268">
            <v>-600000</v>
          </cell>
          <cell r="CL268">
            <v>-600000</v>
          </cell>
          <cell r="CM268">
            <v>-600000</v>
          </cell>
          <cell r="CN268">
            <v>-600000</v>
          </cell>
          <cell r="CO268">
            <v>-600000</v>
          </cell>
          <cell r="CP268">
            <v>-600000</v>
          </cell>
          <cell r="CQ268">
            <v>-600000</v>
          </cell>
        </row>
        <row r="269">
          <cell r="A269">
            <v>1151010396</v>
          </cell>
          <cell r="B269">
            <v>111539</v>
          </cell>
          <cell r="G269">
            <v>111539</v>
          </cell>
          <cell r="I269">
            <v>1151080396</v>
          </cell>
          <cell r="J269">
            <v>67782</v>
          </cell>
          <cell r="K269">
            <v>0</v>
          </cell>
          <cell r="L269">
            <v>4680</v>
          </cell>
          <cell r="R269">
            <v>72462</v>
          </cell>
          <cell r="BG269" t="str">
            <v>11425501</v>
          </cell>
          <cell r="BH269">
            <v>2550</v>
          </cell>
          <cell r="BI269" t="str">
            <v>114</v>
          </cell>
          <cell r="BJ269">
            <v>1</v>
          </cell>
          <cell r="BK269" t="str">
            <v>ACCUM'D DEF INVESTME</v>
          </cell>
          <cell r="BL269">
            <v>-103220.69230769231</v>
          </cell>
          <cell r="BM269">
            <v>-114266</v>
          </cell>
          <cell r="BN269">
            <v>-112409</v>
          </cell>
          <cell r="BO269">
            <v>-110552</v>
          </cell>
          <cell r="BP269">
            <v>-108695</v>
          </cell>
          <cell r="BQ269">
            <v>-106838</v>
          </cell>
          <cell r="BR269">
            <v>-104981</v>
          </cell>
          <cell r="BS269">
            <v>-103124</v>
          </cell>
          <cell r="BT269">
            <v>-101267</v>
          </cell>
          <cell r="BU269">
            <v>-99410</v>
          </cell>
          <cell r="BV269">
            <v>-97553</v>
          </cell>
          <cell r="BW269">
            <v>-95696</v>
          </cell>
          <cell r="BX269">
            <v>-93839</v>
          </cell>
          <cell r="BY269">
            <v>-93239</v>
          </cell>
          <cell r="CA269" t="str">
            <v>2001fpuc2040</v>
          </cell>
          <cell r="CB269">
            <v>2040</v>
          </cell>
          <cell r="CC269" t="str">
            <v>fpuc</v>
          </cell>
          <cell r="CD269">
            <v>-600000</v>
          </cell>
          <cell r="CE269">
            <v>-600000</v>
          </cell>
          <cell r="CF269">
            <v>-600000</v>
          </cell>
          <cell r="CG269">
            <v>-600000</v>
          </cell>
          <cell r="CH269">
            <v>-600000</v>
          </cell>
          <cell r="CI269">
            <v>-600000</v>
          </cell>
          <cell r="CJ269">
            <v>-600000</v>
          </cell>
          <cell r="CK269">
            <v>-600000</v>
          </cell>
          <cell r="CL269">
            <v>-600000</v>
          </cell>
          <cell r="CM269">
            <v>-600000</v>
          </cell>
          <cell r="CN269">
            <v>-600000</v>
          </cell>
          <cell r="CO269">
            <v>-600000</v>
          </cell>
          <cell r="CP269">
            <v>-600000</v>
          </cell>
          <cell r="CQ269">
            <v>-600000</v>
          </cell>
        </row>
        <row r="270">
          <cell r="A270">
            <v>1151010397</v>
          </cell>
          <cell r="B270">
            <v>107469</v>
          </cell>
          <cell r="G270">
            <v>107469</v>
          </cell>
          <cell r="I270">
            <v>1151080397</v>
          </cell>
          <cell r="J270">
            <v>64138</v>
          </cell>
          <cell r="K270">
            <v>0</v>
          </cell>
          <cell r="L270">
            <v>13895</v>
          </cell>
          <cell r="R270">
            <v>78033</v>
          </cell>
          <cell r="BG270" t="str">
            <v>114TOTAL2550</v>
          </cell>
          <cell r="BH270" t="str">
            <v>2550 Total</v>
          </cell>
          <cell r="BI270" t="str">
            <v/>
          </cell>
          <cell r="BL270">
            <v>-103220.69230769231</v>
          </cell>
          <cell r="BM270">
            <v>-114266</v>
          </cell>
          <cell r="BN270">
            <v>-112409</v>
          </cell>
          <cell r="BO270">
            <v>-110552</v>
          </cell>
          <cell r="BP270">
            <v>-108695</v>
          </cell>
          <cell r="BQ270">
            <v>-106838</v>
          </cell>
          <cell r="BR270">
            <v>-104981</v>
          </cell>
          <cell r="BS270">
            <v>-103124</v>
          </cell>
          <cell r="BT270">
            <v>-101267</v>
          </cell>
          <cell r="BU270">
            <v>-99410</v>
          </cell>
          <cell r="BV270">
            <v>-97553</v>
          </cell>
          <cell r="BW270">
            <v>-95696</v>
          </cell>
          <cell r="BX270">
            <v>-93839</v>
          </cell>
          <cell r="BY270">
            <v>-93239</v>
          </cell>
          <cell r="CA270" t="str">
            <v>2002fpuc2040</v>
          </cell>
          <cell r="CB270">
            <v>2040</v>
          </cell>
          <cell r="CC270" t="str">
            <v>fpuc</v>
          </cell>
          <cell r="CD270">
            <v>-600000</v>
          </cell>
          <cell r="CE270">
            <v>-600000</v>
          </cell>
          <cell r="CF270">
            <v>-600000</v>
          </cell>
          <cell r="CG270">
            <v>-600000</v>
          </cell>
          <cell r="CH270">
            <v>-600000</v>
          </cell>
          <cell r="CI270">
            <v>-600000</v>
          </cell>
          <cell r="CJ270">
            <v>-600000</v>
          </cell>
          <cell r="CK270">
            <v>-600000</v>
          </cell>
          <cell r="CL270">
            <v>-600000</v>
          </cell>
          <cell r="CM270">
            <v>-600000</v>
          </cell>
          <cell r="CN270">
            <v>-600000</v>
          </cell>
          <cell r="CO270">
            <v>-600000</v>
          </cell>
          <cell r="CP270">
            <v>-600000</v>
          </cell>
          <cell r="CQ270">
            <v>-600000</v>
          </cell>
        </row>
        <row r="271">
          <cell r="A271">
            <v>1151010398</v>
          </cell>
          <cell r="B271">
            <v>11180</v>
          </cell>
          <cell r="G271">
            <v>11180</v>
          </cell>
          <cell r="I271">
            <v>1151080398</v>
          </cell>
          <cell r="J271">
            <v>7463</v>
          </cell>
          <cell r="K271">
            <v>0</v>
          </cell>
          <cell r="L271">
            <v>528</v>
          </cell>
          <cell r="R271">
            <v>7991</v>
          </cell>
          <cell r="BG271" t="str">
            <v>11428201</v>
          </cell>
          <cell r="BH271">
            <v>2820</v>
          </cell>
          <cell r="BI271" t="str">
            <v>114</v>
          </cell>
          <cell r="BJ271">
            <v>1</v>
          </cell>
          <cell r="BK271" t="str">
            <v>LONG-TERM LIBERALIZE</v>
          </cell>
          <cell r="BL271">
            <v>-1369020</v>
          </cell>
          <cell r="BM271">
            <v>-1388129</v>
          </cell>
          <cell r="BN271">
            <v>-1384629</v>
          </cell>
          <cell r="BO271">
            <v>-1380921</v>
          </cell>
          <cell r="BP271">
            <v>-1377160</v>
          </cell>
          <cell r="BQ271">
            <v>-1373315</v>
          </cell>
          <cell r="BR271">
            <v>-1369361</v>
          </cell>
          <cell r="BS271">
            <v>-1365278</v>
          </cell>
          <cell r="BT271">
            <v>-1361226</v>
          </cell>
          <cell r="BU271">
            <v>-1357096</v>
          </cell>
          <cell r="BV271">
            <v>-1352909</v>
          </cell>
          <cell r="BW271">
            <v>-1348674</v>
          </cell>
          <cell r="BX271">
            <v>-1344291</v>
          </cell>
          <cell r="BY271">
            <v>-1394271</v>
          </cell>
          <cell r="CA271" t="str">
            <v>20011142040</v>
          </cell>
          <cell r="CB271">
            <v>2040</v>
          </cell>
          <cell r="CC271">
            <v>114</v>
          </cell>
          <cell r="CD271">
            <v>0</v>
          </cell>
          <cell r="CE271">
            <v>0</v>
          </cell>
          <cell r="CF271">
            <v>0</v>
          </cell>
          <cell r="CG271">
            <v>0</v>
          </cell>
          <cell r="CH271">
            <v>0</v>
          </cell>
          <cell r="CI271">
            <v>0</v>
          </cell>
          <cell r="CJ271">
            <v>0</v>
          </cell>
          <cell r="CK271">
            <v>0</v>
          </cell>
          <cell r="CL271">
            <v>0</v>
          </cell>
          <cell r="CM271">
            <v>0</v>
          </cell>
          <cell r="CN271">
            <v>0</v>
          </cell>
          <cell r="CO271">
            <v>0</v>
          </cell>
          <cell r="CP271">
            <v>0</v>
          </cell>
          <cell r="CQ271">
            <v>0</v>
          </cell>
        </row>
        <row r="272">
          <cell r="BG272" t="str">
            <v>11428202</v>
          </cell>
          <cell r="BH272">
            <v>2820</v>
          </cell>
          <cell r="BI272" t="str">
            <v>114</v>
          </cell>
          <cell r="BJ272">
            <v>2</v>
          </cell>
          <cell r="BK272" t="str">
            <v>LONG-TERM LIBERALIZE</v>
          </cell>
          <cell r="BL272">
            <v>-234349.84615384616</v>
          </cell>
          <cell r="BM272">
            <v>-237621</v>
          </cell>
          <cell r="BN272">
            <v>-237022</v>
          </cell>
          <cell r="BO272">
            <v>-236387</v>
          </cell>
          <cell r="BP272">
            <v>-235743</v>
          </cell>
          <cell r="BQ272">
            <v>-235085</v>
          </cell>
          <cell r="BR272">
            <v>-234408</v>
          </cell>
          <cell r="BS272">
            <v>-233709</v>
          </cell>
          <cell r="BT272">
            <v>-233016</v>
          </cell>
          <cell r="BU272">
            <v>-232309</v>
          </cell>
          <cell r="BV272">
            <v>-231592</v>
          </cell>
          <cell r="BW272">
            <v>-230867</v>
          </cell>
          <cell r="BX272">
            <v>-230117</v>
          </cell>
          <cell r="BY272">
            <v>-238672</v>
          </cell>
          <cell r="CA272" t="str">
            <v>20021142040</v>
          </cell>
          <cell r="CB272">
            <v>2040</v>
          </cell>
          <cell r="CC272">
            <v>114</v>
          </cell>
          <cell r="CD272">
            <v>0</v>
          </cell>
          <cell r="CE272">
            <v>0</v>
          </cell>
          <cell r="CF272">
            <v>0</v>
          </cell>
          <cell r="CG272">
            <v>0</v>
          </cell>
          <cell r="CH272">
            <v>0</v>
          </cell>
          <cell r="CI272">
            <v>0</v>
          </cell>
          <cell r="CJ272">
            <v>0</v>
          </cell>
          <cell r="CK272">
            <v>0</v>
          </cell>
          <cell r="CL272">
            <v>0</v>
          </cell>
          <cell r="CM272">
            <v>0</v>
          </cell>
          <cell r="CN272">
            <v>0</v>
          </cell>
          <cell r="CO272">
            <v>0</v>
          </cell>
          <cell r="CP272">
            <v>0</v>
          </cell>
          <cell r="CQ272">
            <v>0</v>
          </cell>
        </row>
        <row r="273">
          <cell r="B273">
            <v>30743935</v>
          </cell>
          <cell r="C273">
            <v>3317171</v>
          </cell>
          <cell r="D273">
            <v>0</v>
          </cell>
          <cell r="E273">
            <v>-29692</v>
          </cell>
          <cell r="F273">
            <v>-166696</v>
          </cell>
          <cell r="G273">
            <v>33864718</v>
          </cell>
          <cell r="J273">
            <v>12362546</v>
          </cell>
          <cell r="K273">
            <v>-166696</v>
          </cell>
          <cell r="L273">
            <v>1279784</v>
          </cell>
          <cell r="M273">
            <v>3602</v>
          </cell>
          <cell r="N273">
            <v>-71015</v>
          </cell>
          <cell r="O273">
            <v>0</v>
          </cell>
          <cell r="P273">
            <v>-13040</v>
          </cell>
          <cell r="Q273">
            <v>0</v>
          </cell>
          <cell r="R273">
            <v>13395181</v>
          </cell>
          <cell r="BG273" t="str">
            <v>11428203</v>
          </cell>
          <cell r="BH273">
            <v>2820</v>
          </cell>
          <cell r="BI273" t="str">
            <v>114</v>
          </cell>
          <cell r="BJ273">
            <v>3</v>
          </cell>
          <cell r="BK273" t="str">
            <v>ACCUM DEFERRED TAXES</v>
          </cell>
          <cell r="BL273">
            <v>48161.384615384617</v>
          </cell>
          <cell r="BM273">
            <v>49068</v>
          </cell>
          <cell r="BN273">
            <v>49068</v>
          </cell>
          <cell r="BO273">
            <v>49068</v>
          </cell>
          <cell r="BP273">
            <v>49068</v>
          </cell>
          <cell r="BQ273">
            <v>49068</v>
          </cell>
          <cell r="BR273">
            <v>49068</v>
          </cell>
          <cell r="BS273">
            <v>49068</v>
          </cell>
          <cell r="BT273">
            <v>49068</v>
          </cell>
          <cell r="BU273">
            <v>49068</v>
          </cell>
          <cell r="BV273">
            <v>49068</v>
          </cell>
          <cell r="BW273">
            <v>49068</v>
          </cell>
          <cell r="BX273">
            <v>49068</v>
          </cell>
          <cell r="BY273">
            <v>37282</v>
          </cell>
          <cell r="CA273" t="str">
            <v>20011152040</v>
          </cell>
          <cell r="CB273">
            <v>2040</v>
          </cell>
          <cell r="CC273">
            <v>115</v>
          </cell>
          <cell r="CD273">
            <v>0</v>
          </cell>
          <cell r="CE273">
            <v>0</v>
          </cell>
          <cell r="CF273">
            <v>0</v>
          </cell>
          <cell r="CG273">
            <v>0</v>
          </cell>
          <cell r="CH273">
            <v>0</v>
          </cell>
          <cell r="CI273">
            <v>0</v>
          </cell>
          <cell r="CJ273">
            <v>0</v>
          </cell>
          <cell r="CK273">
            <v>0</v>
          </cell>
          <cell r="CL273">
            <v>0</v>
          </cell>
          <cell r="CM273">
            <v>0</v>
          </cell>
          <cell r="CN273">
            <v>0</v>
          </cell>
          <cell r="CO273">
            <v>0</v>
          </cell>
          <cell r="CP273">
            <v>0</v>
          </cell>
          <cell r="CQ273">
            <v>0</v>
          </cell>
        </row>
        <row r="274">
          <cell r="BG274" t="str">
            <v>114TOTAL2820</v>
          </cell>
          <cell r="BH274" t="str">
            <v>2820 Total</v>
          </cell>
          <cell r="BI274" t="str">
            <v/>
          </cell>
          <cell r="BL274">
            <v>-1555208.4615384615</v>
          </cell>
          <cell r="BM274">
            <v>-1576682</v>
          </cell>
          <cell r="BN274">
            <v>-1572583</v>
          </cell>
          <cell r="BO274">
            <v>-1568240</v>
          </cell>
          <cell r="BP274">
            <v>-1563835</v>
          </cell>
          <cell r="BQ274">
            <v>-1559332</v>
          </cell>
          <cell r="BR274">
            <v>-1554701</v>
          </cell>
          <cell r="BS274">
            <v>-1549919</v>
          </cell>
          <cell r="BT274">
            <v>-1545174</v>
          </cell>
          <cell r="BU274">
            <v>-1540337</v>
          </cell>
          <cell r="BV274">
            <v>-1535433</v>
          </cell>
          <cell r="BW274">
            <v>-1530473</v>
          </cell>
          <cell r="BX274">
            <v>-1525340</v>
          </cell>
          <cell r="BY274">
            <v>-1595661</v>
          </cell>
          <cell r="CA274" t="str">
            <v>20021152040</v>
          </cell>
          <cell r="CB274">
            <v>2040</v>
          </cell>
          <cell r="CC274">
            <v>115</v>
          </cell>
          <cell r="CD274">
            <v>0</v>
          </cell>
          <cell r="CE274">
            <v>0</v>
          </cell>
          <cell r="CF274">
            <v>0</v>
          </cell>
          <cell r="CG274">
            <v>0</v>
          </cell>
          <cell r="CH274">
            <v>0</v>
          </cell>
          <cell r="CI274">
            <v>0</v>
          </cell>
          <cell r="CJ274">
            <v>0</v>
          </cell>
          <cell r="CK274">
            <v>0</v>
          </cell>
          <cell r="CL274">
            <v>0</v>
          </cell>
          <cell r="CM274">
            <v>0</v>
          </cell>
          <cell r="CN274">
            <v>0</v>
          </cell>
          <cell r="CO274">
            <v>0</v>
          </cell>
          <cell r="CP274">
            <v>0</v>
          </cell>
          <cell r="CQ274">
            <v>0</v>
          </cell>
        </row>
        <row r="275">
          <cell r="A275" t="str">
            <v>FLORIDA PUBLIC UTILITIES COMPANY</v>
          </cell>
          <cell r="BG275" t="str">
            <v>11428211</v>
          </cell>
          <cell r="BH275">
            <v>2821</v>
          </cell>
          <cell r="BI275" t="str">
            <v>114</v>
          </cell>
          <cell r="BJ275">
            <v>1</v>
          </cell>
          <cell r="BK275" t="str">
            <v>REGULATORY LIABILITY</v>
          </cell>
          <cell r="BL275">
            <v>-130204.69230769231</v>
          </cell>
          <cell r="BM275">
            <v>-131886</v>
          </cell>
          <cell r="BN275">
            <v>-131886</v>
          </cell>
          <cell r="BO275">
            <v>-131886</v>
          </cell>
          <cell r="BP275">
            <v>-131886</v>
          </cell>
          <cell r="BQ275">
            <v>-131886</v>
          </cell>
          <cell r="BR275">
            <v>-131886</v>
          </cell>
          <cell r="BS275">
            <v>-131886</v>
          </cell>
          <cell r="BT275">
            <v>-131886</v>
          </cell>
          <cell r="BU275">
            <v>-131886</v>
          </cell>
          <cell r="BV275">
            <v>-131886</v>
          </cell>
          <cell r="BW275">
            <v>-131886</v>
          </cell>
          <cell r="BX275">
            <v>-131886</v>
          </cell>
          <cell r="BY275">
            <v>-110029</v>
          </cell>
          <cell r="CA275" t="str">
            <v>20011002070</v>
          </cell>
          <cell r="CB275">
            <v>2070</v>
          </cell>
          <cell r="CC275">
            <v>100</v>
          </cell>
          <cell r="CD275">
            <v>-8858349.384615384</v>
          </cell>
          <cell r="CE275">
            <v>-8756147</v>
          </cell>
          <cell r="CF275">
            <v>-8799952</v>
          </cell>
          <cell r="CG275">
            <v>-8799952</v>
          </cell>
          <cell r="CH275">
            <v>-8799952</v>
          </cell>
          <cell r="CI275">
            <v>-8844657</v>
          </cell>
          <cell r="CJ275">
            <v>-8844657</v>
          </cell>
          <cell r="CK275">
            <v>-8844657</v>
          </cell>
          <cell r="CL275">
            <v>-8889415</v>
          </cell>
          <cell r="CM275">
            <v>-8889415</v>
          </cell>
          <cell r="CN275">
            <v>-8889415</v>
          </cell>
          <cell r="CO275">
            <v>-8933441</v>
          </cell>
          <cell r="CP275">
            <v>-8933441</v>
          </cell>
          <cell r="CQ275">
            <v>-8933441</v>
          </cell>
        </row>
        <row r="276">
          <cell r="A276" t="str">
            <v>COMBINED ELECTRIC</v>
          </cell>
          <cell r="BG276" t="str">
            <v>11428212</v>
          </cell>
          <cell r="BH276">
            <v>2821</v>
          </cell>
          <cell r="BI276" t="str">
            <v>114</v>
          </cell>
          <cell r="BJ276">
            <v>2</v>
          </cell>
          <cell r="BK276" t="str">
            <v>REGULATORY LIABILITY</v>
          </cell>
          <cell r="BL276">
            <v>16098.538461538461</v>
          </cell>
          <cell r="BM276">
            <v>15922</v>
          </cell>
          <cell r="BN276">
            <v>15922</v>
          </cell>
          <cell r="BO276">
            <v>15922</v>
          </cell>
          <cell r="BP276">
            <v>15922</v>
          </cell>
          <cell r="BQ276">
            <v>15922</v>
          </cell>
          <cell r="BR276">
            <v>15922</v>
          </cell>
          <cell r="BS276">
            <v>15922</v>
          </cell>
          <cell r="BT276">
            <v>15922</v>
          </cell>
          <cell r="BU276">
            <v>15922</v>
          </cell>
          <cell r="BV276">
            <v>15922</v>
          </cell>
          <cell r="BW276">
            <v>15922</v>
          </cell>
          <cell r="BX276">
            <v>15922</v>
          </cell>
          <cell r="BY276">
            <v>18217</v>
          </cell>
          <cell r="CA276" t="str">
            <v>20021002070</v>
          </cell>
          <cell r="CB276">
            <v>2070</v>
          </cell>
          <cell r="CC276">
            <v>100</v>
          </cell>
          <cell r="CD276">
            <v>-8156632.692307692</v>
          </cell>
          <cell r="CE276">
            <v>-8933441</v>
          </cell>
          <cell r="CF276">
            <v>-8973557</v>
          </cell>
          <cell r="CG276">
            <v>-8973557</v>
          </cell>
          <cell r="CH276">
            <v>-8973557</v>
          </cell>
          <cell r="CI276">
            <v>-9016850</v>
          </cell>
          <cell r="CJ276">
            <v>-9016850</v>
          </cell>
          <cell r="CK276">
            <v>-7396294</v>
          </cell>
          <cell r="CL276">
            <v>-7437705</v>
          </cell>
          <cell r="CM276">
            <v>-7437705</v>
          </cell>
          <cell r="CN276">
            <v>-7437705</v>
          </cell>
          <cell r="CO276">
            <v>-7479668</v>
          </cell>
          <cell r="CP276">
            <v>-7479668</v>
          </cell>
          <cell r="CQ276">
            <v>-7479668</v>
          </cell>
        </row>
        <row r="277">
          <cell r="A277" t="str">
            <v>REPORT OF DEPRECIATION DATA UNDER RULE 25-6.0436(8)</v>
          </cell>
          <cell r="BG277" t="str">
            <v>11428213</v>
          </cell>
          <cell r="BH277">
            <v>2821</v>
          </cell>
          <cell r="BI277" t="str">
            <v>114</v>
          </cell>
          <cell r="BJ277">
            <v>3</v>
          </cell>
          <cell r="BK277" t="str">
            <v>REGULATORY LIABILITY</v>
          </cell>
          <cell r="BL277">
            <v>-68840.153846153844</v>
          </cell>
          <cell r="BM277">
            <v>-69961</v>
          </cell>
          <cell r="BN277">
            <v>-69961</v>
          </cell>
          <cell r="BO277">
            <v>-69961</v>
          </cell>
          <cell r="BP277">
            <v>-69961</v>
          </cell>
          <cell r="BQ277">
            <v>-69961</v>
          </cell>
          <cell r="BR277">
            <v>-69961</v>
          </cell>
          <cell r="BS277">
            <v>-69961</v>
          </cell>
          <cell r="BT277">
            <v>-69961</v>
          </cell>
          <cell r="BU277">
            <v>-69961</v>
          </cell>
          <cell r="BV277">
            <v>-69961</v>
          </cell>
          <cell r="BW277">
            <v>-69961</v>
          </cell>
          <cell r="BX277">
            <v>-69961</v>
          </cell>
          <cell r="BY277">
            <v>-55390</v>
          </cell>
          <cell r="CA277" t="str">
            <v>2001fpuc2070</v>
          </cell>
          <cell r="CB277">
            <v>2070</v>
          </cell>
          <cell r="CC277" t="str">
            <v>fpuc</v>
          </cell>
          <cell r="CD277">
            <v>-8858349.384615384</v>
          </cell>
          <cell r="CE277">
            <v>-8756147</v>
          </cell>
          <cell r="CF277">
            <v>-8799952</v>
          </cell>
          <cell r="CG277">
            <v>-8799952</v>
          </cell>
          <cell r="CH277">
            <v>-8799952</v>
          </cell>
          <cell r="CI277">
            <v>-8844657</v>
          </cell>
          <cell r="CJ277">
            <v>-8844657</v>
          </cell>
          <cell r="CK277">
            <v>-8844657</v>
          </cell>
          <cell r="CL277">
            <v>-8889415</v>
          </cell>
          <cell r="CM277">
            <v>-8889415</v>
          </cell>
          <cell r="CN277">
            <v>-8889415</v>
          </cell>
          <cell r="CO277">
            <v>-8933441</v>
          </cell>
          <cell r="CP277">
            <v>-8933441</v>
          </cell>
          <cell r="CQ277">
            <v>-8933441</v>
          </cell>
        </row>
        <row r="278">
          <cell r="A278">
            <v>2002</v>
          </cell>
          <cell r="BG278" t="str">
            <v>11428214</v>
          </cell>
          <cell r="BH278">
            <v>2821</v>
          </cell>
          <cell r="BI278" t="str">
            <v>114</v>
          </cell>
          <cell r="BJ278">
            <v>4</v>
          </cell>
          <cell r="BK278" t="str">
            <v xml:space="preserve">REG LIAB - FLOWTHRU </v>
          </cell>
          <cell r="BL278">
            <v>24917.538461538461</v>
          </cell>
          <cell r="BM278">
            <v>25221</v>
          </cell>
          <cell r="BN278">
            <v>25221</v>
          </cell>
          <cell r="BO278">
            <v>25221</v>
          </cell>
          <cell r="BP278">
            <v>25221</v>
          </cell>
          <cell r="BQ278">
            <v>25221</v>
          </cell>
          <cell r="BR278">
            <v>25221</v>
          </cell>
          <cell r="BS278">
            <v>25221</v>
          </cell>
          <cell r="BT278">
            <v>25221</v>
          </cell>
          <cell r="BU278">
            <v>25221</v>
          </cell>
          <cell r="BV278">
            <v>25221</v>
          </cell>
          <cell r="BW278">
            <v>25221</v>
          </cell>
          <cell r="BX278">
            <v>25221</v>
          </cell>
          <cell r="BY278">
            <v>21276</v>
          </cell>
          <cell r="CA278" t="str">
            <v>2002fpuc2070</v>
          </cell>
          <cell r="CB278">
            <v>2070</v>
          </cell>
          <cell r="CC278" t="str">
            <v>fpuc</v>
          </cell>
          <cell r="CD278">
            <v>-8156632.692307692</v>
          </cell>
          <cell r="CE278">
            <v>-8933441</v>
          </cell>
          <cell r="CF278">
            <v>-8973557</v>
          </cell>
          <cell r="CG278">
            <v>-8973557</v>
          </cell>
          <cell r="CH278">
            <v>-8973557</v>
          </cell>
          <cell r="CI278">
            <v>-9016850</v>
          </cell>
          <cell r="CJ278">
            <v>-9016850</v>
          </cell>
          <cell r="CK278">
            <v>-7396294</v>
          </cell>
          <cell r="CL278">
            <v>-7437705</v>
          </cell>
          <cell r="CM278">
            <v>-7437705</v>
          </cell>
          <cell r="CN278">
            <v>-7437705</v>
          </cell>
          <cell r="CO278">
            <v>-7479668</v>
          </cell>
          <cell r="CP278">
            <v>-7479668</v>
          </cell>
          <cell r="CQ278">
            <v>-7479668</v>
          </cell>
        </row>
        <row r="279">
          <cell r="BG279" t="str">
            <v>11428215</v>
          </cell>
          <cell r="BH279">
            <v>2821</v>
          </cell>
          <cell r="BI279" t="str">
            <v>114</v>
          </cell>
          <cell r="BJ279">
            <v>5</v>
          </cell>
          <cell r="BK279" t="str">
            <v xml:space="preserve">REG LIAB - FLOWTHRU </v>
          </cell>
          <cell r="BL279">
            <v>9359.3076923076915</v>
          </cell>
          <cell r="BM279">
            <v>9411</v>
          </cell>
          <cell r="BN279">
            <v>9411</v>
          </cell>
          <cell r="BO279">
            <v>9411</v>
          </cell>
          <cell r="BP279">
            <v>9411</v>
          </cell>
          <cell r="BQ279">
            <v>9411</v>
          </cell>
          <cell r="BR279">
            <v>9411</v>
          </cell>
          <cell r="BS279">
            <v>9411</v>
          </cell>
          <cell r="BT279">
            <v>9411</v>
          </cell>
          <cell r="BU279">
            <v>9411</v>
          </cell>
          <cell r="BV279">
            <v>9411</v>
          </cell>
          <cell r="BW279">
            <v>9411</v>
          </cell>
          <cell r="BX279">
            <v>9411</v>
          </cell>
          <cell r="BY279">
            <v>8739</v>
          </cell>
          <cell r="CA279" t="str">
            <v>20011142070</v>
          </cell>
          <cell r="CB279">
            <v>2070</v>
          </cell>
          <cell r="CC279">
            <v>114</v>
          </cell>
          <cell r="CD279">
            <v>0</v>
          </cell>
          <cell r="CE279">
            <v>0</v>
          </cell>
          <cell r="CF279">
            <v>0</v>
          </cell>
          <cell r="CG279">
            <v>0</v>
          </cell>
          <cell r="CH279">
            <v>0</v>
          </cell>
          <cell r="CI279">
            <v>0</v>
          </cell>
          <cell r="CJ279">
            <v>0</v>
          </cell>
          <cell r="CK279">
            <v>0</v>
          </cell>
          <cell r="CL279">
            <v>0</v>
          </cell>
          <cell r="CM279">
            <v>0</v>
          </cell>
          <cell r="CN279">
            <v>0</v>
          </cell>
          <cell r="CO279">
            <v>0</v>
          </cell>
          <cell r="CP279">
            <v>0</v>
          </cell>
          <cell r="CQ279">
            <v>0</v>
          </cell>
        </row>
        <row r="280">
          <cell r="D280" t="str">
            <v>PLANT IN SERVICE ($)</v>
          </cell>
          <cell r="N280" t="str">
            <v>RESERVE ($)</v>
          </cell>
          <cell r="P280" t="str">
            <v>(CREDIT BALANCES)</v>
          </cell>
          <cell r="BG280" t="str">
            <v>11428216</v>
          </cell>
          <cell r="BH280">
            <v>2821</v>
          </cell>
          <cell r="BI280" t="str">
            <v>114</v>
          </cell>
          <cell r="BJ280">
            <v>6</v>
          </cell>
          <cell r="BK280" t="str">
            <v xml:space="preserve">REG LIAB - FLOWTHRU </v>
          </cell>
          <cell r="BL280">
            <v>20678.76923076923</v>
          </cell>
          <cell r="BM280">
            <v>20893</v>
          </cell>
          <cell r="BN280">
            <v>20893</v>
          </cell>
          <cell r="BO280">
            <v>20893</v>
          </cell>
          <cell r="BP280">
            <v>20893</v>
          </cell>
          <cell r="BQ280">
            <v>20893</v>
          </cell>
          <cell r="BR280">
            <v>20893</v>
          </cell>
          <cell r="BS280">
            <v>20893</v>
          </cell>
          <cell r="BT280">
            <v>20893</v>
          </cell>
          <cell r="BU280">
            <v>20893</v>
          </cell>
          <cell r="BV280">
            <v>20893</v>
          </cell>
          <cell r="BW280">
            <v>20893</v>
          </cell>
          <cell r="BX280">
            <v>20893</v>
          </cell>
          <cell r="BY280">
            <v>18108</v>
          </cell>
          <cell r="CA280" t="str">
            <v>20021142070</v>
          </cell>
          <cell r="CB280">
            <v>2070</v>
          </cell>
          <cell r="CC280">
            <v>114</v>
          </cell>
          <cell r="CD280">
            <v>0</v>
          </cell>
          <cell r="CE280">
            <v>0</v>
          </cell>
          <cell r="CF280">
            <v>0</v>
          </cell>
          <cell r="CG280">
            <v>0</v>
          </cell>
          <cell r="CH280">
            <v>0</v>
          </cell>
          <cell r="CI280">
            <v>0</v>
          </cell>
          <cell r="CJ280">
            <v>0</v>
          </cell>
          <cell r="CK280">
            <v>0</v>
          </cell>
          <cell r="CL280">
            <v>0</v>
          </cell>
          <cell r="CM280">
            <v>0</v>
          </cell>
          <cell r="CN280">
            <v>0</v>
          </cell>
          <cell r="CO280">
            <v>0</v>
          </cell>
          <cell r="CP280">
            <v>0</v>
          </cell>
          <cell r="CQ280">
            <v>0</v>
          </cell>
        </row>
        <row r="281">
          <cell r="A281" t="str">
            <v>Plant</v>
          </cell>
          <cell r="B281" t="str">
            <v>Beginning</v>
          </cell>
          <cell r="D281" t="str">
            <v>Purchases &amp;</v>
          </cell>
          <cell r="G281" t="str">
            <v>Ending</v>
          </cell>
          <cell r="I281" t="str">
            <v>Plant</v>
          </cell>
          <cell r="J281" t="str">
            <v>Beginning</v>
          </cell>
          <cell r="N281" t="str">
            <v>Cost of</v>
          </cell>
          <cell r="O281" t="str">
            <v xml:space="preserve">Purchases &amp; </v>
          </cell>
          <cell r="Q281" t="str">
            <v>Reclassi-</v>
          </cell>
          <cell r="R281" t="str">
            <v>Ending</v>
          </cell>
          <cell r="BG281" t="str">
            <v>114TOTAL2821</v>
          </cell>
          <cell r="BH281" t="str">
            <v>2821 Total</v>
          </cell>
          <cell r="BI281" t="str">
            <v/>
          </cell>
          <cell r="BL281">
            <v>-127990.69230769231</v>
          </cell>
          <cell r="BM281">
            <v>-130400</v>
          </cell>
          <cell r="BN281">
            <v>-130400</v>
          </cell>
          <cell r="BO281">
            <v>-130400</v>
          </cell>
          <cell r="BP281">
            <v>-130400</v>
          </cell>
          <cell r="BQ281">
            <v>-130400</v>
          </cell>
          <cell r="BR281">
            <v>-130400</v>
          </cell>
          <cell r="BS281">
            <v>-130400</v>
          </cell>
          <cell r="BT281">
            <v>-130400</v>
          </cell>
          <cell r="BU281">
            <v>-130400</v>
          </cell>
          <cell r="BV281">
            <v>-130400</v>
          </cell>
          <cell r="BW281">
            <v>-130400</v>
          </cell>
          <cell r="BX281">
            <v>-130400</v>
          </cell>
          <cell r="BY281">
            <v>-99079</v>
          </cell>
          <cell r="CA281" t="str">
            <v>20011152070</v>
          </cell>
          <cell r="CB281">
            <v>2070</v>
          </cell>
          <cell r="CC281">
            <v>115</v>
          </cell>
          <cell r="CD281">
            <v>0</v>
          </cell>
          <cell r="CE281">
            <v>0</v>
          </cell>
          <cell r="CF281">
            <v>0</v>
          </cell>
          <cell r="CG281">
            <v>0</v>
          </cell>
          <cell r="CH281">
            <v>0</v>
          </cell>
          <cell r="CI281">
            <v>0</v>
          </cell>
          <cell r="CJ281">
            <v>0</v>
          </cell>
          <cell r="CK281">
            <v>0</v>
          </cell>
          <cell r="CL281">
            <v>0</v>
          </cell>
          <cell r="CM281">
            <v>0</v>
          </cell>
          <cell r="CN281">
            <v>0</v>
          </cell>
          <cell r="CO281">
            <v>0</v>
          </cell>
          <cell r="CP281">
            <v>0</v>
          </cell>
          <cell r="CQ281">
            <v>0</v>
          </cell>
        </row>
        <row r="282">
          <cell r="B282" t="str">
            <v>Balance</v>
          </cell>
          <cell r="C282" t="str">
            <v>Additions</v>
          </cell>
          <cell r="D282" t="str">
            <v>Adjustments</v>
          </cell>
          <cell r="E282" t="str">
            <v>Transfers</v>
          </cell>
          <cell r="F282" t="str">
            <v>Retirements</v>
          </cell>
          <cell r="G282" t="str">
            <v>Balance</v>
          </cell>
          <cell r="I282" t="str">
            <v>Acct.</v>
          </cell>
          <cell r="J282" t="str">
            <v>Balance</v>
          </cell>
          <cell r="K282" t="str">
            <v>Retirements</v>
          </cell>
          <cell r="L282" t="str">
            <v>Accruals</v>
          </cell>
          <cell r="M282" t="str">
            <v>Salvage</v>
          </cell>
          <cell r="N282" t="str">
            <v>Removal</v>
          </cell>
          <cell r="O282" t="str">
            <v>Adjustments</v>
          </cell>
          <cell r="P282" t="str">
            <v>Transfers</v>
          </cell>
          <cell r="Q282" t="str">
            <v>fications</v>
          </cell>
          <cell r="R282" t="str">
            <v>Balance</v>
          </cell>
          <cell r="BG282" t="str">
            <v>1142830110</v>
          </cell>
          <cell r="BH282">
            <v>2830</v>
          </cell>
          <cell r="BI282" t="str">
            <v>114</v>
          </cell>
          <cell r="BJ282">
            <v>110</v>
          </cell>
          <cell r="BK282" t="str">
            <v>ACC DEF TAXES-DEP ST</v>
          </cell>
          <cell r="BL282">
            <v>6.615384615384615</v>
          </cell>
          <cell r="BM282">
            <v>0</v>
          </cell>
          <cell r="BN282">
            <v>14</v>
          </cell>
          <cell r="BO282">
            <v>29</v>
          </cell>
          <cell r="BP282">
            <v>43</v>
          </cell>
          <cell r="BQ282">
            <v>0</v>
          </cell>
          <cell r="BR282">
            <v>0</v>
          </cell>
          <cell r="BS282">
            <v>0</v>
          </cell>
          <cell r="BT282">
            <v>0</v>
          </cell>
          <cell r="BU282">
            <v>0</v>
          </cell>
          <cell r="BV282">
            <v>0</v>
          </cell>
          <cell r="BW282">
            <v>0</v>
          </cell>
          <cell r="BX282">
            <v>0</v>
          </cell>
          <cell r="BY282">
            <v>0</v>
          </cell>
          <cell r="CA282" t="str">
            <v>20021152070</v>
          </cell>
          <cell r="CB282">
            <v>2070</v>
          </cell>
          <cell r="CC282">
            <v>115</v>
          </cell>
          <cell r="CD282">
            <v>0</v>
          </cell>
          <cell r="CE282">
            <v>0</v>
          </cell>
          <cell r="CF282">
            <v>0</v>
          </cell>
          <cell r="CG282">
            <v>0</v>
          </cell>
          <cell r="CH282">
            <v>0</v>
          </cell>
          <cell r="CI282">
            <v>0</v>
          </cell>
          <cell r="CJ282">
            <v>0</v>
          </cell>
          <cell r="CK282">
            <v>0</v>
          </cell>
          <cell r="CL282">
            <v>0</v>
          </cell>
          <cell r="CM282">
            <v>0</v>
          </cell>
          <cell r="CN282">
            <v>0</v>
          </cell>
          <cell r="CO282">
            <v>0</v>
          </cell>
          <cell r="CP282">
            <v>0</v>
          </cell>
          <cell r="CQ282">
            <v>0</v>
          </cell>
        </row>
        <row r="283">
          <cell r="A283">
            <v>350</v>
          </cell>
          <cell r="B283">
            <v>17629</v>
          </cell>
          <cell r="C283">
            <v>0</v>
          </cell>
          <cell r="D283">
            <v>0</v>
          </cell>
          <cell r="E283">
            <v>0</v>
          </cell>
          <cell r="F283">
            <v>0</v>
          </cell>
          <cell r="G283">
            <v>17629</v>
          </cell>
          <cell r="I283">
            <v>350</v>
          </cell>
          <cell r="J283">
            <v>27668</v>
          </cell>
          <cell r="K283">
            <v>0</v>
          </cell>
          <cell r="L283">
            <v>1188</v>
          </cell>
          <cell r="M283">
            <v>0</v>
          </cell>
          <cell r="N283">
            <v>0</v>
          </cell>
          <cell r="O283">
            <v>0</v>
          </cell>
          <cell r="P283">
            <v>0</v>
          </cell>
          <cell r="Q283">
            <v>0</v>
          </cell>
          <cell r="R283">
            <v>28856</v>
          </cell>
          <cell r="BG283" t="str">
            <v>1142830111</v>
          </cell>
          <cell r="BH283">
            <v>2830</v>
          </cell>
          <cell r="BI283" t="str">
            <v>114</v>
          </cell>
          <cell r="BJ283">
            <v>111</v>
          </cell>
          <cell r="BK283" t="str">
            <v>ACC FED DEF EL-UNDER</v>
          </cell>
          <cell r="BL283">
            <v>-163869.76923076922</v>
          </cell>
          <cell r="BM283">
            <v>-145949</v>
          </cell>
          <cell r="BN283">
            <v>-133787</v>
          </cell>
          <cell r="BO283">
            <v>-169243</v>
          </cell>
          <cell r="BP283">
            <v>-174367</v>
          </cell>
          <cell r="BQ283">
            <v>-186138</v>
          </cell>
          <cell r="BR283">
            <v>-181791</v>
          </cell>
          <cell r="BS283">
            <v>-183862</v>
          </cell>
          <cell r="BT283">
            <v>-189601</v>
          </cell>
          <cell r="BU283">
            <v>-177439</v>
          </cell>
          <cell r="BV283">
            <v>-165276</v>
          </cell>
          <cell r="BW283">
            <v>-153114</v>
          </cell>
          <cell r="BX283">
            <v>-140951</v>
          </cell>
          <cell r="BY283">
            <v>-128789</v>
          </cell>
          <cell r="CA283" t="str">
            <v>20011002110</v>
          </cell>
          <cell r="CB283">
            <v>2110</v>
          </cell>
          <cell r="CC283">
            <v>100</v>
          </cell>
          <cell r="CD283">
            <v>-1407027.8461538462</v>
          </cell>
          <cell r="CE283">
            <v>-1333054</v>
          </cell>
          <cell r="CF283">
            <v>-1330367</v>
          </cell>
          <cell r="CG283">
            <v>-1330367</v>
          </cell>
          <cell r="CH283">
            <v>-1330367</v>
          </cell>
          <cell r="CI283">
            <v>-1332659</v>
          </cell>
          <cell r="CJ283">
            <v>-1332659</v>
          </cell>
          <cell r="CK283">
            <v>-1332659</v>
          </cell>
          <cell r="CL283">
            <v>-1331905</v>
          </cell>
          <cell r="CM283">
            <v>-1332381</v>
          </cell>
          <cell r="CN283">
            <v>-1332381</v>
          </cell>
          <cell r="CO283">
            <v>-1787811</v>
          </cell>
          <cell r="CP283">
            <v>-1787811</v>
          </cell>
          <cell r="CQ283">
            <v>-1396941</v>
          </cell>
        </row>
        <row r="284">
          <cell r="A284">
            <v>3501</v>
          </cell>
          <cell r="B284">
            <v>56519</v>
          </cell>
          <cell r="C284">
            <v>0</v>
          </cell>
          <cell r="D284">
            <v>0</v>
          </cell>
          <cell r="E284">
            <v>0</v>
          </cell>
          <cell r="F284">
            <v>0</v>
          </cell>
          <cell r="G284">
            <v>56519</v>
          </cell>
          <cell r="I284">
            <v>3501</v>
          </cell>
          <cell r="J284">
            <v>0</v>
          </cell>
          <cell r="K284">
            <v>0</v>
          </cell>
          <cell r="L284">
            <v>0</v>
          </cell>
          <cell r="M284">
            <v>0</v>
          </cell>
          <cell r="N284">
            <v>0</v>
          </cell>
          <cell r="O284">
            <v>0</v>
          </cell>
          <cell r="P284">
            <v>0</v>
          </cell>
          <cell r="Q284">
            <v>0</v>
          </cell>
          <cell r="R284">
            <v>0</v>
          </cell>
          <cell r="BG284" t="str">
            <v>1142830113</v>
          </cell>
          <cell r="BH284">
            <v>2830</v>
          </cell>
          <cell r="BI284" t="str">
            <v>114</v>
          </cell>
          <cell r="BJ284">
            <v>113</v>
          </cell>
          <cell r="BK284" t="str">
            <v>ACC FED DEF EL-CONSE</v>
          </cell>
          <cell r="BL284">
            <v>-4824.4615384615381</v>
          </cell>
          <cell r="BM284">
            <v>-9066</v>
          </cell>
          <cell r="BN284">
            <v>-11226</v>
          </cell>
          <cell r="BO284">
            <v>-10636</v>
          </cell>
          <cell r="BP284">
            <v>-9008</v>
          </cell>
          <cell r="BQ284">
            <v>-7141</v>
          </cell>
          <cell r="BR284">
            <v>-4953</v>
          </cell>
          <cell r="BS284">
            <v>-1509</v>
          </cell>
          <cell r="BT284">
            <v>-4333</v>
          </cell>
          <cell r="BU284">
            <v>-4373</v>
          </cell>
          <cell r="BV284">
            <v>-379</v>
          </cell>
          <cell r="BW284">
            <v>577</v>
          </cell>
          <cell r="BX284">
            <v>-1313</v>
          </cell>
          <cell r="BY284">
            <v>642</v>
          </cell>
          <cell r="CA284" t="str">
            <v>20021002110</v>
          </cell>
          <cell r="CB284">
            <v>2110</v>
          </cell>
          <cell r="CC284">
            <v>100</v>
          </cell>
          <cell r="CD284">
            <v>-1411968.2307692308</v>
          </cell>
          <cell r="CE284">
            <v>-1396941</v>
          </cell>
          <cell r="CF284">
            <v>-1403923</v>
          </cell>
          <cell r="CG284">
            <v>-1403923</v>
          </cell>
          <cell r="CH284">
            <v>-1403923</v>
          </cell>
          <cell r="CI284">
            <v>-1403923</v>
          </cell>
          <cell r="CJ284">
            <v>-1413064</v>
          </cell>
          <cell r="CK284">
            <v>-1413064</v>
          </cell>
          <cell r="CL284">
            <v>-1419471</v>
          </cell>
          <cell r="CM284">
            <v>-1419471</v>
          </cell>
          <cell r="CN284">
            <v>-1419471</v>
          </cell>
          <cell r="CO284">
            <v>-1419471</v>
          </cell>
          <cell r="CP284">
            <v>-1419471</v>
          </cell>
          <cell r="CQ284">
            <v>-1419471</v>
          </cell>
        </row>
        <row r="285">
          <cell r="A285">
            <v>352</v>
          </cell>
          <cell r="B285">
            <v>26401</v>
          </cell>
          <cell r="C285">
            <v>0</v>
          </cell>
          <cell r="D285">
            <v>0</v>
          </cell>
          <cell r="E285">
            <v>0</v>
          </cell>
          <cell r="F285">
            <v>0</v>
          </cell>
          <cell r="G285">
            <v>26401</v>
          </cell>
          <cell r="I285">
            <v>352</v>
          </cell>
          <cell r="J285">
            <v>11843</v>
          </cell>
          <cell r="K285">
            <v>0</v>
          </cell>
          <cell r="L285">
            <v>552</v>
          </cell>
          <cell r="M285">
            <v>0</v>
          </cell>
          <cell r="N285">
            <v>0</v>
          </cell>
          <cell r="O285">
            <v>0</v>
          </cell>
          <cell r="P285">
            <v>0</v>
          </cell>
          <cell r="Q285">
            <v>0</v>
          </cell>
          <cell r="R285">
            <v>12395</v>
          </cell>
          <cell r="BG285" t="str">
            <v>1142830114</v>
          </cell>
          <cell r="BH285">
            <v>2830</v>
          </cell>
          <cell r="BI285" t="str">
            <v>114</v>
          </cell>
          <cell r="BJ285">
            <v>114</v>
          </cell>
          <cell r="BK285" t="str">
            <v>ACCUM DEF TAXES-PENS</v>
          </cell>
          <cell r="BL285">
            <v>-91684.769230769234</v>
          </cell>
          <cell r="BM285">
            <v>-30827</v>
          </cell>
          <cell r="BN285">
            <v>-95931</v>
          </cell>
          <cell r="BO285">
            <v>-95570</v>
          </cell>
          <cell r="BP285">
            <v>-95208</v>
          </cell>
          <cell r="BQ285">
            <v>-94847</v>
          </cell>
          <cell r="BR285">
            <v>-94485</v>
          </cell>
          <cell r="BS285">
            <v>-94124</v>
          </cell>
          <cell r="BT285">
            <v>-93762</v>
          </cell>
          <cell r="BU285">
            <v>-95714</v>
          </cell>
          <cell r="BV285">
            <v>-97666</v>
          </cell>
          <cell r="BW285">
            <v>-99618</v>
          </cell>
          <cell r="BX285">
            <v>-101570</v>
          </cell>
          <cell r="BY285">
            <v>-102580</v>
          </cell>
          <cell r="CA285" t="str">
            <v>2001fpuc2110</v>
          </cell>
          <cell r="CB285">
            <v>2110</v>
          </cell>
          <cell r="CC285" t="str">
            <v>fpuc</v>
          </cell>
          <cell r="CD285">
            <v>-1407027.8461538462</v>
          </cell>
          <cell r="CE285">
            <v>-1333054</v>
          </cell>
          <cell r="CF285">
            <v>-1330367</v>
          </cell>
          <cell r="CG285">
            <v>-1330367</v>
          </cell>
          <cell r="CH285">
            <v>-1330367</v>
          </cell>
          <cell r="CI285">
            <v>-1332659</v>
          </cell>
          <cell r="CJ285">
            <v>-1332659</v>
          </cell>
          <cell r="CK285">
            <v>-1332659</v>
          </cell>
          <cell r="CL285">
            <v>-1331905</v>
          </cell>
          <cell r="CM285">
            <v>-1332381</v>
          </cell>
          <cell r="CN285">
            <v>-1332381</v>
          </cell>
          <cell r="CO285">
            <v>-1787811</v>
          </cell>
          <cell r="CP285">
            <v>-1787811</v>
          </cell>
          <cell r="CQ285">
            <v>-1396941</v>
          </cell>
        </row>
        <row r="286">
          <cell r="A286">
            <v>353</v>
          </cell>
          <cell r="B286">
            <v>1950347</v>
          </cell>
          <cell r="C286">
            <v>11883</v>
          </cell>
          <cell r="D286">
            <v>0</v>
          </cell>
          <cell r="E286">
            <v>0</v>
          </cell>
          <cell r="F286">
            <v>0</v>
          </cell>
          <cell r="G286">
            <v>1962230</v>
          </cell>
          <cell r="I286">
            <v>353</v>
          </cell>
          <cell r="J286">
            <v>762973</v>
          </cell>
          <cell r="K286">
            <v>0</v>
          </cell>
          <cell r="L286">
            <v>48788</v>
          </cell>
          <cell r="M286">
            <v>0</v>
          </cell>
          <cell r="N286">
            <v>0</v>
          </cell>
          <cell r="O286">
            <v>0</v>
          </cell>
          <cell r="P286">
            <v>0</v>
          </cell>
          <cell r="Q286">
            <v>0</v>
          </cell>
          <cell r="R286">
            <v>811761</v>
          </cell>
          <cell r="BG286" t="str">
            <v>1142830118</v>
          </cell>
          <cell r="BH286">
            <v>2830</v>
          </cell>
          <cell r="BI286" t="str">
            <v>114</v>
          </cell>
          <cell r="BJ286">
            <v>118</v>
          </cell>
          <cell r="BK286" t="str">
            <v xml:space="preserve">ACC FED DEF-LOSS ON </v>
          </cell>
          <cell r="BL286">
            <v>-17874</v>
          </cell>
          <cell r="BM286">
            <v>-19419</v>
          </cell>
          <cell r="BN286">
            <v>-18334</v>
          </cell>
          <cell r="BO286">
            <v>-18221</v>
          </cell>
          <cell r="BP286">
            <v>-18107</v>
          </cell>
          <cell r="BQ286">
            <v>-17993</v>
          </cell>
          <cell r="BR286">
            <v>-17879</v>
          </cell>
          <cell r="BS286">
            <v>-17766</v>
          </cell>
          <cell r="BT286">
            <v>-17673</v>
          </cell>
          <cell r="BU286">
            <v>-17580</v>
          </cell>
          <cell r="BV286">
            <v>-17487</v>
          </cell>
          <cell r="BW286">
            <v>-17394</v>
          </cell>
          <cell r="BX286">
            <v>-17301</v>
          </cell>
          <cell r="BY286">
            <v>-17208</v>
          </cell>
          <cell r="CA286" t="str">
            <v>2002fpuc2110</v>
          </cell>
          <cell r="CB286">
            <v>2110</v>
          </cell>
          <cell r="CC286" t="str">
            <v>fpuc</v>
          </cell>
          <cell r="CD286">
            <v>-1411968.2307692308</v>
          </cell>
          <cell r="CE286">
            <v>-1396941</v>
          </cell>
          <cell r="CF286">
            <v>-1403923</v>
          </cell>
          <cell r="CG286">
            <v>-1403923</v>
          </cell>
          <cell r="CH286">
            <v>-1403923</v>
          </cell>
          <cell r="CI286">
            <v>-1403923</v>
          </cell>
          <cell r="CJ286">
            <v>-1413064</v>
          </cell>
          <cell r="CK286">
            <v>-1413064</v>
          </cell>
          <cell r="CL286">
            <v>-1419471</v>
          </cell>
          <cell r="CM286">
            <v>-1419471</v>
          </cell>
          <cell r="CN286">
            <v>-1419471</v>
          </cell>
          <cell r="CO286">
            <v>-1419471</v>
          </cell>
          <cell r="CP286">
            <v>-1419471</v>
          </cell>
          <cell r="CQ286">
            <v>-1419471</v>
          </cell>
        </row>
        <row r="287">
          <cell r="A287">
            <v>354</v>
          </cell>
          <cell r="B287">
            <v>244665</v>
          </cell>
          <cell r="C287">
            <v>0</v>
          </cell>
          <cell r="D287">
            <v>0</v>
          </cell>
          <cell r="E287">
            <v>0</v>
          </cell>
          <cell r="F287">
            <v>0</v>
          </cell>
          <cell r="G287">
            <v>244665</v>
          </cell>
          <cell r="I287">
            <v>354</v>
          </cell>
          <cell r="J287">
            <v>157359</v>
          </cell>
          <cell r="K287">
            <v>0</v>
          </cell>
          <cell r="L287">
            <v>4404</v>
          </cell>
          <cell r="M287">
            <v>0</v>
          </cell>
          <cell r="N287">
            <v>0</v>
          </cell>
          <cell r="O287">
            <v>0</v>
          </cell>
          <cell r="P287">
            <v>0</v>
          </cell>
          <cell r="Q287">
            <v>0</v>
          </cell>
          <cell r="R287">
            <v>161763</v>
          </cell>
          <cell r="BG287" t="str">
            <v>1142830220</v>
          </cell>
          <cell r="BH287">
            <v>2830</v>
          </cell>
          <cell r="BI287" t="str">
            <v>114</v>
          </cell>
          <cell r="BJ287">
            <v>220</v>
          </cell>
          <cell r="BK287" t="str">
            <v>ACC DEF TAXES-DEP ST</v>
          </cell>
          <cell r="BL287">
            <v>1.0769230769230769</v>
          </cell>
          <cell r="BM287">
            <v>0</v>
          </cell>
          <cell r="BN287">
            <v>2</v>
          </cell>
          <cell r="BO287">
            <v>5</v>
          </cell>
          <cell r="BP287">
            <v>7</v>
          </cell>
          <cell r="BQ287">
            <v>0</v>
          </cell>
          <cell r="BR287">
            <v>0</v>
          </cell>
          <cell r="BS287">
            <v>0</v>
          </cell>
          <cell r="BT287">
            <v>0</v>
          </cell>
          <cell r="BU287">
            <v>0</v>
          </cell>
          <cell r="BV287">
            <v>0</v>
          </cell>
          <cell r="BW287">
            <v>0</v>
          </cell>
          <cell r="BX287">
            <v>0</v>
          </cell>
          <cell r="BY287">
            <v>0</v>
          </cell>
          <cell r="CA287" t="str">
            <v>20011142110</v>
          </cell>
          <cell r="CB287">
            <v>2110</v>
          </cell>
          <cell r="CC287">
            <v>114</v>
          </cell>
          <cell r="CD287">
            <v>0</v>
          </cell>
          <cell r="CE287">
            <v>0</v>
          </cell>
          <cell r="CF287">
            <v>0</v>
          </cell>
          <cell r="CG287">
            <v>0</v>
          </cell>
          <cell r="CH287">
            <v>0</v>
          </cell>
          <cell r="CI287">
            <v>0</v>
          </cell>
          <cell r="CJ287">
            <v>0</v>
          </cell>
          <cell r="CK287">
            <v>0</v>
          </cell>
          <cell r="CL287">
            <v>0</v>
          </cell>
          <cell r="CM287">
            <v>0</v>
          </cell>
          <cell r="CN287">
            <v>0</v>
          </cell>
          <cell r="CO287">
            <v>0</v>
          </cell>
          <cell r="CP287">
            <v>0</v>
          </cell>
          <cell r="CQ287">
            <v>0</v>
          </cell>
        </row>
        <row r="288">
          <cell r="A288">
            <v>355</v>
          </cell>
          <cell r="B288">
            <v>1774572</v>
          </cell>
          <cell r="C288">
            <v>691060</v>
          </cell>
          <cell r="D288">
            <v>0</v>
          </cell>
          <cell r="E288">
            <v>0</v>
          </cell>
          <cell r="F288">
            <v>-8494</v>
          </cell>
          <cell r="G288">
            <v>2457138</v>
          </cell>
          <cell r="I288">
            <v>355</v>
          </cell>
          <cell r="J288">
            <v>603893</v>
          </cell>
          <cell r="K288">
            <v>-8494</v>
          </cell>
          <cell r="L288">
            <v>69295</v>
          </cell>
          <cell r="M288">
            <v>0</v>
          </cell>
          <cell r="N288">
            <v>-285</v>
          </cell>
          <cell r="O288">
            <v>0</v>
          </cell>
          <cell r="P288">
            <v>0</v>
          </cell>
          <cell r="Q288">
            <v>0</v>
          </cell>
          <cell r="R288">
            <v>664409</v>
          </cell>
          <cell r="BG288" t="str">
            <v>1142830221</v>
          </cell>
          <cell r="BH288">
            <v>2830</v>
          </cell>
          <cell r="BI288" t="str">
            <v>114</v>
          </cell>
          <cell r="BJ288">
            <v>221</v>
          </cell>
          <cell r="BK288" t="str">
            <v>ACC DEF UNDERREC PUR</v>
          </cell>
          <cell r="BL288">
            <v>-28051.23076923077</v>
          </cell>
          <cell r="BM288">
            <v>-24984</v>
          </cell>
          <cell r="BN288">
            <v>-22902</v>
          </cell>
          <cell r="BO288">
            <v>-28971</v>
          </cell>
          <cell r="BP288">
            <v>-29848</v>
          </cell>
          <cell r="BQ288">
            <v>-31863</v>
          </cell>
          <cell r="BR288">
            <v>-31119</v>
          </cell>
          <cell r="BS288">
            <v>-31473</v>
          </cell>
          <cell r="BT288">
            <v>-32456</v>
          </cell>
          <cell r="BU288">
            <v>-30374</v>
          </cell>
          <cell r="BV288">
            <v>-28292</v>
          </cell>
          <cell r="BW288">
            <v>-26210</v>
          </cell>
          <cell r="BX288">
            <v>-24128</v>
          </cell>
          <cell r="BY288">
            <v>-22046</v>
          </cell>
          <cell r="CA288" t="str">
            <v>20021142110</v>
          </cell>
          <cell r="CB288">
            <v>2110</v>
          </cell>
          <cell r="CC288">
            <v>114</v>
          </cell>
          <cell r="CD288">
            <v>0</v>
          </cell>
          <cell r="CE288">
            <v>0</v>
          </cell>
          <cell r="CF288">
            <v>0</v>
          </cell>
          <cell r="CG288">
            <v>0</v>
          </cell>
          <cell r="CH288">
            <v>0</v>
          </cell>
          <cell r="CI288">
            <v>0</v>
          </cell>
          <cell r="CJ288">
            <v>0</v>
          </cell>
          <cell r="CK288">
            <v>0</v>
          </cell>
          <cell r="CL288">
            <v>0</v>
          </cell>
          <cell r="CM288">
            <v>0</v>
          </cell>
          <cell r="CN288">
            <v>0</v>
          </cell>
          <cell r="CO288">
            <v>0</v>
          </cell>
          <cell r="CP288">
            <v>0</v>
          </cell>
          <cell r="CQ288">
            <v>0</v>
          </cell>
        </row>
        <row r="289">
          <cell r="A289">
            <v>356</v>
          </cell>
          <cell r="B289">
            <v>986486</v>
          </cell>
          <cell r="C289">
            <v>1015053</v>
          </cell>
          <cell r="D289">
            <v>0</v>
          </cell>
          <cell r="E289">
            <v>0</v>
          </cell>
          <cell r="F289">
            <v>0</v>
          </cell>
          <cell r="G289">
            <v>2001539</v>
          </cell>
          <cell r="I289">
            <v>356</v>
          </cell>
          <cell r="J289">
            <v>392708</v>
          </cell>
          <cell r="K289">
            <v>0</v>
          </cell>
          <cell r="L289">
            <v>30576</v>
          </cell>
          <cell r="M289">
            <v>0</v>
          </cell>
          <cell r="N289">
            <v>-28437</v>
          </cell>
          <cell r="O289">
            <v>0</v>
          </cell>
          <cell r="P289">
            <v>0</v>
          </cell>
          <cell r="Q289">
            <v>0</v>
          </cell>
          <cell r="R289">
            <v>394847</v>
          </cell>
          <cell r="BG289" t="str">
            <v>1142830223</v>
          </cell>
          <cell r="BH289">
            <v>2830</v>
          </cell>
          <cell r="BI289" t="str">
            <v>114</v>
          </cell>
          <cell r="BJ289">
            <v>223</v>
          </cell>
          <cell r="BK289" t="str">
            <v xml:space="preserve">ACC DEF EL- CONSERV </v>
          </cell>
          <cell r="BL289">
            <v>-825.84615384615381</v>
          </cell>
          <cell r="BM289">
            <v>-1552</v>
          </cell>
          <cell r="BN289">
            <v>-1922</v>
          </cell>
          <cell r="BO289">
            <v>-1821</v>
          </cell>
          <cell r="BP289">
            <v>-1542</v>
          </cell>
          <cell r="BQ289">
            <v>-1222</v>
          </cell>
          <cell r="BR289">
            <v>-848</v>
          </cell>
          <cell r="BS289">
            <v>-258</v>
          </cell>
          <cell r="BT289">
            <v>-742</v>
          </cell>
          <cell r="BU289">
            <v>-748</v>
          </cell>
          <cell r="BV289">
            <v>-65</v>
          </cell>
          <cell r="BW289">
            <v>99</v>
          </cell>
          <cell r="BX289">
            <v>-225</v>
          </cell>
          <cell r="BY289">
            <v>110</v>
          </cell>
          <cell r="CA289" t="str">
            <v>20011152110</v>
          </cell>
          <cell r="CB289">
            <v>2110</v>
          </cell>
          <cell r="CC289">
            <v>115</v>
          </cell>
          <cell r="CD289">
            <v>0</v>
          </cell>
          <cell r="CE289">
            <v>0</v>
          </cell>
          <cell r="CF289">
            <v>0</v>
          </cell>
          <cell r="CG289">
            <v>0</v>
          </cell>
          <cell r="CH289">
            <v>0</v>
          </cell>
          <cell r="CI289">
            <v>0</v>
          </cell>
          <cell r="CJ289">
            <v>0</v>
          </cell>
          <cell r="CK289">
            <v>0</v>
          </cell>
          <cell r="CL289">
            <v>0</v>
          </cell>
          <cell r="CM289">
            <v>0</v>
          </cell>
          <cell r="CN289">
            <v>0</v>
          </cell>
          <cell r="CO289">
            <v>0</v>
          </cell>
          <cell r="CP289">
            <v>0</v>
          </cell>
          <cell r="CQ289">
            <v>0</v>
          </cell>
        </row>
        <row r="290">
          <cell r="A290">
            <v>359</v>
          </cell>
          <cell r="B290">
            <v>6788</v>
          </cell>
          <cell r="C290">
            <v>0</v>
          </cell>
          <cell r="D290">
            <v>0</v>
          </cell>
          <cell r="E290">
            <v>0</v>
          </cell>
          <cell r="F290">
            <v>0</v>
          </cell>
          <cell r="G290">
            <v>6788</v>
          </cell>
          <cell r="I290">
            <v>359</v>
          </cell>
          <cell r="J290">
            <v>2597</v>
          </cell>
          <cell r="K290">
            <v>0</v>
          </cell>
          <cell r="L290">
            <v>264</v>
          </cell>
          <cell r="M290">
            <v>0</v>
          </cell>
          <cell r="N290">
            <v>0</v>
          </cell>
          <cell r="O290">
            <v>0</v>
          </cell>
          <cell r="P290">
            <v>0</v>
          </cell>
          <cell r="Q290">
            <v>0</v>
          </cell>
          <cell r="R290">
            <v>2861</v>
          </cell>
          <cell r="BG290" t="str">
            <v>1142830224</v>
          </cell>
          <cell r="BH290">
            <v>2830</v>
          </cell>
          <cell r="BI290" t="str">
            <v>114</v>
          </cell>
          <cell r="BJ290">
            <v>224</v>
          </cell>
          <cell r="BK290" t="str">
            <v>ACCUM DEF TXS-PENSIO</v>
          </cell>
          <cell r="BL290">
            <v>-15694.615384615385</v>
          </cell>
          <cell r="BM290">
            <v>-5277</v>
          </cell>
          <cell r="BN290">
            <v>-16421</v>
          </cell>
          <cell r="BO290">
            <v>-16360</v>
          </cell>
          <cell r="BP290">
            <v>-16298</v>
          </cell>
          <cell r="BQ290">
            <v>-16236</v>
          </cell>
          <cell r="BR290">
            <v>-16174</v>
          </cell>
          <cell r="BS290">
            <v>-16112</v>
          </cell>
          <cell r="BT290">
            <v>-16050</v>
          </cell>
          <cell r="BU290">
            <v>-16384</v>
          </cell>
          <cell r="BV290">
            <v>-16718</v>
          </cell>
          <cell r="BW290">
            <v>-17053</v>
          </cell>
          <cell r="BX290">
            <v>-17387</v>
          </cell>
          <cell r="BY290">
            <v>-17560</v>
          </cell>
          <cell r="CA290" t="str">
            <v>20021152110</v>
          </cell>
          <cell r="CB290">
            <v>2110</v>
          </cell>
          <cell r="CC290">
            <v>115</v>
          </cell>
          <cell r="CD290">
            <v>0</v>
          </cell>
          <cell r="CE290">
            <v>0</v>
          </cell>
          <cell r="CF290">
            <v>0</v>
          </cell>
          <cell r="CG290">
            <v>0</v>
          </cell>
          <cell r="CH290">
            <v>0</v>
          </cell>
          <cell r="CI290">
            <v>0</v>
          </cell>
          <cell r="CJ290">
            <v>0</v>
          </cell>
          <cell r="CK290">
            <v>0</v>
          </cell>
          <cell r="CL290">
            <v>0</v>
          </cell>
          <cell r="CM290">
            <v>0</v>
          </cell>
          <cell r="CN290">
            <v>0</v>
          </cell>
          <cell r="CO290">
            <v>0</v>
          </cell>
          <cell r="CP290">
            <v>0</v>
          </cell>
          <cell r="CQ290">
            <v>0</v>
          </cell>
        </row>
        <row r="291">
          <cell r="A291">
            <v>360</v>
          </cell>
          <cell r="B291">
            <v>11072</v>
          </cell>
          <cell r="C291">
            <v>0</v>
          </cell>
          <cell r="D291">
            <v>0</v>
          </cell>
          <cell r="E291">
            <v>0</v>
          </cell>
          <cell r="F291">
            <v>0</v>
          </cell>
          <cell r="G291">
            <v>11072</v>
          </cell>
          <cell r="I291">
            <v>360</v>
          </cell>
          <cell r="J291">
            <v>-4836</v>
          </cell>
          <cell r="K291">
            <v>0</v>
          </cell>
          <cell r="L291">
            <v>312</v>
          </cell>
          <cell r="M291">
            <v>0</v>
          </cell>
          <cell r="N291">
            <v>0</v>
          </cell>
          <cell r="O291">
            <v>0</v>
          </cell>
          <cell r="P291">
            <v>0</v>
          </cell>
          <cell r="Q291">
            <v>0</v>
          </cell>
          <cell r="R291">
            <v>-4524</v>
          </cell>
          <cell r="BG291" t="str">
            <v>1142830228</v>
          </cell>
          <cell r="BH291">
            <v>2830</v>
          </cell>
          <cell r="BI291" t="str">
            <v>114</v>
          </cell>
          <cell r="BJ291">
            <v>228</v>
          </cell>
          <cell r="BK291" t="str">
            <v>ACC STATE DEF-LOSS R</v>
          </cell>
          <cell r="BL291">
            <v>-3059.6153846153848</v>
          </cell>
          <cell r="BM291">
            <v>-3324</v>
          </cell>
          <cell r="BN291">
            <v>-3138</v>
          </cell>
          <cell r="BO291">
            <v>-3119</v>
          </cell>
          <cell r="BP291">
            <v>-3100</v>
          </cell>
          <cell r="BQ291">
            <v>-3080</v>
          </cell>
          <cell r="BR291">
            <v>-3061</v>
          </cell>
          <cell r="BS291">
            <v>-3041</v>
          </cell>
          <cell r="BT291">
            <v>-3025</v>
          </cell>
          <cell r="BU291">
            <v>-3009</v>
          </cell>
          <cell r="BV291">
            <v>-2993</v>
          </cell>
          <cell r="BW291">
            <v>-2977</v>
          </cell>
          <cell r="BX291">
            <v>-2962</v>
          </cell>
          <cell r="BY291">
            <v>-2946</v>
          </cell>
          <cell r="CA291" t="str">
            <v>20011002140</v>
          </cell>
          <cell r="CB291">
            <v>2140</v>
          </cell>
          <cell r="CC291">
            <v>100</v>
          </cell>
          <cell r="CD291">
            <v>428441</v>
          </cell>
          <cell r="CE291">
            <v>428441</v>
          </cell>
          <cell r="CF291">
            <v>428441</v>
          </cell>
          <cell r="CG291">
            <v>428441</v>
          </cell>
          <cell r="CH291">
            <v>428441</v>
          </cell>
          <cell r="CI291">
            <v>428441</v>
          </cell>
          <cell r="CJ291">
            <v>428441</v>
          </cell>
          <cell r="CK291">
            <v>428441</v>
          </cell>
          <cell r="CL291">
            <v>428441</v>
          </cell>
          <cell r="CM291">
            <v>428441</v>
          </cell>
          <cell r="CN291">
            <v>428441</v>
          </cell>
          <cell r="CO291">
            <v>428441</v>
          </cell>
          <cell r="CP291">
            <v>428441</v>
          </cell>
          <cell r="CQ291">
            <v>428441</v>
          </cell>
        </row>
        <row r="292">
          <cell r="A292">
            <v>3601</v>
          </cell>
          <cell r="B292">
            <v>16188</v>
          </cell>
          <cell r="C292">
            <v>0</v>
          </cell>
          <cell r="D292">
            <v>0</v>
          </cell>
          <cell r="E292">
            <v>0</v>
          </cell>
          <cell r="F292">
            <v>0</v>
          </cell>
          <cell r="G292">
            <v>16188</v>
          </cell>
          <cell r="I292">
            <v>3601</v>
          </cell>
          <cell r="J292">
            <v>1185</v>
          </cell>
          <cell r="K292">
            <v>0</v>
          </cell>
          <cell r="L292">
            <v>0</v>
          </cell>
          <cell r="M292">
            <v>0</v>
          </cell>
          <cell r="N292">
            <v>0</v>
          </cell>
          <cell r="O292">
            <v>0</v>
          </cell>
          <cell r="P292">
            <v>0</v>
          </cell>
          <cell r="Q292">
            <v>0</v>
          </cell>
          <cell r="R292">
            <v>1185</v>
          </cell>
          <cell r="BG292" t="str">
            <v>114TOTAL2830</v>
          </cell>
          <cell r="BH292" t="str">
            <v>2830 Total</v>
          </cell>
          <cell r="BI292" t="str">
            <v/>
          </cell>
          <cell r="BL292">
            <v>-325876.61538461538</v>
          </cell>
          <cell r="BM292">
            <v>-240398</v>
          </cell>
          <cell r="BN292">
            <v>-303645</v>
          </cell>
          <cell r="BO292">
            <v>-343907</v>
          </cell>
          <cell r="BP292">
            <v>-347428</v>
          </cell>
          <cell r="BQ292">
            <v>-358520</v>
          </cell>
          <cell r="BR292">
            <v>-350310</v>
          </cell>
          <cell r="BS292">
            <v>-348145</v>
          </cell>
          <cell r="BT292">
            <v>-357642</v>
          </cell>
          <cell r="BU292">
            <v>-345621</v>
          </cell>
          <cell r="BV292">
            <v>-328876</v>
          </cell>
          <cell r="BW292">
            <v>-315690</v>
          </cell>
          <cell r="BX292">
            <v>-305837</v>
          </cell>
          <cell r="BY292">
            <v>-290377</v>
          </cell>
          <cell r="CA292" t="str">
            <v>20021002140</v>
          </cell>
          <cell r="CB292">
            <v>2140</v>
          </cell>
          <cell r="CC292">
            <v>100</v>
          </cell>
          <cell r="CD292">
            <v>428441</v>
          </cell>
          <cell r="CE292">
            <v>428441</v>
          </cell>
          <cell r="CF292">
            <v>428441</v>
          </cell>
          <cell r="CG292">
            <v>428441</v>
          </cell>
          <cell r="CH292">
            <v>428441</v>
          </cell>
          <cell r="CI292">
            <v>428441</v>
          </cell>
          <cell r="CJ292">
            <v>428441</v>
          </cell>
          <cell r="CK292">
            <v>428441</v>
          </cell>
          <cell r="CL292">
            <v>428441</v>
          </cell>
          <cell r="CM292">
            <v>428441</v>
          </cell>
          <cell r="CN292">
            <v>428441</v>
          </cell>
          <cell r="CO292">
            <v>428441</v>
          </cell>
          <cell r="CP292">
            <v>428441</v>
          </cell>
          <cell r="CQ292">
            <v>428441</v>
          </cell>
        </row>
        <row r="293">
          <cell r="A293">
            <v>361</v>
          </cell>
          <cell r="B293">
            <v>94408</v>
          </cell>
          <cell r="C293">
            <v>1634</v>
          </cell>
          <cell r="D293">
            <v>0</v>
          </cell>
          <cell r="E293">
            <v>0</v>
          </cell>
          <cell r="F293">
            <v>0</v>
          </cell>
          <cell r="G293">
            <v>96042</v>
          </cell>
          <cell r="I293">
            <v>361</v>
          </cell>
          <cell r="J293">
            <v>14863</v>
          </cell>
          <cell r="K293">
            <v>0</v>
          </cell>
          <cell r="L293">
            <v>7308</v>
          </cell>
          <cell r="M293">
            <v>0</v>
          </cell>
          <cell r="N293">
            <v>0</v>
          </cell>
          <cell r="O293">
            <v>0</v>
          </cell>
          <cell r="P293">
            <v>0</v>
          </cell>
          <cell r="Q293">
            <v>0</v>
          </cell>
          <cell r="R293">
            <v>22171</v>
          </cell>
          <cell r="BG293" t="str">
            <v>Grand Total</v>
          </cell>
          <cell r="BL293">
            <v>-91897653.076923072</v>
          </cell>
          <cell r="BM293">
            <v>-87952650</v>
          </cell>
          <cell r="BN293">
            <v>-90324192</v>
          </cell>
          <cell r="BO293">
            <v>-89465399</v>
          </cell>
          <cell r="BP293">
            <v>-90579677</v>
          </cell>
          <cell r="BQ293">
            <v>-90622214</v>
          </cell>
          <cell r="BR293">
            <v>-91129321</v>
          </cell>
          <cell r="BS293">
            <v>-92332448</v>
          </cell>
          <cell r="BT293">
            <v>-92289036</v>
          </cell>
          <cell r="BU293">
            <v>-92180975</v>
          </cell>
          <cell r="BV293">
            <v>-93383019</v>
          </cell>
          <cell r="BW293">
            <v>-93340045</v>
          </cell>
          <cell r="BX293">
            <v>-94524169</v>
          </cell>
          <cell r="BY293">
            <v>-96546345</v>
          </cell>
          <cell r="CA293" t="str">
            <v>2001fpuc2140</v>
          </cell>
          <cell r="CB293">
            <v>2140</v>
          </cell>
          <cell r="CC293" t="str">
            <v>fpuc</v>
          </cell>
          <cell r="CD293">
            <v>428441</v>
          </cell>
          <cell r="CE293">
            <v>428441</v>
          </cell>
          <cell r="CF293">
            <v>428441</v>
          </cell>
          <cell r="CG293">
            <v>428441</v>
          </cell>
          <cell r="CH293">
            <v>428441</v>
          </cell>
          <cell r="CI293">
            <v>428441</v>
          </cell>
          <cell r="CJ293">
            <v>428441</v>
          </cell>
          <cell r="CK293">
            <v>428441</v>
          </cell>
          <cell r="CL293">
            <v>428441</v>
          </cell>
          <cell r="CM293">
            <v>428441</v>
          </cell>
          <cell r="CN293">
            <v>428441</v>
          </cell>
          <cell r="CO293">
            <v>428441</v>
          </cell>
          <cell r="CP293">
            <v>428441</v>
          </cell>
          <cell r="CQ293">
            <v>428441</v>
          </cell>
        </row>
        <row r="294">
          <cell r="A294">
            <v>362</v>
          </cell>
          <cell r="B294">
            <v>2897294</v>
          </cell>
          <cell r="C294">
            <v>456450</v>
          </cell>
          <cell r="D294">
            <v>0</v>
          </cell>
          <cell r="E294">
            <v>0</v>
          </cell>
          <cell r="F294">
            <v>-36722</v>
          </cell>
          <cell r="G294">
            <v>3317022</v>
          </cell>
          <cell r="I294">
            <v>362</v>
          </cell>
          <cell r="J294">
            <v>1388077</v>
          </cell>
          <cell r="K294">
            <v>-36722</v>
          </cell>
          <cell r="L294">
            <v>96979</v>
          </cell>
          <cell r="M294">
            <v>0</v>
          </cell>
          <cell r="N294">
            <v>-4474</v>
          </cell>
          <cell r="O294">
            <v>0</v>
          </cell>
          <cell r="P294">
            <v>0</v>
          </cell>
          <cell r="Q294">
            <v>0</v>
          </cell>
          <cell r="R294">
            <v>1443860</v>
          </cell>
          <cell r="CA294" t="str">
            <v>2002fpuc2140</v>
          </cell>
          <cell r="CB294">
            <v>2140</v>
          </cell>
          <cell r="CC294" t="str">
            <v>fpuc</v>
          </cell>
          <cell r="CD294">
            <v>428441</v>
          </cell>
          <cell r="CE294">
            <v>428441</v>
          </cell>
          <cell r="CF294">
            <v>428441</v>
          </cell>
          <cell r="CG294">
            <v>428441</v>
          </cell>
          <cell r="CH294">
            <v>428441</v>
          </cell>
          <cell r="CI294">
            <v>428441</v>
          </cell>
          <cell r="CJ294">
            <v>428441</v>
          </cell>
          <cell r="CK294">
            <v>428441</v>
          </cell>
          <cell r="CL294">
            <v>428441</v>
          </cell>
          <cell r="CM294">
            <v>428441</v>
          </cell>
          <cell r="CN294">
            <v>428441</v>
          </cell>
          <cell r="CO294">
            <v>428441</v>
          </cell>
          <cell r="CP294">
            <v>428441</v>
          </cell>
          <cell r="CQ294">
            <v>428441</v>
          </cell>
        </row>
        <row r="295">
          <cell r="A295">
            <v>364</v>
          </cell>
          <cell r="B295">
            <v>6885990</v>
          </cell>
          <cell r="C295">
            <v>434374</v>
          </cell>
          <cell r="D295">
            <v>0</v>
          </cell>
          <cell r="E295">
            <v>0</v>
          </cell>
          <cell r="F295">
            <v>-48516</v>
          </cell>
          <cell r="G295">
            <v>7271848</v>
          </cell>
          <cell r="I295">
            <v>364</v>
          </cell>
          <cell r="J295">
            <v>2955742</v>
          </cell>
          <cell r="K295">
            <v>-48516</v>
          </cell>
          <cell r="L295">
            <v>292044</v>
          </cell>
          <cell r="M295">
            <v>3483</v>
          </cell>
          <cell r="N295">
            <v>-70497</v>
          </cell>
          <cell r="O295">
            <v>0</v>
          </cell>
          <cell r="P295">
            <v>0</v>
          </cell>
          <cell r="Q295">
            <v>0</v>
          </cell>
          <cell r="R295">
            <v>3132256</v>
          </cell>
          <cell r="CA295" t="str">
            <v>20011142140</v>
          </cell>
          <cell r="CB295">
            <v>2140</v>
          </cell>
          <cell r="CC295">
            <v>114</v>
          </cell>
          <cell r="CD295">
            <v>0</v>
          </cell>
          <cell r="CE295">
            <v>0</v>
          </cell>
          <cell r="CF295">
            <v>0</v>
          </cell>
          <cell r="CG295">
            <v>0</v>
          </cell>
          <cell r="CH295">
            <v>0</v>
          </cell>
          <cell r="CI295">
            <v>0</v>
          </cell>
          <cell r="CJ295">
            <v>0</v>
          </cell>
          <cell r="CK295">
            <v>0</v>
          </cell>
          <cell r="CL295">
            <v>0</v>
          </cell>
          <cell r="CM295">
            <v>0</v>
          </cell>
          <cell r="CN295">
            <v>0</v>
          </cell>
          <cell r="CO295">
            <v>0</v>
          </cell>
          <cell r="CP295">
            <v>0</v>
          </cell>
          <cell r="CQ295">
            <v>0</v>
          </cell>
        </row>
        <row r="296">
          <cell r="A296">
            <v>365</v>
          </cell>
          <cell r="B296">
            <v>8019048</v>
          </cell>
          <cell r="C296">
            <v>342058</v>
          </cell>
          <cell r="D296">
            <v>0</v>
          </cell>
          <cell r="E296">
            <v>0</v>
          </cell>
          <cell r="F296">
            <v>-29318</v>
          </cell>
          <cell r="G296">
            <v>8331788</v>
          </cell>
          <cell r="I296">
            <v>365</v>
          </cell>
          <cell r="J296">
            <v>3828816</v>
          </cell>
          <cell r="K296">
            <v>-29318</v>
          </cell>
          <cell r="L296">
            <v>355426</v>
          </cell>
          <cell r="M296">
            <v>10431</v>
          </cell>
          <cell r="N296">
            <v>-33238</v>
          </cell>
          <cell r="O296">
            <v>0</v>
          </cell>
          <cell r="P296">
            <v>0</v>
          </cell>
          <cell r="Q296">
            <v>0</v>
          </cell>
          <cell r="R296">
            <v>4132117</v>
          </cell>
          <cell r="CA296" t="str">
            <v>20021142140</v>
          </cell>
          <cell r="CB296">
            <v>2140</v>
          </cell>
          <cell r="CC296">
            <v>114</v>
          </cell>
          <cell r="CD296">
            <v>0</v>
          </cell>
          <cell r="CE296">
            <v>0</v>
          </cell>
          <cell r="CF296">
            <v>0</v>
          </cell>
          <cell r="CG296">
            <v>0</v>
          </cell>
          <cell r="CH296">
            <v>0</v>
          </cell>
          <cell r="CI296">
            <v>0</v>
          </cell>
          <cell r="CJ296">
            <v>0</v>
          </cell>
          <cell r="CK296">
            <v>0</v>
          </cell>
          <cell r="CL296">
            <v>0</v>
          </cell>
          <cell r="CM296">
            <v>0</v>
          </cell>
          <cell r="CN296">
            <v>0</v>
          </cell>
          <cell r="CO296">
            <v>0</v>
          </cell>
          <cell r="CP296">
            <v>0</v>
          </cell>
          <cell r="CQ296">
            <v>0</v>
          </cell>
        </row>
        <row r="297">
          <cell r="A297">
            <v>366</v>
          </cell>
          <cell r="B297">
            <v>1684722</v>
          </cell>
          <cell r="C297">
            <v>50949</v>
          </cell>
          <cell r="D297">
            <v>0</v>
          </cell>
          <cell r="E297">
            <v>0</v>
          </cell>
          <cell r="F297">
            <v>0</v>
          </cell>
          <cell r="G297">
            <v>1735671</v>
          </cell>
          <cell r="I297">
            <v>366</v>
          </cell>
          <cell r="J297">
            <v>348414</v>
          </cell>
          <cell r="K297">
            <v>0</v>
          </cell>
          <cell r="L297">
            <v>30479</v>
          </cell>
          <cell r="M297">
            <v>0</v>
          </cell>
          <cell r="N297">
            <v>0</v>
          </cell>
          <cell r="O297">
            <v>0</v>
          </cell>
          <cell r="P297">
            <v>0</v>
          </cell>
          <cell r="Q297">
            <v>0</v>
          </cell>
          <cell r="R297">
            <v>378893</v>
          </cell>
          <cell r="CA297" t="str">
            <v>20011152140</v>
          </cell>
          <cell r="CB297">
            <v>2140</v>
          </cell>
          <cell r="CC297">
            <v>115</v>
          </cell>
          <cell r="CD297">
            <v>0</v>
          </cell>
          <cell r="CE297">
            <v>0</v>
          </cell>
          <cell r="CF297">
            <v>0</v>
          </cell>
          <cell r="CG297">
            <v>0</v>
          </cell>
          <cell r="CH297">
            <v>0</v>
          </cell>
          <cell r="CI297">
            <v>0</v>
          </cell>
          <cell r="CJ297">
            <v>0</v>
          </cell>
          <cell r="CK297">
            <v>0</v>
          </cell>
          <cell r="CL297">
            <v>0</v>
          </cell>
          <cell r="CM297">
            <v>0</v>
          </cell>
          <cell r="CN297">
            <v>0</v>
          </cell>
          <cell r="CO297">
            <v>0</v>
          </cell>
          <cell r="CP297">
            <v>0</v>
          </cell>
          <cell r="CQ297">
            <v>0</v>
          </cell>
        </row>
        <row r="298">
          <cell r="A298">
            <v>367</v>
          </cell>
          <cell r="B298">
            <v>3367585</v>
          </cell>
          <cell r="C298">
            <v>178794</v>
          </cell>
          <cell r="D298">
            <v>0</v>
          </cell>
          <cell r="E298">
            <v>0</v>
          </cell>
          <cell r="F298">
            <v>-6671</v>
          </cell>
          <cell r="G298">
            <v>3539708</v>
          </cell>
          <cell r="I298">
            <v>367</v>
          </cell>
          <cell r="J298">
            <v>1115303</v>
          </cell>
          <cell r="K298">
            <v>-6671</v>
          </cell>
          <cell r="L298">
            <v>75339</v>
          </cell>
          <cell r="M298">
            <v>3550</v>
          </cell>
          <cell r="N298">
            <v>-1167</v>
          </cell>
          <cell r="O298">
            <v>0</v>
          </cell>
          <cell r="P298">
            <v>0</v>
          </cell>
          <cell r="Q298">
            <v>0</v>
          </cell>
          <cell r="R298">
            <v>1186354</v>
          </cell>
          <cell r="CA298" t="str">
            <v>20021152140</v>
          </cell>
          <cell r="CB298">
            <v>2140</v>
          </cell>
          <cell r="CC298">
            <v>115</v>
          </cell>
          <cell r="CD298">
            <v>0</v>
          </cell>
          <cell r="CE298">
            <v>0</v>
          </cell>
          <cell r="CF298">
            <v>0</v>
          </cell>
          <cell r="CG298">
            <v>0</v>
          </cell>
          <cell r="CH298">
            <v>0</v>
          </cell>
          <cell r="CI298">
            <v>0</v>
          </cell>
          <cell r="CJ298">
            <v>0</v>
          </cell>
          <cell r="CK298">
            <v>0</v>
          </cell>
          <cell r="CL298">
            <v>0</v>
          </cell>
          <cell r="CM298">
            <v>0</v>
          </cell>
          <cell r="CN298">
            <v>0</v>
          </cell>
          <cell r="CO298">
            <v>0</v>
          </cell>
          <cell r="CP298">
            <v>0</v>
          </cell>
          <cell r="CQ298">
            <v>0</v>
          </cell>
        </row>
        <row r="299">
          <cell r="A299">
            <v>368</v>
          </cell>
          <cell r="B299">
            <v>10712188</v>
          </cell>
          <cell r="C299">
            <v>551855</v>
          </cell>
          <cell r="D299">
            <v>0</v>
          </cell>
          <cell r="E299">
            <v>0</v>
          </cell>
          <cell r="F299">
            <v>-69608</v>
          </cell>
          <cell r="G299">
            <v>11194435</v>
          </cell>
          <cell r="I299">
            <v>368</v>
          </cell>
          <cell r="J299">
            <v>5002277</v>
          </cell>
          <cell r="K299">
            <v>-69608</v>
          </cell>
          <cell r="L299">
            <v>458536</v>
          </cell>
          <cell r="M299">
            <v>889</v>
          </cell>
          <cell r="N299">
            <v>-14427</v>
          </cell>
          <cell r="O299">
            <v>0</v>
          </cell>
          <cell r="P299">
            <v>0</v>
          </cell>
          <cell r="Q299">
            <v>0</v>
          </cell>
          <cell r="R299">
            <v>5377667</v>
          </cell>
          <cell r="CA299" t="str">
            <v>20011002160</v>
          </cell>
          <cell r="CB299">
            <v>2160</v>
          </cell>
          <cell r="CC299">
            <v>100</v>
          </cell>
          <cell r="CD299">
            <v>-16499392.538461538</v>
          </cell>
          <cell r="CE299">
            <v>-15473855</v>
          </cell>
          <cell r="CF299">
            <v>-16584854</v>
          </cell>
          <cell r="CG299">
            <v>-16584854</v>
          </cell>
          <cell r="CH299">
            <v>-16584854</v>
          </cell>
          <cell r="CI299">
            <v>-16584854</v>
          </cell>
          <cell r="CJ299">
            <v>-16584854</v>
          </cell>
          <cell r="CK299">
            <v>-16584854</v>
          </cell>
          <cell r="CL299">
            <v>-16584854</v>
          </cell>
          <cell r="CM299">
            <v>-16584854</v>
          </cell>
          <cell r="CN299">
            <v>-16584854</v>
          </cell>
          <cell r="CO299">
            <v>-16584854</v>
          </cell>
          <cell r="CP299">
            <v>-16584854</v>
          </cell>
          <cell r="CQ299">
            <v>-16584854</v>
          </cell>
        </row>
        <row r="300">
          <cell r="A300">
            <v>369</v>
          </cell>
          <cell r="B300">
            <v>6184209</v>
          </cell>
          <cell r="C300">
            <v>409853</v>
          </cell>
          <cell r="D300">
            <v>0</v>
          </cell>
          <cell r="E300">
            <v>0</v>
          </cell>
          <cell r="F300">
            <v>-7614</v>
          </cell>
          <cell r="G300">
            <v>6586448</v>
          </cell>
          <cell r="I300">
            <v>369</v>
          </cell>
          <cell r="J300">
            <v>2486166</v>
          </cell>
          <cell r="K300">
            <v>-7614</v>
          </cell>
          <cell r="L300">
            <v>258178</v>
          </cell>
          <cell r="M300">
            <v>3369</v>
          </cell>
          <cell r="N300">
            <v>-9629</v>
          </cell>
          <cell r="O300">
            <v>0</v>
          </cell>
          <cell r="P300">
            <v>0</v>
          </cell>
          <cell r="Q300">
            <v>0</v>
          </cell>
          <cell r="R300">
            <v>2730470</v>
          </cell>
          <cell r="CA300" t="str">
            <v>20021002160</v>
          </cell>
          <cell r="CB300">
            <v>2160</v>
          </cell>
          <cell r="CC300">
            <v>100</v>
          </cell>
          <cell r="CD300">
            <v>-17195508.153846152</v>
          </cell>
          <cell r="CE300">
            <v>-16584854</v>
          </cell>
          <cell r="CF300">
            <v>-17246396</v>
          </cell>
          <cell r="CG300">
            <v>-17246396</v>
          </cell>
          <cell r="CH300">
            <v>-17246396</v>
          </cell>
          <cell r="CI300">
            <v>-17246396</v>
          </cell>
          <cell r="CJ300">
            <v>-17246396</v>
          </cell>
          <cell r="CK300">
            <v>-17246396</v>
          </cell>
          <cell r="CL300">
            <v>-17246396</v>
          </cell>
          <cell r="CM300">
            <v>-17246396</v>
          </cell>
          <cell r="CN300">
            <v>-17246396</v>
          </cell>
          <cell r="CO300">
            <v>-17246396</v>
          </cell>
          <cell r="CP300">
            <v>-17246396</v>
          </cell>
          <cell r="CQ300">
            <v>-17246396</v>
          </cell>
        </row>
        <row r="301">
          <cell r="A301">
            <v>370</v>
          </cell>
          <cell r="B301">
            <v>2826424</v>
          </cell>
          <cell r="C301">
            <v>121106</v>
          </cell>
          <cell r="D301">
            <v>0</v>
          </cell>
          <cell r="E301">
            <v>0</v>
          </cell>
          <cell r="F301">
            <v>-54078</v>
          </cell>
          <cell r="G301">
            <v>2893452</v>
          </cell>
          <cell r="I301">
            <v>370</v>
          </cell>
          <cell r="J301">
            <v>1557038</v>
          </cell>
          <cell r="K301">
            <v>-54078</v>
          </cell>
          <cell r="L301">
            <v>102344</v>
          </cell>
          <cell r="M301">
            <v>1292</v>
          </cell>
          <cell r="N301">
            <v>-1186</v>
          </cell>
          <cell r="O301">
            <v>0</v>
          </cell>
          <cell r="P301">
            <v>0</v>
          </cell>
          <cell r="Q301">
            <v>0</v>
          </cell>
          <cell r="R301">
            <v>1605410</v>
          </cell>
          <cell r="CA301" t="str">
            <v>2001fpuc2160</v>
          </cell>
          <cell r="CB301">
            <v>2160</v>
          </cell>
          <cell r="CC301" t="str">
            <v>fpuc</v>
          </cell>
          <cell r="CD301">
            <v>-18364274.53846154</v>
          </cell>
          <cell r="CE301">
            <v>-17204133</v>
          </cell>
          <cell r="CF301">
            <v>-18460953</v>
          </cell>
          <cell r="CG301">
            <v>-18460953</v>
          </cell>
          <cell r="CH301">
            <v>-18460953</v>
          </cell>
          <cell r="CI301">
            <v>-18460953</v>
          </cell>
          <cell r="CJ301">
            <v>-18460953</v>
          </cell>
          <cell r="CK301">
            <v>-18460953</v>
          </cell>
          <cell r="CL301">
            <v>-18460953</v>
          </cell>
          <cell r="CM301">
            <v>-18460953</v>
          </cell>
          <cell r="CN301">
            <v>-18460953</v>
          </cell>
          <cell r="CO301">
            <v>-18460953</v>
          </cell>
          <cell r="CP301">
            <v>-18460953</v>
          </cell>
          <cell r="CQ301">
            <v>-18460953</v>
          </cell>
        </row>
        <row r="302">
          <cell r="A302">
            <v>371</v>
          </cell>
          <cell r="B302">
            <v>1314640</v>
          </cell>
          <cell r="C302">
            <v>192722</v>
          </cell>
          <cell r="D302">
            <v>0</v>
          </cell>
          <cell r="E302">
            <v>0</v>
          </cell>
          <cell r="F302">
            <v>-43835</v>
          </cell>
          <cell r="G302">
            <v>1463527</v>
          </cell>
          <cell r="I302">
            <v>371</v>
          </cell>
          <cell r="J302">
            <v>347456</v>
          </cell>
          <cell r="K302">
            <v>-43835</v>
          </cell>
          <cell r="L302">
            <v>115252</v>
          </cell>
          <cell r="M302">
            <v>5033</v>
          </cell>
          <cell r="N302">
            <v>-4707</v>
          </cell>
          <cell r="O302">
            <v>0</v>
          </cell>
          <cell r="P302">
            <v>0</v>
          </cell>
          <cell r="Q302">
            <v>0</v>
          </cell>
          <cell r="R302">
            <v>419199</v>
          </cell>
          <cell r="CA302" t="str">
            <v>2002fpuc2160</v>
          </cell>
          <cell r="CB302">
            <v>2160</v>
          </cell>
          <cell r="CC302" t="str">
            <v>fpuc</v>
          </cell>
          <cell r="CD302">
            <v>-19315274.53846154</v>
          </cell>
          <cell r="CE302">
            <v>-18460953</v>
          </cell>
          <cell r="CF302">
            <v>-19386468</v>
          </cell>
          <cell r="CG302">
            <v>-19386468</v>
          </cell>
          <cell r="CH302">
            <v>-19386468</v>
          </cell>
          <cell r="CI302">
            <v>-19386468</v>
          </cell>
          <cell r="CJ302">
            <v>-19386468</v>
          </cell>
          <cell r="CK302">
            <v>-19386468</v>
          </cell>
          <cell r="CL302">
            <v>-19386468</v>
          </cell>
          <cell r="CM302">
            <v>-19386468</v>
          </cell>
          <cell r="CN302">
            <v>-19386468</v>
          </cell>
          <cell r="CO302">
            <v>-19386468</v>
          </cell>
          <cell r="CP302">
            <v>-19386468</v>
          </cell>
          <cell r="CQ302">
            <v>-19386468</v>
          </cell>
        </row>
        <row r="303">
          <cell r="A303">
            <v>373</v>
          </cell>
          <cell r="B303">
            <v>978385</v>
          </cell>
          <cell r="C303">
            <v>113376</v>
          </cell>
          <cell r="D303">
            <v>0</v>
          </cell>
          <cell r="E303">
            <v>0</v>
          </cell>
          <cell r="F303">
            <v>-21747</v>
          </cell>
          <cell r="G303">
            <v>1070014</v>
          </cell>
          <cell r="I303">
            <v>373</v>
          </cell>
          <cell r="J303">
            <v>260765</v>
          </cell>
          <cell r="K303">
            <v>-21747</v>
          </cell>
          <cell r="L303">
            <v>46692</v>
          </cell>
          <cell r="M303">
            <v>1252</v>
          </cell>
          <cell r="N303">
            <v>-2603</v>
          </cell>
          <cell r="O303">
            <v>0</v>
          </cell>
          <cell r="P303">
            <v>0</v>
          </cell>
          <cell r="Q303">
            <v>0</v>
          </cell>
          <cell r="R303">
            <v>284359</v>
          </cell>
          <cell r="CA303" t="str">
            <v>20011142160</v>
          </cell>
          <cell r="CB303">
            <v>2160</v>
          </cell>
          <cell r="CC303">
            <v>114</v>
          </cell>
          <cell r="CD303">
            <v>0</v>
          </cell>
          <cell r="CE303">
            <v>0</v>
          </cell>
          <cell r="CF303">
            <v>0</v>
          </cell>
          <cell r="CG303">
            <v>0</v>
          </cell>
          <cell r="CH303">
            <v>0</v>
          </cell>
          <cell r="CI303">
            <v>0</v>
          </cell>
          <cell r="CJ303">
            <v>0</v>
          </cell>
          <cell r="CK303">
            <v>0</v>
          </cell>
          <cell r="CL303">
            <v>0</v>
          </cell>
          <cell r="CM303">
            <v>0</v>
          </cell>
          <cell r="CN303">
            <v>0</v>
          </cell>
          <cell r="CO303">
            <v>0</v>
          </cell>
          <cell r="CP303">
            <v>0</v>
          </cell>
          <cell r="CQ303">
            <v>0</v>
          </cell>
        </row>
        <row r="304">
          <cell r="A304">
            <v>389</v>
          </cell>
          <cell r="B304">
            <v>72462</v>
          </cell>
          <cell r="C304">
            <v>0</v>
          </cell>
          <cell r="D304">
            <v>0</v>
          </cell>
          <cell r="E304">
            <v>0</v>
          </cell>
          <cell r="F304">
            <v>0</v>
          </cell>
          <cell r="G304">
            <v>72462</v>
          </cell>
          <cell r="I304">
            <v>389</v>
          </cell>
          <cell r="J304">
            <v>6704</v>
          </cell>
          <cell r="K304">
            <v>0</v>
          </cell>
          <cell r="L304">
            <v>0</v>
          </cell>
          <cell r="M304">
            <v>0</v>
          </cell>
          <cell r="N304">
            <v>0</v>
          </cell>
          <cell r="O304">
            <v>0</v>
          </cell>
          <cell r="P304">
            <v>0</v>
          </cell>
          <cell r="Q304">
            <v>0</v>
          </cell>
          <cell r="R304">
            <v>6704</v>
          </cell>
          <cell r="CA304" t="str">
            <v>20021142160</v>
          </cell>
          <cell r="CB304">
            <v>2160</v>
          </cell>
          <cell r="CC304">
            <v>114</v>
          </cell>
          <cell r="CD304">
            <v>0</v>
          </cell>
          <cell r="CE304">
            <v>0</v>
          </cell>
          <cell r="CF304">
            <v>0</v>
          </cell>
          <cell r="CG304">
            <v>0</v>
          </cell>
          <cell r="CH304">
            <v>0</v>
          </cell>
          <cell r="CI304">
            <v>0</v>
          </cell>
          <cell r="CJ304">
            <v>0</v>
          </cell>
          <cell r="CK304">
            <v>0</v>
          </cell>
          <cell r="CL304">
            <v>0</v>
          </cell>
          <cell r="CM304">
            <v>0</v>
          </cell>
          <cell r="CN304">
            <v>0</v>
          </cell>
          <cell r="CO304">
            <v>0</v>
          </cell>
          <cell r="CP304">
            <v>0</v>
          </cell>
          <cell r="CQ304">
            <v>0</v>
          </cell>
        </row>
        <row r="305">
          <cell r="A305">
            <v>390</v>
          </cell>
          <cell r="B305">
            <v>1354062</v>
          </cell>
          <cell r="C305">
            <v>5301</v>
          </cell>
          <cell r="D305">
            <v>0</v>
          </cell>
          <cell r="E305">
            <v>0</v>
          </cell>
          <cell r="F305">
            <v>0</v>
          </cell>
          <cell r="G305">
            <v>1359363</v>
          </cell>
          <cell r="I305">
            <v>390</v>
          </cell>
          <cell r="J305">
            <v>355763</v>
          </cell>
          <cell r="K305">
            <v>0</v>
          </cell>
          <cell r="L305">
            <v>19694</v>
          </cell>
          <cell r="M305">
            <v>0</v>
          </cell>
          <cell r="N305">
            <v>0</v>
          </cell>
          <cell r="O305">
            <v>-22193</v>
          </cell>
          <cell r="P305">
            <v>0</v>
          </cell>
          <cell r="Q305">
            <v>0</v>
          </cell>
          <cell r="R305">
            <v>353264</v>
          </cell>
          <cell r="CA305" t="str">
            <v>20011152160</v>
          </cell>
          <cell r="CB305">
            <v>2160</v>
          </cell>
          <cell r="CC305">
            <v>115</v>
          </cell>
          <cell r="CD305">
            <v>0</v>
          </cell>
          <cell r="CE305">
            <v>0</v>
          </cell>
          <cell r="CF305">
            <v>0</v>
          </cell>
          <cell r="CG305">
            <v>0</v>
          </cell>
          <cell r="CH305">
            <v>0</v>
          </cell>
          <cell r="CI305">
            <v>0</v>
          </cell>
          <cell r="CJ305">
            <v>0</v>
          </cell>
          <cell r="CK305">
            <v>0</v>
          </cell>
          <cell r="CL305">
            <v>0</v>
          </cell>
          <cell r="CM305">
            <v>0</v>
          </cell>
          <cell r="CN305">
            <v>0</v>
          </cell>
          <cell r="CO305">
            <v>0</v>
          </cell>
          <cell r="CP305">
            <v>0</v>
          </cell>
          <cell r="CQ305">
            <v>0</v>
          </cell>
        </row>
        <row r="306">
          <cell r="A306">
            <v>3911</v>
          </cell>
          <cell r="B306">
            <v>7370</v>
          </cell>
          <cell r="C306">
            <v>0</v>
          </cell>
          <cell r="D306">
            <v>0</v>
          </cell>
          <cell r="E306">
            <v>0</v>
          </cell>
          <cell r="F306">
            <v>0</v>
          </cell>
          <cell r="G306">
            <v>7370</v>
          </cell>
          <cell r="I306">
            <v>3911</v>
          </cell>
          <cell r="J306">
            <v>5116</v>
          </cell>
          <cell r="K306">
            <v>0</v>
          </cell>
          <cell r="L306">
            <v>463</v>
          </cell>
          <cell r="M306">
            <v>0</v>
          </cell>
          <cell r="N306">
            <v>0</v>
          </cell>
          <cell r="O306">
            <v>0</v>
          </cell>
          <cell r="P306">
            <v>0</v>
          </cell>
          <cell r="Q306">
            <v>0</v>
          </cell>
          <cell r="R306">
            <v>5579</v>
          </cell>
          <cell r="CA306" t="str">
            <v>20021152160</v>
          </cell>
          <cell r="CB306">
            <v>2160</v>
          </cell>
          <cell r="CC306">
            <v>115</v>
          </cell>
          <cell r="CD306">
            <v>0</v>
          </cell>
          <cell r="CE306">
            <v>0</v>
          </cell>
          <cell r="CF306">
            <v>0</v>
          </cell>
          <cell r="CG306">
            <v>0</v>
          </cell>
          <cell r="CH306">
            <v>0</v>
          </cell>
          <cell r="CI306">
            <v>0</v>
          </cell>
          <cell r="CJ306">
            <v>0</v>
          </cell>
          <cell r="CK306">
            <v>0</v>
          </cell>
          <cell r="CL306">
            <v>0</v>
          </cell>
          <cell r="CM306">
            <v>0</v>
          </cell>
          <cell r="CN306">
            <v>0</v>
          </cell>
          <cell r="CO306">
            <v>0</v>
          </cell>
          <cell r="CP306">
            <v>0</v>
          </cell>
          <cell r="CQ306">
            <v>0</v>
          </cell>
        </row>
        <row r="307">
          <cell r="A307">
            <v>3912</v>
          </cell>
          <cell r="B307">
            <v>37716</v>
          </cell>
          <cell r="C307">
            <v>0</v>
          </cell>
          <cell r="D307">
            <v>0</v>
          </cell>
          <cell r="E307">
            <v>0</v>
          </cell>
          <cell r="F307">
            <v>0</v>
          </cell>
          <cell r="G307">
            <v>37716</v>
          </cell>
          <cell r="I307">
            <v>3912</v>
          </cell>
          <cell r="J307">
            <v>21608</v>
          </cell>
          <cell r="K307">
            <v>0</v>
          </cell>
          <cell r="L307">
            <v>2300</v>
          </cell>
          <cell r="M307">
            <v>0</v>
          </cell>
          <cell r="N307">
            <v>0</v>
          </cell>
          <cell r="O307">
            <v>0</v>
          </cell>
          <cell r="P307">
            <v>0</v>
          </cell>
          <cell r="Q307">
            <v>0</v>
          </cell>
          <cell r="R307">
            <v>23908</v>
          </cell>
          <cell r="CA307" t="str">
            <v>20011002170</v>
          </cell>
          <cell r="CB307">
            <v>2170</v>
          </cell>
          <cell r="CC307">
            <v>100</v>
          </cell>
          <cell r="CD307">
            <v>5277074.923076923</v>
          </cell>
          <cell r="CE307">
            <v>5449380</v>
          </cell>
          <cell r="CF307">
            <v>5367398</v>
          </cell>
          <cell r="CG307">
            <v>5367398</v>
          </cell>
          <cell r="CH307">
            <v>5367398</v>
          </cell>
          <cell r="CI307">
            <v>5336546</v>
          </cell>
          <cell r="CJ307">
            <v>5336546</v>
          </cell>
          <cell r="CK307">
            <v>5336546</v>
          </cell>
          <cell r="CL307">
            <v>5256871</v>
          </cell>
          <cell r="CM307">
            <v>5254112</v>
          </cell>
          <cell r="CN307">
            <v>5254112</v>
          </cell>
          <cell r="CO307">
            <v>5254112</v>
          </cell>
          <cell r="CP307">
            <v>5206172</v>
          </cell>
          <cell r="CQ307">
            <v>4815383</v>
          </cell>
        </row>
        <row r="308">
          <cell r="A308">
            <v>3913</v>
          </cell>
          <cell r="B308">
            <v>515501</v>
          </cell>
          <cell r="C308">
            <v>29571</v>
          </cell>
          <cell r="D308">
            <v>0</v>
          </cell>
          <cell r="E308">
            <v>3199</v>
          </cell>
          <cell r="F308">
            <v>-36151</v>
          </cell>
          <cell r="G308">
            <v>512120</v>
          </cell>
          <cell r="I308">
            <v>3913</v>
          </cell>
          <cell r="J308">
            <v>248096</v>
          </cell>
          <cell r="K308">
            <v>-36151</v>
          </cell>
          <cell r="L308">
            <v>61743</v>
          </cell>
          <cell r="M308">
            <v>0</v>
          </cell>
          <cell r="N308">
            <v>0</v>
          </cell>
          <cell r="O308">
            <v>0</v>
          </cell>
          <cell r="P308">
            <v>871</v>
          </cell>
          <cell r="Q308">
            <v>0</v>
          </cell>
          <cell r="R308">
            <v>274559</v>
          </cell>
          <cell r="CA308" t="str">
            <v>20021002170</v>
          </cell>
          <cell r="CB308">
            <v>2170</v>
          </cell>
          <cell r="CC308">
            <v>100</v>
          </cell>
          <cell r="CD308">
            <v>4678981.307692308</v>
          </cell>
          <cell r="CE308">
            <v>4815383</v>
          </cell>
          <cell r="CF308">
            <v>4731301</v>
          </cell>
          <cell r="CG308">
            <v>4731301</v>
          </cell>
          <cell r="CH308">
            <v>4731301</v>
          </cell>
          <cell r="CI308">
            <v>4731301</v>
          </cell>
          <cell r="CJ308">
            <v>4708564</v>
          </cell>
          <cell r="CK308">
            <v>4708564</v>
          </cell>
          <cell r="CL308">
            <v>4611507</v>
          </cell>
          <cell r="CM308">
            <v>4611507</v>
          </cell>
          <cell r="CN308">
            <v>4611507</v>
          </cell>
          <cell r="CO308">
            <v>4611507</v>
          </cell>
          <cell r="CP308">
            <v>4611507</v>
          </cell>
          <cell r="CQ308">
            <v>4611507</v>
          </cell>
        </row>
        <row r="309">
          <cell r="A309">
            <v>3921</v>
          </cell>
          <cell r="B309">
            <v>107882</v>
          </cell>
          <cell r="C309">
            <v>21030</v>
          </cell>
          <cell r="D309">
            <v>0</v>
          </cell>
          <cell r="E309">
            <v>-32891</v>
          </cell>
          <cell r="F309">
            <v>0</v>
          </cell>
          <cell r="G309">
            <v>96021</v>
          </cell>
          <cell r="I309">
            <v>3921</v>
          </cell>
          <cell r="J309">
            <v>42936</v>
          </cell>
          <cell r="K309">
            <v>0</v>
          </cell>
          <cell r="L309">
            <v>11177</v>
          </cell>
          <cell r="M309">
            <v>0</v>
          </cell>
          <cell r="N309">
            <v>0</v>
          </cell>
          <cell r="O309">
            <v>3296</v>
          </cell>
          <cell r="P309">
            <v>-13911</v>
          </cell>
          <cell r="Q309">
            <v>0</v>
          </cell>
          <cell r="R309">
            <v>43498</v>
          </cell>
          <cell r="CA309" t="str">
            <v>2001fpuc2170</v>
          </cell>
          <cell r="CB309">
            <v>2170</v>
          </cell>
          <cell r="CC309" t="str">
            <v>fpuc</v>
          </cell>
          <cell r="CD309">
            <v>5277074.923076923</v>
          </cell>
          <cell r="CE309">
            <v>5449380</v>
          </cell>
          <cell r="CF309">
            <v>5367398</v>
          </cell>
          <cell r="CG309">
            <v>5367398</v>
          </cell>
          <cell r="CH309">
            <v>5367398</v>
          </cell>
          <cell r="CI309">
            <v>5336546</v>
          </cell>
          <cell r="CJ309">
            <v>5336546</v>
          </cell>
          <cell r="CK309">
            <v>5336546</v>
          </cell>
          <cell r="CL309">
            <v>5256871</v>
          </cell>
          <cell r="CM309">
            <v>5254112</v>
          </cell>
          <cell r="CN309">
            <v>5254112</v>
          </cell>
          <cell r="CO309">
            <v>5254112</v>
          </cell>
          <cell r="CP309">
            <v>5206172</v>
          </cell>
          <cell r="CQ309">
            <v>4815383</v>
          </cell>
        </row>
        <row r="310">
          <cell r="A310">
            <v>3922</v>
          </cell>
          <cell r="B310">
            <v>550460</v>
          </cell>
          <cell r="C310">
            <v>21156</v>
          </cell>
          <cell r="D310">
            <v>0</v>
          </cell>
          <cell r="E310">
            <v>0</v>
          </cell>
          <cell r="F310">
            <v>-34669</v>
          </cell>
          <cell r="G310">
            <v>536947</v>
          </cell>
          <cell r="I310">
            <v>3922</v>
          </cell>
          <cell r="J310">
            <v>273890</v>
          </cell>
          <cell r="K310">
            <v>-34669</v>
          </cell>
          <cell r="L310">
            <v>69198</v>
          </cell>
          <cell r="M310">
            <v>3250</v>
          </cell>
          <cell r="N310">
            <v>0</v>
          </cell>
          <cell r="O310">
            <v>-5924</v>
          </cell>
          <cell r="P310">
            <v>0</v>
          </cell>
          <cell r="Q310">
            <v>0</v>
          </cell>
          <cell r="R310">
            <v>305745</v>
          </cell>
          <cell r="CA310" t="str">
            <v>2002fpuc2170</v>
          </cell>
          <cell r="CB310">
            <v>2170</v>
          </cell>
          <cell r="CC310" t="str">
            <v>fpuc</v>
          </cell>
          <cell r="CD310">
            <v>4678981.307692308</v>
          </cell>
          <cell r="CE310">
            <v>4815383</v>
          </cell>
          <cell r="CF310">
            <v>4731301</v>
          </cell>
          <cell r="CG310">
            <v>4731301</v>
          </cell>
          <cell r="CH310">
            <v>4731301</v>
          </cell>
          <cell r="CI310">
            <v>4731301</v>
          </cell>
          <cell r="CJ310">
            <v>4708564</v>
          </cell>
          <cell r="CK310">
            <v>4708564</v>
          </cell>
          <cell r="CL310">
            <v>4611507</v>
          </cell>
          <cell r="CM310">
            <v>4611507</v>
          </cell>
          <cell r="CN310">
            <v>4611507</v>
          </cell>
          <cell r="CO310">
            <v>4611507</v>
          </cell>
          <cell r="CP310">
            <v>4611507</v>
          </cell>
          <cell r="CQ310">
            <v>4611507</v>
          </cell>
        </row>
        <row r="311">
          <cell r="A311">
            <v>3923</v>
          </cell>
          <cell r="B311">
            <v>1534780</v>
          </cell>
          <cell r="C311">
            <v>120274</v>
          </cell>
          <cell r="D311">
            <v>0</v>
          </cell>
          <cell r="E311">
            <v>0</v>
          </cell>
          <cell r="F311">
            <v>0</v>
          </cell>
          <cell r="G311">
            <v>1655054</v>
          </cell>
          <cell r="I311">
            <v>3923</v>
          </cell>
          <cell r="J311">
            <v>726417</v>
          </cell>
          <cell r="K311">
            <v>0</v>
          </cell>
          <cell r="L311">
            <v>142788</v>
          </cell>
          <cell r="M311">
            <v>12000</v>
          </cell>
          <cell r="N311">
            <v>0</v>
          </cell>
          <cell r="O311">
            <v>22514</v>
          </cell>
          <cell r="P311">
            <v>0</v>
          </cell>
          <cell r="Q311">
            <v>0</v>
          </cell>
          <cell r="R311">
            <v>903719</v>
          </cell>
          <cell r="CA311" t="str">
            <v>20011142170</v>
          </cell>
          <cell r="CB311">
            <v>2170</v>
          </cell>
          <cell r="CC311">
            <v>114</v>
          </cell>
          <cell r="CD311">
            <v>0</v>
          </cell>
          <cell r="CE311">
            <v>0</v>
          </cell>
          <cell r="CF311">
            <v>0</v>
          </cell>
          <cell r="CG311">
            <v>0</v>
          </cell>
          <cell r="CH311">
            <v>0</v>
          </cell>
          <cell r="CI311">
            <v>0</v>
          </cell>
          <cell r="CJ311">
            <v>0</v>
          </cell>
          <cell r="CK311">
            <v>0</v>
          </cell>
          <cell r="CL311">
            <v>0</v>
          </cell>
          <cell r="CM311">
            <v>0</v>
          </cell>
          <cell r="CN311">
            <v>0</v>
          </cell>
          <cell r="CO311">
            <v>0</v>
          </cell>
          <cell r="CP311">
            <v>0</v>
          </cell>
          <cell r="CQ311">
            <v>0</v>
          </cell>
        </row>
        <row r="312">
          <cell r="A312">
            <v>3924</v>
          </cell>
          <cell r="B312">
            <v>53914</v>
          </cell>
          <cell r="C312">
            <v>52511</v>
          </cell>
          <cell r="D312">
            <v>0</v>
          </cell>
          <cell r="E312">
            <v>0</v>
          </cell>
          <cell r="F312">
            <v>0</v>
          </cell>
          <cell r="G312">
            <v>106425</v>
          </cell>
          <cell r="I312">
            <v>3924</v>
          </cell>
          <cell r="J312">
            <v>15934</v>
          </cell>
          <cell r="K312">
            <v>0</v>
          </cell>
          <cell r="L312">
            <v>1799</v>
          </cell>
          <cell r="M312">
            <v>0</v>
          </cell>
          <cell r="N312">
            <v>0</v>
          </cell>
          <cell r="O312">
            <v>2307</v>
          </cell>
          <cell r="P312">
            <v>0</v>
          </cell>
          <cell r="Q312">
            <v>0</v>
          </cell>
          <cell r="R312">
            <v>20040</v>
          </cell>
          <cell r="CA312" t="str">
            <v>20021142170</v>
          </cell>
          <cell r="CB312">
            <v>2170</v>
          </cell>
          <cell r="CC312">
            <v>114</v>
          </cell>
          <cell r="CD312">
            <v>0</v>
          </cell>
          <cell r="CE312">
            <v>0</v>
          </cell>
          <cell r="CF312">
            <v>0</v>
          </cell>
          <cell r="CG312">
            <v>0</v>
          </cell>
          <cell r="CH312">
            <v>0</v>
          </cell>
          <cell r="CI312">
            <v>0</v>
          </cell>
          <cell r="CJ312">
            <v>0</v>
          </cell>
          <cell r="CK312">
            <v>0</v>
          </cell>
          <cell r="CL312">
            <v>0</v>
          </cell>
          <cell r="CM312">
            <v>0</v>
          </cell>
          <cell r="CN312">
            <v>0</v>
          </cell>
          <cell r="CO312">
            <v>0</v>
          </cell>
          <cell r="CP312">
            <v>0</v>
          </cell>
          <cell r="CQ312">
            <v>0</v>
          </cell>
        </row>
        <row r="313">
          <cell r="A313">
            <v>3931</v>
          </cell>
          <cell r="B313">
            <v>106918</v>
          </cell>
          <cell r="C313">
            <v>0</v>
          </cell>
          <cell r="D313">
            <v>0</v>
          </cell>
          <cell r="E313">
            <v>0</v>
          </cell>
          <cell r="F313">
            <v>0</v>
          </cell>
          <cell r="G313">
            <v>106918</v>
          </cell>
          <cell r="I313">
            <v>3931</v>
          </cell>
          <cell r="J313">
            <v>51679</v>
          </cell>
          <cell r="K313">
            <v>0</v>
          </cell>
          <cell r="L313">
            <v>10305</v>
          </cell>
          <cell r="M313">
            <v>0</v>
          </cell>
          <cell r="N313">
            <v>0</v>
          </cell>
          <cell r="O313">
            <v>0</v>
          </cell>
          <cell r="P313">
            <v>0</v>
          </cell>
          <cell r="Q313">
            <v>0</v>
          </cell>
          <cell r="R313">
            <v>61984</v>
          </cell>
          <cell r="CA313" t="str">
            <v>20011152170</v>
          </cell>
          <cell r="CB313">
            <v>2170</v>
          </cell>
          <cell r="CC313">
            <v>115</v>
          </cell>
          <cell r="CD313">
            <v>0</v>
          </cell>
          <cell r="CE313">
            <v>0</v>
          </cell>
          <cell r="CF313">
            <v>0</v>
          </cell>
          <cell r="CG313">
            <v>0</v>
          </cell>
          <cell r="CH313">
            <v>0</v>
          </cell>
          <cell r="CI313">
            <v>0</v>
          </cell>
          <cell r="CJ313">
            <v>0</v>
          </cell>
          <cell r="CK313">
            <v>0</v>
          </cell>
          <cell r="CL313">
            <v>0</v>
          </cell>
          <cell r="CM313">
            <v>0</v>
          </cell>
          <cell r="CN313">
            <v>0</v>
          </cell>
          <cell r="CO313">
            <v>0</v>
          </cell>
          <cell r="CP313">
            <v>0</v>
          </cell>
          <cell r="CQ313">
            <v>0</v>
          </cell>
        </row>
        <row r="314">
          <cell r="A314">
            <v>3932</v>
          </cell>
          <cell r="B314">
            <v>761</v>
          </cell>
          <cell r="C314">
            <v>0</v>
          </cell>
          <cell r="D314">
            <v>0</v>
          </cell>
          <cell r="E314">
            <v>0</v>
          </cell>
          <cell r="F314">
            <v>0</v>
          </cell>
          <cell r="G314">
            <v>761</v>
          </cell>
          <cell r="I314">
            <v>3932</v>
          </cell>
          <cell r="J314">
            <v>351</v>
          </cell>
          <cell r="K314">
            <v>0</v>
          </cell>
          <cell r="L314">
            <v>108</v>
          </cell>
          <cell r="M314">
            <v>0</v>
          </cell>
          <cell r="N314">
            <v>0</v>
          </cell>
          <cell r="O314">
            <v>0</v>
          </cell>
          <cell r="P314">
            <v>0</v>
          </cell>
          <cell r="Q314">
            <v>0</v>
          </cell>
          <cell r="R314">
            <v>459</v>
          </cell>
          <cell r="CA314" t="str">
            <v>20021152170</v>
          </cell>
          <cell r="CB314">
            <v>2170</v>
          </cell>
          <cell r="CC314">
            <v>115</v>
          </cell>
          <cell r="CD314">
            <v>0</v>
          </cell>
          <cell r="CE314">
            <v>0</v>
          </cell>
          <cell r="CF314">
            <v>0</v>
          </cell>
          <cell r="CG314">
            <v>0</v>
          </cell>
          <cell r="CH314">
            <v>0</v>
          </cell>
          <cell r="CI314">
            <v>0</v>
          </cell>
          <cell r="CJ314">
            <v>0</v>
          </cell>
          <cell r="CK314">
            <v>0</v>
          </cell>
          <cell r="CL314">
            <v>0</v>
          </cell>
          <cell r="CM314">
            <v>0</v>
          </cell>
          <cell r="CN314">
            <v>0</v>
          </cell>
          <cell r="CO314">
            <v>0</v>
          </cell>
          <cell r="CP314">
            <v>0</v>
          </cell>
          <cell r="CQ314">
            <v>0</v>
          </cell>
        </row>
        <row r="315">
          <cell r="A315">
            <v>3941</v>
          </cell>
          <cell r="B315">
            <v>37884</v>
          </cell>
          <cell r="C315">
            <v>0</v>
          </cell>
          <cell r="D315">
            <v>0</v>
          </cell>
          <cell r="E315">
            <v>0</v>
          </cell>
          <cell r="F315">
            <v>-111</v>
          </cell>
          <cell r="G315">
            <v>37773</v>
          </cell>
          <cell r="I315">
            <v>3941</v>
          </cell>
          <cell r="J315">
            <v>11914</v>
          </cell>
          <cell r="K315">
            <v>-111</v>
          </cell>
          <cell r="L315">
            <v>5101</v>
          </cell>
          <cell r="M315">
            <v>0</v>
          </cell>
          <cell r="N315">
            <v>0</v>
          </cell>
          <cell r="O315">
            <v>0</v>
          </cell>
          <cell r="P315">
            <v>0</v>
          </cell>
          <cell r="Q315">
            <v>0</v>
          </cell>
          <cell r="R315">
            <v>16904</v>
          </cell>
          <cell r="CA315" t="str">
            <v>20011002210</v>
          </cell>
          <cell r="CB315">
            <v>2210</v>
          </cell>
          <cell r="CC315">
            <v>100</v>
          </cell>
          <cell r="CD315">
            <v>-30269230.769230768</v>
          </cell>
          <cell r="CE315">
            <v>-23500000</v>
          </cell>
          <cell r="CF315">
            <v>-23500000</v>
          </cell>
          <cell r="CG315">
            <v>-23500000</v>
          </cell>
          <cell r="CH315">
            <v>-23500000</v>
          </cell>
          <cell r="CI315">
            <v>-23500000</v>
          </cell>
          <cell r="CJ315">
            <v>-23500000</v>
          </cell>
          <cell r="CK315">
            <v>-23500000</v>
          </cell>
          <cell r="CL315">
            <v>-23500000</v>
          </cell>
          <cell r="CM315">
            <v>-23500000</v>
          </cell>
          <cell r="CN315">
            <v>-38500000</v>
          </cell>
          <cell r="CO315">
            <v>-38500000</v>
          </cell>
          <cell r="CP315">
            <v>-52500000</v>
          </cell>
          <cell r="CQ315">
            <v>-52500000</v>
          </cell>
        </row>
        <row r="316">
          <cell r="A316">
            <v>3942</v>
          </cell>
          <cell r="B316">
            <v>80181</v>
          </cell>
          <cell r="C316">
            <v>5503</v>
          </cell>
          <cell r="D316">
            <v>0</v>
          </cell>
          <cell r="E316">
            <v>0</v>
          </cell>
          <cell r="F316">
            <v>0</v>
          </cell>
          <cell r="G316">
            <v>85684</v>
          </cell>
          <cell r="I316">
            <v>3942</v>
          </cell>
          <cell r="J316">
            <v>51072</v>
          </cell>
          <cell r="K316">
            <v>0</v>
          </cell>
          <cell r="L316">
            <v>5464</v>
          </cell>
          <cell r="M316">
            <v>0</v>
          </cell>
          <cell r="N316">
            <v>0</v>
          </cell>
          <cell r="O316">
            <v>0</v>
          </cell>
          <cell r="P316">
            <v>0</v>
          </cell>
          <cell r="Q316">
            <v>0</v>
          </cell>
          <cell r="R316">
            <v>56536</v>
          </cell>
          <cell r="CA316" t="str">
            <v>20021002210</v>
          </cell>
          <cell r="CB316">
            <v>2210</v>
          </cell>
          <cell r="CC316">
            <v>100</v>
          </cell>
          <cell r="CD316">
            <v>-52500000</v>
          </cell>
          <cell r="CE316">
            <v>-52500000</v>
          </cell>
          <cell r="CF316">
            <v>-52500000</v>
          </cell>
          <cell r="CG316">
            <v>-52500000</v>
          </cell>
          <cell r="CH316">
            <v>-52500000</v>
          </cell>
          <cell r="CI316">
            <v>-52500000</v>
          </cell>
          <cell r="CJ316">
            <v>-52500000</v>
          </cell>
          <cell r="CK316">
            <v>-52500000</v>
          </cell>
          <cell r="CL316">
            <v>-52500000</v>
          </cell>
          <cell r="CM316">
            <v>-52500000</v>
          </cell>
          <cell r="CN316">
            <v>-52500000</v>
          </cell>
          <cell r="CO316">
            <v>-52500000</v>
          </cell>
          <cell r="CP316">
            <v>-52500000</v>
          </cell>
          <cell r="CQ316">
            <v>-52500000</v>
          </cell>
        </row>
        <row r="317">
          <cell r="A317">
            <v>3951</v>
          </cell>
          <cell r="B317">
            <v>40222</v>
          </cell>
          <cell r="C317">
            <v>24025</v>
          </cell>
          <cell r="D317">
            <v>0</v>
          </cell>
          <cell r="E317">
            <v>0</v>
          </cell>
          <cell r="F317">
            <v>0</v>
          </cell>
          <cell r="G317">
            <v>64247</v>
          </cell>
          <cell r="I317">
            <v>3951</v>
          </cell>
          <cell r="J317">
            <v>16041</v>
          </cell>
          <cell r="K317">
            <v>0</v>
          </cell>
          <cell r="L317">
            <v>4836</v>
          </cell>
          <cell r="M317">
            <v>0</v>
          </cell>
          <cell r="N317">
            <v>0</v>
          </cell>
          <cell r="O317">
            <v>0</v>
          </cell>
          <cell r="P317">
            <v>0</v>
          </cell>
          <cell r="Q317">
            <v>0</v>
          </cell>
          <cell r="R317">
            <v>20877</v>
          </cell>
          <cell r="CA317" t="str">
            <v>2001fpuc2210</v>
          </cell>
          <cell r="CB317">
            <v>2210</v>
          </cell>
          <cell r="CC317" t="str">
            <v>fpuc</v>
          </cell>
          <cell r="CD317">
            <v>-30269230.769230768</v>
          </cell>
          <cell r="CE317">
            <v>-23500000</v>
          </cell>
          <cell r="CF317">
            <v>-23500000</v>
          </cell>
          <cell r="CG317">
            <v>-23500000</v>
          </cell>
          <cell r="CH317">
            <v>-23500000</v>
          </cell>
          <cell r="CI317">
            <v>-23500000</v>
          </cell>
          <cell r="CJ317">
            <v>-23500000</v>
          </cell>
          <cell r="CK317">
            <v>-23500000</v>
          </cell>
          <cell r="CL317">
            <v>-23500000</v>
          </cell>
          <cell r="CM317">
            <v>-23500000</v>
          </cell>
          <cell r="CN317">
            <v>-38500000</v>
          </cell>
          <cell r="CO317">
            <v>-38500000</v>
          </cell>
          <cell r="CP317">
            <v>-52500000</v>
          </cell>
          <cell r="CQ317">
            <v>-52500000</v>
          </cell>
        </row>
        <row r="318">
          <cell r="A318">
            <v>3952</v>
          </cell>
          <cell r="B318">
            <v>33455</v>
          </cell>
          <cell r="C318">
            <v>7536</v>
          </cell>
          <cell r="D318">
            <v>0</v>
          </cell>
          <cell r="E318">
            <v>0</v>
          </cell>
          <cell r="F318">
            <v>-2433</v>
          </cell>
          <cell r="G318">
            <v>38558</v>
          </cell>
          <cell r="I318">
            <v>3952</v>
          </cell>
          <cell r="J318">
            <v>26930</v>
          </cell>
          <cell r="K318">
            <v>-2433</v>
          </cell>
          <cell r="L318">
            <v>1624</v>
          </cell>
          <cell r="M318">
            <v>0</v>
          </cell>
          <cell r="N318">
            <v>0</v>
          </cell>
          <cell r="O318">
            <v>0</v>
          </cell>
          <cell r="P318">
            <v>0</v>
          </cell>
          <cell r="Q318">
            <v>0</v>
          </cell>
          <cell r="R318">
            <v>26121</v>
          </cell>
          <cell r="CA318" t="str">
            <v>2002fpuc2210</v>
          </cell>
          <cell r="CB318">
            <v>2210</v>
          </cell>
          <cell r="CC318" t="str">
            <v>fpuc</v>
          </cell>
          <cell r="CD318">
            <v>-52500000</v>
          </cell>
          <cell r="CE318">
            <v>-52500000</v>
          </cell>
          <cell r="CF318">
            <v>-52500000</v>
          </cell>
          <cell r="CG318">
            <v>-52500000</v>
          </cell>
          <cell r="CH318">
            <v>-52500000</v>
          </cell>
          <cell r="CI318">
            <v>-52500000</v>
          </cell>
          <cell r="CJ318">
            <v>-52500000</v>
          </cell>
          <cell r="CK318">
            <v>-52500000</v>
          </cell>
          <cell r="CL318">
            <v>-52500000</v>
          </cell>
          <cell r="CM318">
            <v>-52500000</v>
          </cell>
          <cell r="CN318">
            <v>-52500000</v>
          </cell>
          <cell r="CO318">
            <v>-52500000</v>
          </cell>
          <cell r="CP318">
            <v>-52500000</v>
          </cell>
          <cell r="CQ318">
            <v>-52500000</v>
          </cell>
        </row>
        <row r="319">
          <cell r="A319">
            <v>396</v>
          </cell>
          <cell r="B319">
            <v>116642</v>
          </cell>
          <cell r="C319">
            <v>0</v>
          </cell>
          <cell r="D319">
            <v>0</v>
          </cell>
          <cell r="E319">
            <v>0</v>
          </cell>
          <cell r="F319">
            <v>0</v>
          </cell>
          <cell r="G319">
            <v>116642</v>
          </cell>
          <cell r="I319">
            <v>396</v>
          </cell>
          <cell r="J319">
            <v>68916</v>
          </cell>
          <cell r="K319">
            <v>0</v>
          </cell>
          <cell r="L319">
            <v>5028</v>
          </cell>
          <cell r="M319">
            <v>0</v>
          </cell>
          <cell r="N319">
            <v>0</v>
          </cell>
          <cell r="O319">
            <v>0</v>
          </cell>
          <cell r="P319">
            <v>0</v>
          </cell>
          <cell r="Q319">
            <v>0</v>
          </cell>
          <cell r="R319">
            <v>73944</v>
          </cell>
          <cell r="CA319" t="str">
            <v>20011142210</v>
          </cell>
          <cell r="CB319">
            <v>2210</v>
          </cell>
          <cell r="CC319">
            <v>114</v>
          </cell>
          <cell r="CD319">
            <v>0</v>
          </cell>
          <cell r="CE319">
            <v>0</v>
          </cell>
          <cell r="CF319">
            <v>0</v>
          </cell>
          <cell r="CG319">
            <v>0</v>
          </cell>
          <cell r="CH319">
            <v>0</v>
          </cell>
          <cell r="CI319">
            <v>0</v>
          </cell>
          <cell r="CJ319">
            <v>0</v>
          </cell>
          <cell r="CK319">
            <v>0</v>
          </cell>
          <cell r="CL319">
            <v>0</v>
          </cell>
          <cell r="CM319">
            <v>0</v>
          </cell>
          <cell r="CN319">
            <v>0</v>
          </cell>
          <cell r="CO319">
            <v>0</v>
          </cell>
          <cell r="CP319">
            <v>0</v>
          </cell>
          <cell r="CQ319">
            <v>0</v>
          </cell>
        </row>
        <row r="320">
          <cell r="A320">
            <v>397</v>
          </cell>
          <cell r="B320">
            <v>128694</v>
          </cell>
          <cell r="C320">
            <v>0</v>
          </cell>
          <cell r="D320">
            <v>0</v>
          </cell>
          <cell r="E320">
            <v>0</v>
          </cell>
          <cell r="F320">
            <v>0</v>
          </cell>
          <cell r="G320">
            <v>128694</v>
          </cell>
          <cell r="I320">
            <v>397</v>
          </cell>
          <cell r="J320">
            <v>70461</v>
          </cell>
          <cell r="K320">
            <v>0</v>
          </cell>
          <cell r="L320">
            <v>18143</v>
          </cell>
          <cell r="M320">
            <v>2125</v>
          </cell>
          <cell r="N320">
            <v>0</v>
          </cell>
          <cell r="O320">
            <v>0</v>
          </cell>
          <cell r="P320">
            <v>0</v>
          </cell>
          <cell r="Q320">
            <v>0</v>
          </cell>
          <cell r="R320">
            <v>90729</v>
          </cell>
          <cell r="CA320" t="str">
            <v>20021142210</v>
          </cell>
          <cell r="CB320">
            <v>2210</v>
          </cell>
          <cell r="CC320">
            <v>114</v>
          </cell>
          <cell r="CD320">
            <v>0</v>
          </cell>
          <cell r="CE320">
            <v>0</v>
          </cell>
          <cell r="CF320">
            <v>0</v>
          </cell>
          <cell r="CG320">
            <v>0</v>
          </cell>
          <cell r="CH320">
            <v>0</v>
          </cell>
          <cell r="CI320">
            <v>0</v>
          </cell>
          <cell r="CJ320">
            <v>0</v>
          </cell>
          <cell r="CK320">
            <v>0</v>
          </cell>
          <cell r="CL320">
            <v>0</v>
          </cell>
          <cell r="CM320">
            <v>0</v>
          </cell>
          <cell r="CN320">
            <v>0</v>
          </cell>
          <cell r="CO320">
            <v>0</v>
          </cell>
          <cell r="CP320">
            <v>0</v>
          </cell>
          <cell r="CQ320">
            <v>0</v>
          </cell>
        </row>
        <row r="321">
          <cell r="A321">
            <v>398</v>
          </cell>
          <cell r="B321">
            <v>20037</v>
          </cell>
          <cell r="C321">
            <v>0</v>
          </cell>
          <cell r="D321">
            <v>0</v>
          </cell>
          <cell r="E321">
            <v>0</v>
          </cell>
          <cell r="F321">
            <v>0</v>
          </cell>
          <cell r="G321">
            <v>20037</v>
          </cell>
          <cell r="I321">
            <v>398</v>
          </cell>
          <cell r="J321">
            <v>10734</v>
          </cell>
          <cell r="K321">
            <v>0</v>
          </cell>
          <cell r="L321">
            <v>528</v>
          </cell>
          <cell r="M321">
            <v>0</v>
          </cell>
          <cell r="N321">
            <v>0</v>
          </cell>
          <cell r="O321">
            <v>0</v>
          </cell>
          <cell r="P321">
            <v>0</v>
          </cell>
          <cell r="Q321">
            <v>0</v>
          </cell>
          <cell r="R321">
            <v>11262</v>
          </cell>
          <cell r="CA321" t="str">
            <v>20011152210</v>
          </cell>
          <cell r="CB321">
            <v>2210</v>
          </cell>
          <cell r="CC321">
            <v>115</v>
          </cell>
          <cell r="CD321">
            <v>0</v>
          </cell>
          <cell r="CE321">
            <v>0</v>
          </cell>
          <cell r="CF321">
            <v>0</v>
          </cell>
          <cell r="CG321">
            <v>0</v>
          </cell>
          <cell r="CH321">
            <v>0</v>
          </cell>
          <cell r="CI321">
            <v>0</v>
          </cell>
          <cell r="CJ321">
            <v>0</v>
          </cell>
          <cell r="CK321">
            <v>0</v>
          </cell>
          <cell r="CL321">
            <v>0</v>
          </cell>
          <cell r="CM321">
            <v>0</v>
          </cell>
          <cell r="CN321">
            <v>0</v>
          </cell>
          <cell r="CO321">
            <v>0</v>
          </cell>
          <cell r="CP321">
            <v>0</v>
          </cell>
          <cell r="CQ321">
            <v>0</v>
          </cell>
        </row>
        <row r="322">
          <cell r="CA322" t="str">
            <v>20021152210</v>
          </cell>
          <cell r="CB322">
            <v>2210</v>
          </cell>
          <cell r="CC322">
            <v>115</v>
          </cell>
          <cell r="CD322">
            <v>0</v>
          </cell>
          <cell r="CE322">
            <v>0</v>
          </cell>
          <cell r="CF322">
            <v>0</v>
          </cell>
          <cell r="CG322">
            <v>0</v>
          </cell>
          <cell r="CH322">
            <v>0</v>
          </cell>
          <cell r="CI322">
            <v>0</v>
          </cell>
          <cell r="CJ322">
            <v>0</v>
          </cell>
          <cell r="CK322">
            <v>0</v>
          </cell>
          <cell r="CL322">
            <v>0</v>
          </cell>
          <cell r="CM322">
            <v>0</v>
          </cell>
          <cell r="CN322">
            <v>0</v>
          </cell>
          <cell r="CO322">
            <v>0</v>
          </cell>
          <cell r="CP322">
            <v>0</v>
          </cell>
          <cell r="CQ322">
            <v>0</v>
          </cell>
        </row>
        <row r="323">
          <cell r="B323">
            <v>54854501</v>
          </cell>
          <cell r="C323">
            <v>4858074</v>
          </cell>
          <cell r="D323">
            <v>0</v>
          </cell>
          <cell r="E323">
            <v>-29692</v>
          </cell>
          <cell r="F323">
            <v>-399967</v>
          </cell>
          <cell r="G323">
            <v>59282916</v>
          </cell>
          <cell r="J323">
            <v>23264869</v>
          </cell>
          <cell r="K323">
            <v>-399967</v>
          </cell>
          <cell r="L323">
            <v>2354255</v>
          </cell>
          <cell r="M323">
            <v>46674</v>
          </cell>
          <cell r="N323">
            <v>-170650</v>
          </cell>
          <cell r="O323">
            <v>0</v>
          </cell>
          <cell r="P323">
            <v>-13040</v>
          </cell>
          <cell r="Q323">
            <v>0</v>
          </cell>
          <cell r="R323">
            <v>25082141</v>
          </cell>
          <cell r="CA323" t="str">
            <v>20011002280</v>
          </cell>
          <cell r="CB323">
            <v>2280</v>
          </cell>
          <cell r="CC323">
            <v>100</v>
          </cell>
          <cell r="CD323">
            <v>-2375036.923076923</v>
          </cell>
          <cell r="CE323">
            <v>-2388593</v>
          </cell>
          <cell r="CF323">
            <v>-2401117</v>
          </cell>
          <cell r="CG323">
            <v>-2431809</v>
          </cell>
          <cell r="CH323">
            <v>-2377690</v>
          </cell>
          <cell r="CI323">
            <v>-2368404</v>
          </cell>
          <cell r="CJ323">
            <v>-2380396</v>
          </cell>
          <cell r="CK323">
            <v>-2386301</v>
          </cell>
          <cell r="CL323">
            <v>-2379144</v>
          </cell>
          <cell r="CM323">
            <v>-2424200</v>
          </cell>
          <cell r="CN323">
            <v>-2462837</v>
          </cell>
          <cell r="CO323">
            <v>-2302002</v>
          </cell>
          <cell r="CP323">
            <v>-2316434</v>
          </cell>
          <cell r="CQ323">
            <v>-2256553</v>
          </cell>
        </row>
        <row r="324">
          <cell r="CA324" t="str">
            <v>20021002280</v>
          </cell>
          <cell r="CB324">
            <v>2280</v>
          </cell>
          <cell r="CC324">
            <v>100</v>
          </cell>
          <cell r="CD324">
            <v>-2218313.3076923075</v>
          </cell>
          <cell r="CE324">
            <v>-2256553</v>
          </cell>
          <cell r="CF324">
            <v>-2291256</v>
          </cell>
          <cell r="CG324">
            <v>-2150979</v>
          </cell>
          <cell r="CH324">
            <v>-2182240</v>
          </cell>
          <cell r="CI324">
            <v>-2167838</v>
          </cell>
          <cell r="CJ324">
            <v>-2169115</v>
          </cell>
          <cell r="CK324">
            <v>-2190498</v>
          </cell>
          <cell r="CL324">
            <v>-2114896</v>
          </cell>
          <cell r="CM324">
            <v>-2148231</v>
          </cell>
          <cell r="CN324">
            <v>-2224417</v>
          </cell>
          <cell r="CO324">
            <v>-2271313</v>
          </cell>
          <cell r="CP324">
            <v>-2306549</v>
          </cell>
          <cell r="CQ324">
            <v>-2364188</v>
          </cell>
        </row>
        <row r="325">
          <cell r="A325" t="str">
            <v>FLORIDA PUBLIC UTILITIES COMPANY</v>
          </cell>
          <cell r="CA325" t="str">
            <v>20011142280</v>
          </cell>
          <cell r="CB325">
            <v>2280</v>
          </cell>
          <cell r="CC325">
            <v>114</v>
          </cell>
          <cell r="CD325">
            <v>-697218</v>
          </cell>
          <cell r="CE325">
            <v>-647220</v>
          </cell>
          <cell r="CF325">
            <v>-655553</v>
          </cell>
          <cell r="CG325">
            <v>-663886</v>
          </cell>
          <cell r="CH325">
            <v>-672219</v>
          </cell>
          <cell r="CI325">
            <v>-680552</v>
          </cell>
          <cell r="CJ325">
            <v>-688885</v>
          </cell>
          <cell r="CK325">
            <v>-697218</v>
          </cell>
          <cell r="CL325">
            <v>-705551</v>
          </cell>
          <cell r="CM325">
            <v>-713884</v>
          </cell>
          <cell r="CN325">
            <v>-722217</v>
          </cell>
          <cell r="CO325">
            <v>-730550</v>
          </cell>
          <cell r="CP325">
            <v>-738883</v>
          </cell>
          <cell r="CQ325">
            <v>-747216</v>
          </cell>
        </row>
        <row r="326">
          <cell r="A326" t="str">
            <v>COMMON CORPORATE PLANT</v>
          </cell>
          <cell r="CA326" t="str">
            <v>20021142280</v>
          </cell>
          <cell r="CB326">
            <v>2280</v>
          </cell>
          <cell r="CC326">
            <v>114</v>
          </cell>
          <cell r="CD326">
            <v>-797214</v>
          </cell>
          <cell r="CE326">
            <v>-747216</v>
          </cell>
          <cell r="CF326">
            <v>-755549</v>
          </cell>
          <cell r="CG326">
            <v>-763882</v>
          </cell>
          <cell r="CH326">
            <v>-772215</v>
          </cell>
          <cell r="CI326">
            <v>-780548</v>
          </cell>
          <cell r="CJ326">
            <v>-788881</v>
          </cell>
          <cell r="CK326">
            <v>-797214</v>
          </cell>
          <cell r="CL326">
            <v>-805547</v>
          </cell>
          <cell r="CM326">
            <v>-813880</v>
          </cell>
          <cell r="CN326">
            <v>-822213</v>
          </cell>
          <cell r="CO326">
            <v>-830546</v>
          </cell>
          <cell r="CP326">
            <v>-838879</v>
          </cell>
          <cell r="CQ326">
            <v>-847212</v>
          </cell>
        </row>
        <row r="327">
          <cell r="A327" t="str">
            <v>REPORT OF DEPRECIATION DATA UNDER RULE 25-6.0436(8)</v>
          </cell>
          <cell r="CA327" t="str">
            <v>20011152280</v>
          </cell>
          <cell r="CB327">
            <v>2280</v>
          </cell>
          <cell r="CC327">
            <v>115</v>
          </cell>
          <cell r="CD327">
            <v>-1012946.9230769231</v>
          </cell>
          <cell r="CE327">
            <v>-947993</v>
          </cell>
          <cell r="CF327">
            <v>-949795</v>
          </cell>
          <cell r="CG327">
            <v>-951597</v>
          </cell>
          <cell r="CH327">
            <v>-953399</v>
          </cell>
          <cell r="CI327">
            <v>-955201</v>
          </cell>
          <cell r="CJ327">
            <v>-957003</v>
          </cell>
          <cell r="CK327">
            <v>-958805</v>
          </cell>
          <cell r="CL327">
            <v>-960607</v>
          </cell>
          <cell r="CM327">
            <v>-962409</v>
          </cell>
          <cell r="CN327">
            <v>-964211</v>
          </cell>
          <cell r="CO327">
            <v>-1192013</v>
          </cell>
          <cell r="CP327">
            <v>-1209815</v>
          </cell>
          <cell r="CQ327">
            <v>-1205462</v>
          </cell>
        </row>
        <row r="328">
          <cell r="A328">
            <v>2002</v>
          </cell>
          <cell r="CA328" t="str">
            <v>20021152280</v>
          </cell>
          <cell r="CB328">
            <v>2280</v>
          </cell>
          <cell r="CC328">
            <v>115</v>
          </cell>
          <cell r="CD328">
            <v>-1218581.6923076923</v>
          </cell>
          <cell r="CE328">
            <v>-1205462</v>
          </cell>
          <cell r="CF328">
            <v>-1207264</v>
          </cell>
          <cell r="CG328">
            <v>-1209066</v>
          </cell>
          <cell r="CH328">
            <v>-1210868</v>
          </cell>
          <cell r="CI328">
            <v>-1212670</v>
          </cell>
          <cell r="CJ328">
            <v>-1214472</v>
          </cell>
          <cell r="CK328">
            <v>-1216274</v>
          </cell>
          <cell r="CL328">
            <v>-1218076</v>
          </cell>
          <cell r="CM328">
            <v>-1219878</v>
          </cell>
          <cell r="CN328">
            <v>-1221680</v>
          </cell>
          <cell r="CO328">
            <v>-1223482</v>
          </cell>
          <cell r="CP328">
            <v>-1225284</v>
          </cell>
          <cell r="CQ328">
            <v>-1257086</v>
          </cell>
        </row>
        <row r="329">
          <cell r="CA329" t="str">
            <v>2001fpuc2280</v>
          </cell>
          <cell r="CB329">
            <v>2280</v>
          </cell>
          <cell r="CC329" t="str">
            <v>fpuc</v>
          </cell>
          <cell r="CD329">
            <v>-4085201.846153846</v>
          </cell>
          <cell r="CE329">
            <v>-3983806</v>
          </cell>
          <cell r="CF329">
            <v>-4006465</v>
          </cell>
          <cell r="CG329">
            <v>-4047292</v>
          </cell>
          <cell r="CH329">
            <v>-4003308</v>
          </cell>
          <cell r="CI329">
            <v>-4004157</v>
          </cell>
          <cell r="CJ329">
            <v>-4026284</v>
          </cell>
          <cell r="CK329">
            <v>-4042324</v>
          </cell>
          <cell r="CL329">
            <v>-4045302</v>
          </cell>
          <cell r="CM329">
            <v>-4100493</v>
          </cell>
          <cell r="CN329">
            <v>-4149265</v>
          </cell>
          <cell r="CO329">
            <v>-4224565</v>
          </cell>
          <cell r="CP329">
            <v>-4265132</v>
          </cell>
          <cell r="CQ329">
            <v>-4209231</v>
          </cell>
        </row>
        <row r="330">
          <cell r="D330" t="str">
            <v>PLANT IN SERVICE ($)</v>
          </cell>
          <cell r="N330" t="str">
            <v>RESERVE ($)</v>
          </cell>
          <cell r="P330" t="str">
            <v>(CREDIT BALANCES)</v>
          </cell>
          <cell r="CA330" t="str">
            <v>2002fpuc2280</v>
          </cell>
          <cell r="CB330">
            <v>2280</v>
          </cell>
          <cell r="CC330" t="str">
            <v>fpuc</v>
          </cell>
          <cell r="CD330">
            <v>-4280904.384615385</v>
          </cell>
          <cell r="CE330">
            <v>-4209231</v>
          </cell>
          <cell r="CF330">
            <v>-4295139</v>
          </cell>
          <cell r="CG330">
            <v>-4167997</v>
          </cell>
          <cell r="CH330">
            <v>-4210893</v>
          </cell>
          <cell r="CI330">
            <v>-4208126</v>
          </cell>
          <cell r="CJ330">
            <v>-4221038</v>
          </cell>
          <cell r="CK330">
            <v>-4254056</v>
          </cell>
          <cell r="CL330">
            <v>-4190089</v>
          </cell>
          <cell r="CM330">
            <v>-4235059</v>
          </cell>
          <cell r="CN330">
            <v>-4322880</v>
          </cell>
          <cell r="CO330">
            <v>-4381411</v>
          </cell>
          <cell r="CP330">
            <v>-4428282</v>
          </cell>
          <cell r="CQ330">
            <v>-4527556</v>
          </cell>
        </row>
        <row r="331">
          <cell r="A331" t="str">
            <v>Plant</v>
          </cell>
          <cell r="B331" t="str">
            <v>Beginning</v>
          </cell>
          <cell r="D331" t="str">
            <v>Purchases &amp;</v>
          </cell>
          <cell r="G331" t="str">
            <v>Ending</v>
          </cell>
          <cell r="I331" t="str">
            <v>Plant</v>
          </cell>
          <cell r="J331" t="str">
            <v>Beginning</v>
          </cell>
          <cell r="N331" t="str">
            <v>Cost of</v>
          </cell>
          <cell r="O331" t="str">
            <v xml:space="preserve">Purchases &amp; </v>
          </cell>
          <cell r="Q331" t="str">
            <v>Reclassi-</v>
          </cell>
          <cell r="R331" t="str">
            <v>Ending</v>
          </cell>
          <cell r="CA331" t="str">
            <v>20011152290</v>
          </cell>
          <cell r="CB331">
            <v>2290</v>
          </cell>
          <cell r="CC331">
            <v>115</v>
          </cell>
          <cell r="CD331">
            <v>-192307.69230769231</v>
          </cell>
          <cell r="CE331">
            <v>-242000</v>
          </cell>
          <cell r="CF331">
            <v>-242000</v>
          </cell>
          <cell r="CG331">
            <v>-242000</v>
          </cell>
          <cell r="CH331">
            <v>-242000</v>
          </cell>
          <cell r="CI331">
            <v>-242000</v>
          </cell>
          <cell r="CJ331">
            <v>-322000</v>
          </cell>
          <cell r="CK331">
            <v>-242000</v>
          </cell>
          <cell r="CL331">
            <v>-242000</v>
          </cell>
          <cell r="CM331">
            <v>-242000</v>
          </cell>
          <cell r="CN331">
            <v>-242000</v>
          </cell>
          <cell r="CO331">
            <v>0</v>
          </cell>
          <cell r="CP331">
            <v>0</v>
          </cell>
          <cell r="CQ331">
            <v>0</v>
          </cell>
        </row>
        <row r="332">
          <cell r="B332" t="str">
            <v>Balance</v>
          </cell>
          <cell r="C332" t="str">
            <v>Additions</v>
          </cell>
          <cell r="D332" t="str">
            <v>Adjustments</v>
          </cell>
          <cell r="E332" t="str">
            <v>Transfers</v>
          </cell>
          <cell r="F332" t="str">
            <v>Retirements</v>
          </cell>
          <cell r="G332" t="str">
            <v>Balance</v>
          </cell>
          <cell r="I332" t="str">
            <v>Acct.</v>
          </cell>
          <cell r="J332" t="str">
            <v>Balance</v>
          </cell>
          <cell r="K332" t="str">
            <v>Retirements</v>
          </cell>
          <cell r="L332" t="str">
            <v>Accruals</v>
          </cell>
          <cell r="M332" t="str">
            <v>Salvage</v>
          </cell>
          <cell r="N332" t="str">
            <v>Removal</v>
          </cell>
          <cell r="O332" t="str">
            <v>Adjustments</v>
          </cell>
          <cell r="P332" t="str">
            <v>Transfers</v>
          </cell>
          <cell r="Q332" t="str">
            <v>fications</v>
          </cell>
          <cell r="R332" t="str">
            <v>Balance</v>
          </cell>
          <cell r="CA332" t="str">
            <v>2001fpuc2290</v>
          </cell>
          <cell r="CB332">
            <v>2290</v>
          </cell>
          <cell r="CC332" t="str">
            <v>fpuc</v>
          </cell>
          <cell r="CD332">
            <v>-192307.69230769231</v>
          </cell>
          <cell r="CE332">
            <v>-242000</v>
          </cell>
          <cell r="CF332">
            <v>-242000</v>
          </cell>
          <cell r="CG332">
            <v>-242000</v>
          </cell>
          <cell r="CH332">
            <v>-242000</v>
          </cell>
          <cell r="CI332">
            <v>-242000</v>
          </cell>
          <cell r="CJ332">
            <v>-322000</v>
          </cell>
          <cell r="CK332">
            <v>-242000</v>
          </cell>
          <cell r="CL332">
            <v>-242000</v>
          </cell>
          <cell r="CM332">
            <v>-242000</v>
          </cell>
          <cell r="CN332">
            <v>-242000</v>
          </cell>
          <cell r="CO332">
            <v>0</v>
          </cell>
          <cell r="CP332">
            <v>0</v>
          </cell>
          <cell r="CQ332">
            <v>0</v>
          </cell>
        </row>
        <row r="333">
          <cell r="A333" t="str">
            <v>COMMON PLANT</v>
          </cell>
          <cell r="C333" t="str">
            <v xml:space="preserve"> </v>
          </cell>
          <cell r="G333" t="str">
            <v xml:space="preserve"> </v>
          </cell>
          <cell r="J333" t="str">
            <v xml:space="preserve"> </v>
          </cell>
          <cell r="K333" t="str">
            <v xml:space="preserve"> </v>
          </cell>
          <cell r="CA333" t="str">
            <v>20021152290</v>
          </cell>
          <cell r="CB333">
            <v>2290</v>
          </cell>
          <cell r="CC333">
            <v>115</v>
          </cell>
          <cell r="CD333">
            <v>0</v>
          </cell>
          <cell r="CE333">
            <v>0</v>
          </cell>
          <cell r="CF333">
            <v>0</v>
          </cell>
          <cell r="CG333">
            <v>0</v>
          </cell>
          <cell r="CH333">
            <v>0</v>
          </cell>
          <cell r="CI333">
            <v>0</v>
          </cell>
          <cell r="CJ333">
            <v>0</v>
          </cell>
          <cell r="CK333">
            <v>0</v>
          </cell>
          <cell r="CL333">
            <v>0</v>
          </cell>
          <cell r="CM333">
            <v>0</v>
          </cell>
          <cell r="CN333">
            <v>0</v>
          </cell>
          <cell r="CO333">
            <v>0</v>
          </cell>
          <cell r="CP333">
            <v>0</v>
          </cell>
          <cell r="CQ333">
            <v>0</v>
          </cell>
        </row>
        <row r="334">
          <cell r="A334">
            <v>1001180303</v>
          </cell>
          <cell r="B334">
            <v>0</v>
          </cell>
          <cell r="C334">
            <v>1833</v>
          </cell>
          <cell r="G334">
            <v>1833</v>
          </cell>
          <cell r="I334">
            <v>1001190303</v>
          </cell>
          <cell r="J334">
            <v>0</v>
          </cell>
          <cell r="CA334" t="str">
            <v>2002fpuc2290</v>
          </cell>
          <cell r="CB334">
            <v>2290</v>
          </cell>
          <cell r="CC334" t="str">
            <v>fpuc</v>
          </cell>
          <cell r="CD334">
            <v>0</v>
          </cell>
          <cell r="CE334">
            <v>0</v>
          </cell>
          <cell r="CF334">
            <v>0</v>
          </cell>
          <cell r="CG334">
            <v>0</v>
          </cell>
          <cell r="CH334">
            <v>0</v>
          </cell>
          <cell r="CI334">
            <v>0</v>
          </cell>
          <cell r="CJ334">
            <v>0</v>
          </cell>
          <cell r="CK334">
            <v>0</v>
          </cell>
          <cell r="CL334">
            <v>0</v>
          </cell>
          <cell r="CM334">
            <v>0</v>
          </cell>
          <cell r="CN334">
            <v>0</v>
          </cell>
          <cell r="CO334">
            <v>0</v>
          </cell>
          <cell r="CP334">
            <v>0</v>
          </cell>
          <cell r="CQ334">
            <v>0</v>
          </cell>
        </row>
        <row r="335">
          <cell r="A335">
            <v>1001180389</v>
          </cell>
          <cell r="B335">
            <v>341926</v>
          </cell>
          <cell r="G335">
            <v>341926</v>
          </cell>
          <cell r="I335">
            <v>1001190389</v>
          </cell>
          <cell r="J335">
            <v>0</v>
          </cell>
          <cell r="K335">
            <v>0</v>
          </cell>
          <cell r="R335">
            <v>0</v>
          </cell>
          <cell r="CA335" t="str">
            <v>20011142290</v>
          </cell>
          <cell r="CB335">
            <v>2290</v>
          </cell>
          <cell r="CC335">
            <v>114</v>
          </cell>
          <cell r="CD335">
            <v>0</v>
          </cell>
          <cell r="CE335">
            <v>0</v>
          </cell>
          <cell r="CF335">
            <v>0</v>
          </cell>
          <cell r="CG335">
            <v>0</v>
          </cell>
          <cell r="CH335">
            <v>0</v>
          </cell>
          <cell r="CI335">
            <v>0</v>
          </cell>
          <cell r="CJ335">
            <v>0</v>
          </cell>
          <cell r="CK335">
            <v>0</v>
          </cell>
          <cell r="CL335">
            <v>0</v>
          </cell>
          <cell r="CM335">
            <v>0</v>
          </cell>
          <cell r="CN335">
            <v>0</v>
          </cell>
          <cell r="CO335">
            <v>0</v>
          </cell>
          <cell r="CP335">
            <v>0</v>
          </cell>
          <cell r="CQ335">
            <v>0</v>
          </cell>
        </row>
        <row r="336">
          <cell r="A336">
            <v>10011803891</v>
          </cell>
          <cell r="B336">
            <v>0</v>
          </cell>
          <cell r="G336">
            <v>0</v>
          </cell>
          <cell r="I336">
            <v>10011903891</v>
          </cell>
          <cell r="J336">
            <v>0</v>
          </cell>
          <cell r="K336">
            <v>0</v>
          </cell>
          <cell r="R336">
            <v>0</v>
          </cell>
          <cell r="CA336" t="str">
            <v>20021142290</v>
          </cell>
          <cell r="CB336">
            <v>2290</v>
          </cell>
          <cell r="CC336">
            <v>114</v>
          </cell>
          <cell r="CD336">
            <v>0</v>
          </cell>
          <cell r="CE336">
            <v>0</v>
          </cell>
          <cell r="CF336">
            <v>0</v>
          </cell>
          <cell r="CG336">
            <v>0</v>
          </cell>
          <cell r="CH336">
            <v>0</v>
          </cell>
          <cell r="CI336">
            <v>0</v>
          </cell>
          <cell r="CJ336">
            <v>0</v>
          </cell>
          <cell r="CK336">
            <v>0</v>
          </cell>
          <cell r="CL336">
            <v>0</v>
          </cell>
          <cell r="CM336">
            <v>0</v>
          </cell>
          <cell r="CN336">
            <v>0</v>
          </cell>
          <cell r="CO336">
            <v>0</v>
          </cell>
          <cell r="CP336">
            <v>0</v>
          </cell>
          <cell r="CQ336">
            <v>0</v>
          </cell>
        </row>
        <row r="337">
          <cell r="A337">
            <v>1001180390</v>
          </cell>
          <cell r="B337">
            <v>2074958.63</v>
          </cell>
          <cell r="C337">
            <v>1813</v>
          </cell>
          <cell r="G337">
            <v>2076771.63</v>
          </cell>
          <cell r="I337">
            <v>1001190390</v>
          </cell>
          <cell r="J337">
            <v>348511</v>
          </cell>
          <cell r="K337">
            <v>0</v>
          </cell>
          <cell r="L337">
            <v>51916</v>
          </cell>
          <cell r="R337">
            <v>400427</v>
          </cell>
          <cell r="CA337" t="str">
            <v>20011002290</v>
          </cell>
          <cell r="CB337">
            <v>2290</v>
          </cell>
          <cell r="CC337">
            <v>100</v>
          </cell>
          <cell r="CD337">
            <v>0</v>
          </cell>
          <cell r="CE337">
            <v>0</v>
          </cell>
          <cell r="CF337">
            <v>0</v>
          </cell>
          <cell r="CG337">
            <v>0</v>
          </cell>
          <cell r="CH337">
            <v>0</v>
          </cell>
          <cell r="CI337">
            <v>0</v>
          </cell>
          <cell r="CJ337">
            <v>0</v>
          </cell>
          <cell r="CK337">
            <v>0</v>
          </cell>
          <cell r="CL337">
            <v>0</v>
          </cell>
          <cell r="CM337">
            <v>0</v>
          </cell>
          <cell r="CN337">
            <v>0</v>
          </cell>
          <cell r="CO337">
            <v>0</v>
          </cell>
          <cell r="CP337">
            <v>0</v>
          </cell>
          <cell r="CQ337">
            <v>0</v>
          </cell>
        </row>
        <row r="338">
          <cell r="A338">
            <v>10011803911</v>
          </cell>
          <cell r="B338">
            <v>22261.03</v>
          </cell>
          <cell r="C338">
            <v>2249</v>
          </cell>
          <cell r="G338">
            <v>24510.03</v>
          </cell>
          <cell r="I338">
            <v>10011903911</v>
          </cell>
          <cell r="J338">
            <v>-13750</v>
          </cell>
          <cell r="K338">
            <v>0</v>
          </cell>
          <cell r="L338">
            <v>1141</v>
          </cell>
          <cell r="R338">
            <v>-12609</v>
          </cell>
          <cell r="CA338" t="str">
            <v>20021002290</v>
          </cell>
          <cell r="CB338">
            <v>2290</v>
          </cell>
          <cell r="CC338">
            <v>100</v>
          </cell>
          <cell r="CD338">
            <v>0</v>
          </cell>
          <cell r="CE338">
            <v>0</v>
          </cell>
          <cell r="CF338">
            <v>0</v>
          </cell>
          <cell r="CG338">
            <v>0</v>
          </cell>
          <cell r="CH338">
            <v>0</v>
          </cell>
          <cell r="CI338">
            <v>0</v>
          </cell>
          <cell r="CJ338">
            <v>0</v>
          </cell>
          <cell r="CK338">
            <v>0</v>
          </cell>
          <cell r="CL338">
            <v>0</v>
          </cell>
          <cell r="CM338">
            <v>0</v>
          </cell>
          <cell r="CN338">
            <v>0</v>
          </cell>
          <cell r="CO338">
            <v>0</v>
          </cell>
          <cell r="CP338">
            <v>0</v>
          </cell>
          <cell r="CQ338">
            <v>0</v>
          </cell>
        </row>
        <row r="339">
          <cell r="A339">
            <v>10011803912</v>
          </cell>
          <cell r="B339">
            <v>67507.75</v>
          </cell>
          <cell r="C339">
            <v>5189</v>
          </cell>
          <cell r="F339">
            <v>-1960</v>
          </cell>
          <cell r="G339">
            <v>70736.75</v>
          </cell>
          <cell r="I339">
            <v>10011903912</v>
          </cell>
          <cell r="J339">
            <v>28561</v>
          </cell>
          <cell r="K339">
            <v>-1960</v>
          </cell>
          <cell r="L339">
            <v>5481</v>
          </cell>
          <cell r="R339">
            <v>32082</v>
          </cell>
          <cell r="CA339" t="str">
            <v>20011002310</v>
          </cell>
          <cell r="CB339">
            <v>2310</v>
          </cell>
          <cell r="CC339">
            <v>100</v>
          </cell>
          <cell r="CD339">
            <v>-17938153.846153848</v>
          </cell>
          <cell r="CE339">
            <v>-17900000</v>
          </cell>
          <cell r="CF339">
            <v>-20600000</v>
          </cell>
          <cell r="CG339">
            <v>-22500000</v>
          </cell>
          <cell r="CH339">
            <v>-20200000</v>
          </cell>
          <cell r="CI339">
            <v>-20386000</v>
          </cell>
          <cell r="CJ339">
            <v>-20880000</v>
          </cell>
          <cell r="CK339">
            <v>-21735000</v>
          </cell>
          <cell r="CL339">
            <v>-20470000</v>
          </cell>
          <cell r="CM339">
            <v>-22500000</v>
          </cell>
          <cell r="CN339">
            <v>-9460000</v>
          </cell>
          <cell r="CO339">
            <v>-10205000</v>
          </cell>
          <cell r="CP339">
            <v>-5930000</v>
          </cell>
          <cell r="CQ339">
            <v>-20430000</v>
          </cell>
        </row>
        <row r="340">
          <cell r="A340">
            <v>10011803913</v>
          </cell>
          <cell r="B340">
            <v>2069096.12</v>
          </cell>
          <cell r="C340">
            <v>29789</v>
          </cell>
          <cell r="E340">
            <v>-9690</v>
          </cell>
          <cell r="F340">
            <v>-10897</v>
          </cell>
          <cell r="G340">
            <v>2078298.12</v>
          </cell>
          <cell r="I340">
            <v>10011903913</v>
          </cell>
          <cell r="J340">
            <v>425581</v>
          </cell>
          <cell r="K340">
            <v>-10897</v>
          </cell>
          <cell r="L340">
            <v>167896</v>
          </cell>
          <cell r="P340">
            <v>-2598</v>
          </cell>
          <cell r="R340">
            <v>579982</v>
          </cell>
          <cell r="CA340" t="str">
            <v>20021002310</v>
          </cell>
          <cell r="CB340">
            <v>2310</v>
          </cell>
          <cell r="CC340">
            <v>100</v>
          </cell>
          <cell r="CD340">
            <v>-15833255.538461538</v>
          </cell>
          <cell r="CE340">
            <v>-20430000</v>
          </cell>
          <cell r="CF340">
            <v>-16705000</v>
          </cell>
          <cell r="CG340">
            <v>-15910000</v>
          </cell>
          <cell r="CH340">
            <v>-16460000</v>
          </cell>
          <cell r="CI340">
            <v>-15530000</v>
          </cell>
          <cell r="CJ340">
            <v>-14956100</v>
          </cell>
          <cell r="CK340">
            <v>-15566100</v>
          </cell>
          <cell r="CL340">
            <v>-14613300</v>
          </cell>
          <cell r="CM340">
            <v>-13098793</v>
          </cell>
          <cell r="CN340">
            <v>-15429029</v>
          </cell>
          <cell r="CO340">
            <v>-13197000</v>
          </cell>
          <cell r="CP340">
            <v>-14754000</v>
          </cell>
          <cell r="CQ340">
            <v>-19183000</v>
          </cell>
        </row>
        <row r="341">
          <cell r="A341">
            <v>10011803921</v>
          </cell>
          <cell r="B341">
            <v>133212.82</v>
          </cell>
          <cell r="E341">
            <v>-21488</v>
          </cell>
          <cell r="G341">
            <v>111724.82</v>
          </cell>
          <cell r="I341">
            <v>10011903921</v>
          </cell>
          <cell r="J341">
            <v>71825</v>
          </cell>
          <cell r="K341">
            <v>0</v>
          </cell>
          <cell r="L341">
            <v>14240</v>
          </cell>
          <cell r="M341">
            <v>5910</v>
          </cell>
          <cell r="P341">
            <v>-13954</v>
          </cell>
          <cell r="R341">
            <v>78021</v>
          </cell>
          <cell r="CA341" t="str">
            <v>2001fpuc2310</v>
          </cell>
          <cell r="CB341">
            <v>2310</v>
          </cell>
          <cell r="CC341" t="str">
            <v>fpuc</v>
          </cell>
          <cell r="CD341">
            <v>-17938153.846153848</v>
          </cell>
          <cell r="CE341">
            <v>-17900000</v>
          </cell>
          <cell r="CF341">
            <v>-20600000</v>
          </cell>
          <cell r="CG341">
            <v>-22500000</v>
          </cell>
          <cell r="CH341">
            <v>-20200000</v>
          </cell>
          <cell r="CI341">
            <v>-20386000</v>
          </cell>
          <cell r="CJ341">
            <v>-20880000</v>
          </cell>
          <cell r="CK341">
            <v>-21735000</v>
          </cell>
          <cell r="CL341">
            <v>-20470000</v>
          </cell>
          <cell r="CM341">
            <v>-22500000</v>
          </cell>
          <cell r="CN341">
            <v>-9460000</v>
          </cell>
          <cell r="CO341">
            <v>-10205000</v>
          </cell>
          <cell r="CP341">
            <v>-5930000</v>
          </cell>
          <cell r="CQ341">
            <v>-20430000</v>
          </cell>
        </row>
        <row r="342">
          <cell r="A342">
            <v>1001180397</v>
          </cell>
          <cell r="B342">
            <v>134860.65</v>
          </cell>
          <cell r="G342">
            <v>134860.65</v>
          </cell>
          <cell r="I342">
            <v>1001190397</v>
          </cell>
          <cell r="J342">
            <v>14962</v>
          </cell>
          <cell r="K342">
            <v>0</v>
          </cell>
          <cell r="L342">
            <v>9576</v>
          </cell>
          <cell r="R342">
            <v>24538</v>
          </cell>
          <cell r="CA342" t="str">
            <v>2002fpuc2310</v>
          </cell>
          <cell r="CB342">
            <v>2310</v>
          </cell>
          <cell r="CC342" t="str">
            <v>fpuc</v>
          </cell>
          <cell r="CD342">
            <v>-15833255.538461538</v>
          </cell>
          <cell r="CE342">
            <v>-20430000</v>
          </cell>
          <cell r="CF342">
            <v>-16705000</v>
          </cell>
          <cell r="CG342">
            <v>-15910000</v>
          </cell>
          <cell r="CH342">
            <v>-16460000</v>
          </cell>
          <cell r="CI342">
            <v>-15530000</v>
          </cell>
          <cell r="CJ342">
            <v>-14956100</v>
          </cell>
          <cell r="CK342">
            <v>-15566100</v>
          </cell>
          <cell r="CL342">
            <v>-14613300</v>
          </cell>
          <cell r="CM342">
            <v>-13098793</v>
          </cell>
          <cell r="CN342">
            <v>-15429029</v>
          </cell>
          <cell r="CO342">
            <v>-13197000</v>
          </cell>
          <cell r="CP342">
            <v>-14754000</v>
          </cell>
          <cell r="CQ342">
            <v>-19183000</v>
          </cell>
        </row>
        <row r="343">
          <cell r="B343">
            <v>4843823</v>
          </cell>
          <cell r="C343">
            <v>40873</v>
          </cell>
          <cell r="D343">
            <v>0</v>
          </cell>
          <cell r="E343">
            <v>-31178</v>
          </cell>
          <cell r="F343">
            <v>-12857</v>
          </cell>
          <cell r="G343">
            <v>4840661</v>
          </cell>
          <cell r="J343">
            <v>875690</v>
          </cell>
          <cell r="K343">
            <v>-12857</v>
          </cell>
          <cell r="L343">
            <v>250250</v>
          </cell>
          <cell r="M343">
            <v>5910</v>
          </cell>
          <cell r="N343">
            <v>0</v>
          </cell>
          <cell r="O343">
            <v>0</v>
          </cell>
          <cell r="P343">
            <v>-16552</v>
          </cell>
          <cell r="Q343">
            <v>0</v>
          </cell>
          <cell r="R343">
            <v>1102441</v>
          </cell>
          <cell r="CA343" t="str">
            <v>20011142310</v>
          </cell>
          <cell r="CB343">
            <v>2310</v>
          </cell>
          <cell r="CC343">
            <v>114</v>
          </cell>
          <cell r="CD343">
            <v>0</v>
          </cell>
          <cell r="CE343">
            <v>0</v>
          </cell>
          <cell r="CF343">
            <v>0</v>
          </cell>
          <cell r="CG343">
            <v>0</v>
          </cell>
          <cell r="CH343">
            <v>0</v>
          </cell>
          <cell r="CI343">
            <v>0</v>
          </cell>
          <cell r="CJ343">
            <v>0</v>
          </cell>
          <cell r="CK343">
            <v>0</v>
          </cell>
          <cell r="CL343">
            <v>0</v>
          </cell>
          <cell r="CM343">
            <v>0</v>
          </cell>
          <cell r="CN343">
            <v>0</v>
          </cell>
          <cell r="CO343">
            <v>0</v>
          </cell>
          <cell r="CP343">
            <v>0</v>
          </cell>
          <cell r="CQ343">
            <v>0</v>
          </cell>
        </row>
        <row r="344">
          <cell r="CA344" t="str">
            <v>20021142310</v>
          </cell>
          <cell r="CB344">
            <v>2310</v>
          </cell>
          <cell r="CC344">
            <v>114</v>
          </cell>
          <cell r="CD344">
            <v>0</v>
          </cell>
          <cell r="CE344">
            <v>0</v>
          </cell>
          <cell r="CF344">
            <v>0</v>
          </cell>
          <cell r="CG344">
            <v>0</v>
          </cell>
          <cell r="CH344">
            <v>0</v>
          </cell>
          <cell r="CI344">
            <v>0</v>
          </cell>
          <cell r="CJ344">
            <v>0</v>
          </cell>
          <cell r="CK344">
            <v>0</v>
          </cell>
          <cell r="CL344">
            <v>0</v>
          </cell>
          <cell r="CM344">
            <v>0</v>
          </cell>
          <cell r="CN344">
            <v>0</v>
          </cell>
          <cell r="CO344">
            <v>0</v>
          </cell>
          <cell r="CP344">
            <v>0</v>
          </cell>
          <cell r="CQ344">
            <v>0</v>
          </cell>
        </row>
        <row r="345">
          <cell r="CA345" t="str">
            <v>20011152310</v>
          </cell>
          <cell r="CB345">
            <v>2310</v>
          </cell>
          <cell r="CC345">
            <v>115</v>
          </cell>
          <cell r="CD345">
            <v>0</v>
          </cell>
          <cell r="CE345">
            <v>0</v>
          </cell>
          <cell r="CF345">
            <v>0</v>
          </cell>
          <cell r="CG345">
            <v>0</v>
          </cell>
          <cell r="CH345">
            <v>0</v>
          </cell>
          <cell r="CI345">
            <v>0</v>
          </cell>
          <cell r="CJ345">
            <v>0</v>
          </cell>
          <cell r="CK345">
            <v>0</v>
          </cell>
          <cell r="CL345">
            <v>0</v>
          </cell>
          <cell r="CM345">
            <v>0</v>
          </cell>
          <cell r="CN345">
            <v>0</v>
          </cell>
          <cell r="CO345">
            <v>0</v>
          </cell>
          <cell r="CP345">
            <v>0</v>
          </cell>
          <cell r="CQ345">
            <v>0</v>
          </cell>
        </row>
        <row r="346">
          <cell r="CA346" t="str">
            <v>20021152310</v>
          </cell>
          <cell r="CB346">
            <v>2310</v>
          </cell>
          <cell r="CC346">
            <v>115</v>
          </cell>
          <cell r="CD346">
            <v>0</v>
          </cell>
          <cell r="CE346">
            <v>0</v>
          </cell>
          <cell r="CF346">
            <v>0</v>
          </cell>
          <cell r="CG346">
            <v>0</v>
          </cell>
          <cell r="CH346">
            <v>0</v>
          </cell>
          <cell r="CI346">
            <v>0</v>
          </cell>
          <cell r="CJ346">
            <v>0</v>
          </cell>
          <cell r="CK346">
            <v>0</v>
          </cell>
          <cell r="CL346">
            <v>0</v>
          </cell>
          <cell r="CM346">
            <v>0</v>
          </cell>
          <cell r="CN346">
            <v>0</v>
          </cell>
          <cell r="CO346">
            <v>0</v>
          </cell>
          <cell r="CP346">
            <v>0</v>
          </cell>
          <cell r="CQ346">
            <v>0</v>
          </cell>
        </row>
        <row r="347">
          <cell r="CA347" t="str">
            <v>20011002320</v>
          </cell>
          <cell r="CB347">
            <v>2320</v>
          </cell>
          <cell r="CC347">
            <v>100</v>
          </cell>
          <cell r="CD347">
            <v>-6173213.692307692</v>
          </cell>
          <cell r="CE347">
            <v>-8265762</v>
          </cell>
          <cell r="CF347">
            <v>-10850191</v>
          </cell>
          <cell r="CG347">
            <v>-6564197</v>
          </cell>
          <cell r="CH347">
            <v>-6702097</v>
          </cell>
          <cell r="CI347">
            <v>-6015300</v>
          </cell>
          <cell r="CJ347">
            <v>-5126652</v>
          </cell>
          <cell r="CK347">
            <v>-5713728</v>
          </cell>
          <cell r="CL347">
            <v>-5591606</v>
          </cell>
          <cell r="CM347">
            <v>-5814493</v>
          </cell>
          <cell r="CN347">
            <v>-5006212</v>
          </cell>
          <cell r="CO347">
            <v>-4390004</v>
          </cell>
          <cell r="CP347">
            <v>-4574141</v>
          </cell>
          <cell r="CQ347">
            <v>-5637395</v>
          </cell>
        </row>
        <row r="348">
          <cell r="CA348" t="str">
            <v>20021002320</v>
          </cell>
          <cell r="CB348">
            <v>2320</v>
          </cell>
          <cell r="CC348">
            <v>100</v>
          </cell>
          <cell r="CD348">
            <v>-5104608</v>
          </cell>
          <cell r="CE348">
            <v>-5637395</v>
          </cell>
          <cell r="CF348">
            <v>-6873510</v>
          </cell>
          <cell r="CG348">
            <v>-5279407</v>
          </cell>
          <cell r="CH348">
            <v>-6231827</v>
          </cell>
          <cell r="CI348">
            <v>-5289950</v>
          </cell>
          <cell r="CJ348">
            <v>3000889</v>
          </cell>
          <cell r="CK348">
            <v>-5351674</v>
          </cell>
          <cell r="CL348">
            <v>-6414435</v>
          </cell>
          <cell r="CM348">
            <v>-4362593</v>
          </cell>
          <cell r="CN348">
            <v>-5075048</v>
          </cell>
          <cell r="CO348">
            <v>-4895746</v>
          </cell>
          <cell r="CP348">
            <v>-6477640</v>
          </cell>
          <cell r="CQ348">
            <v>-7471568</v>
          </cell>
        </row>
        <row r="349">
          <cell r="CA349" t="str">
            <v>2001fpuc2320</v>
          </cell>
          <cell r="CB349">
            <v>2320</v>
          </cell>
          <cell r="CC349" t="str">
            <v>fpuc</v>
          </cell>
          <cell r="CD349">
            <v>-6173213.692307692</v>
          </cell>
          <cell r="CE349">
            <v>-8265762</v>
          </cell>
          <cell r="CF349">
            <v>-10850191</v>
          </cell>
          <cell r="CG349">
            <v>-6564197</v>
          </cell>
          <cell r="CH349">
            <v>-6702097</v>
          </cell>
          <cell r="CI349">
            <v>-6015300</v>
          </cell>
          <cell r="CJ349">
            <v>-5126652</v>
          </cell>
          <cell r="CK349">
            <v>-5713728</v>
          </cell>
          <cell r="CL349">
            <v>-5591606</v>
          </cell>
          <cell r="CM349">
            <v>-5814493</v>
          </cell>
          <cell r="CN349">
            <v>-5006212</v>
          </cell>
          <cell r="CO349">
            <v>-4390004</v>
          </cell>
          <cell r="CP349">
            <v>-4574141</v>
          </cell>
          <cell r="CQ349">
            <v>-5637395</v>
          </cell>
        </row>
        <row r="350">
          <cell r="CA350" t="str">
            <v>2002fpuc2320</v>
          </cell>
          <cell r="CB350">
            <v>2320</v>
          </cell>
          <cell r="CC350" t="str">
            <v>fpuc</v>
          </cell>
          <cell r="CD350">
            <v>-5104608</v>
          </cell>
          <cell r="CE350">
            <v>-5637395</v>
          </cell>
          <cell r="CF350">
            <v>-6873510</v>
          </cell>
          <cell r="CG350">
            <v>-5279407</v>
          </cell>
          <cell r="CH350">
            <v>-6231827</v>
          </cell>
          <cell r="CI350">
            <v>-5289950</v>
          </cell>
          <cell r="CJ350">
            <v>3000889</v>
          </cell>
          <cell r="CK350">
            <v>-5351674</v>
          </cell>
          <cell r="CL350">
            <v>-6414435</v>
          </cell>
          <cell r="CM350">
            <v>-4362593</v>
          </cell>
          <cell r="CN350">
            <v>-5075048</v>
          </cell>
          <cell r="CO350">
            <v>-4895746</v>
          </cell>
          <cell r="CP350">
            <v>-6477640</v>
          </cell>
          <cell r="CQ350">
            <v>-7471568</v>
          </cell>
        </row>
        <row r="351">
          <cell r="CA351" t="str">
            <v>20011142320</v>
          </cell>
          <cell r="CB351">
            <v>2320</v>
          </cell>
          <cell r="CC351">
            <v>114</v>
          </cell>
          <cell r="CD351">
            <v>0</v>
          </cell>
          <cell r="CE351">
            <v>0</v>
          </cell>
          <cell r="CF351">
            <v>0</v>
          </cell>
          <cell r="CG351">
            <v>0</v>
          </cell>
          <cell r="CH351">
            <v>0</v>
          </cell>
          <cell r="CI351">
            <v>0</v>
          </cell>
          <cell r="CJ351">
            <v>0</v>
          </cell>
          <cell r="CK351">
            <v>0</v>
          </cell>
          <cell r="CL351">
            <v>0</v>
          </cell>
          <cell r="CM351">
            <v>0</v>
          </cell>
          <cell r="CN351">
            <v>0</v>
          </cell>
          <cell r="CO351">
            <v>0</v>
          </cell>
          <cell r="CP351">
            <v>0</v>
          </cell>
          <cell r="CQ351">
            <v>0</v>
          </cell>
        </row>
        <row r="352">
          <cell r="CA352" t="str">
            <v>20021142320</v>
          </cell>
          <cell r="CB352">
            <v>2320</v>
          </cell>
          <cell r="CC352">
            <v>114</v>
          </cell>
          <cell r="CD352">
            <v>0</v>
          </cell>
          <cell r="CE352">
            <v>0</v>
          </cell>
          <cell r="CF352">
            <v>0</v>
          </cell>
          <cell r="CG352">
            <v>0</v>
          </cell>
          <cell r="CH352">
            <v>0</v>
          </cell>
          <cell r="CI352">
            <v>0</v>
          </cell>
          <cell r="CJ352">
            <v>0</v>
          </cell>
          <cell r="CK352">
            <v>0</v>
          </cell>
          <cell r="CL352">
            <v>0</v>
          </cell>
          <cell r="CM352">
            <v>0</v>
          </cell>
          <cell r="CN352">
            <v>0</v>
          </cell>
          <cell r="CO352">
            <v>0</v>
          </cell>
          <cell r="CP352">
            <v>0</v>
          </cell>
          <cell r="CQ352">
            <v>0</v>
          </cell>
        </row>
        <row r="353">
          <cell r="CA353" t="str">
            <v>20011152320</v>
          </cell>
          <cell r="CB353">
            <v>2320</v>
          </cell>
          <cell r="CC353">
            <v>115</v>
          </cell>
          <cell r="CD353">
            <v>0</v>
          </cell>
          <cell r="CE353">
            <v>0</v>
          </cell>
          <cell r="CF353">
            <v>0</v>
          </cell>
          <cell r="CG353">
            <v>0</v>
          </cell>
          <cell r="CH353">
            <v>0</v>
          </cell>
          <cell r="CI353">
            <v>0</v>
          </cell>
          <cell r="CJ353">
            <v>0</v>
          </cell>
          <cell r="CK353">
            <v>0</v>
          </cell>
          <cell r="CL353">
            <v>0</v>
          </cell>
          <cell r="CM353">
            <v>0</v>
          </cell>
          <cell r="CN353">
            <v>0</v>
          </cell>
          <cell r="CO353">
            <v>0</v>
          </cell>
          <cell r="CP353">
            <v>0</v>
          </cell>
          <cell r="CQ353">
            <v>0</v>
          </cell>
        </row>
        <row r="354">
          <cell r="CA354" t="str">
            <v>20021152320</v>
          </cell>
          <cell r="CB354">
            <v>2320</v>
          </cell>
          <cell r="CC354">
            <v>115</v>
          </cell>
          <cell r="CD354">
            <v>0</v>
          </cell>
          <cell r="CE354">
            <v>0</v>
          </cell>
          <cell r="CF354">
            <v>0</v>
          </cell>
          <cell r="CG354">
            <v>0</v>
          </cell>
          <cell r="CH354">
            <v>0</v>
          </cell>
          <cell r="CI354">
            <v>0</v>
          </cell>
          <cell r="CJ354">
            <v>0</v>
          </cell>
          <cell r="CK354">
            <v>0</v>
          </cell>
          <cell r="CL354">
            <v>0</v>
          </cell>
          <cell r="CM354">
            <v>0</v>
          </cell>
          <cell r="CN354">
            <v>0</v>
          </cell>
          <cell r="CO354">
            <v>0</v>
          </cell>
          <cell r="CP354">
            <v>0</v>
          </cell>
          <cell r="CQ354">
            <v>0</v>
          </cell>
        </row>
        <row r="355">
          <cell r="CA355" t="str">
            <v>2001fpuc2340</v>
          </cell>
          <cell r="CB355">
            <v>2340</v>
          </cell>
          <cell r="CC355" t="str">
            <v>fpuc</v>
          </cell>
          <cell r="CD355">
            <v>-2622851.230769231</v>
          </cell>
          <cell r="CE355">
            <v>-1918236</v>
          </cell>
          <cell r="CF355">
            <v>-2026980</v>
          </cell>
          <cell r="CG355">
            <v>-2048261</v>
          </cell>
          <cell r="CH355">
            <v>-1960197</v>
          </cell>
          <cell r="CI355">
            <v>-2003104</v>
          </cell>
          <cell r="CJ355">
            <v>-2155093</v>
          </cell>
          <cell r="CK355">
            <v>-2276970</v>
          </cell>
          <cell r="CL355">
            <v>-2290878</v>
          </cell>
          <cell r="CM355">
            <v>-2319460</v>
          </cell>
          <cell r="CN355">
            <v>-2365342</v>
          </cell>
          <cell r="CO355">
            <v>-2897918</v>
          </cell>
          <cell r="CP355">
            <v>-3027269</v>
          </cell>
          <cell r="CQ355">
            <v>-6807358</v>
          </cell>
        </row>
        <row r="356">
          <cell r="CA356" t="str">
            <v>2002fpuc2340</v>
          </cell>
          <cell r="CB356">
            <v>2340</v>
          </cell>
          <cell r="CC356" t="str">
            <v>fpuc</v>
          </cell>
          <cell r="CD356">
            <v>-6967002.692307692</v>
          </cell>
          <cell r="CE356">
            <v>-6807358</v>
          </cell>
          <cell r="CF356">
            <v>-6876219</v>
          </cell>
          <cell r="CG356">
            <v>-6726842</v>
          </cell>
          <cell r="CH356">
            <v>-6605041</v>
          </cell>
          <cell r="CI356">
            <v>-6519578</v>
          </cell>
          <cell r="CJ356">
            <v>-6711021</v>
          </cell>
          <cell r="CK356">
            <v>-6719738</v>
          </cell>
          <cell r="CL356">
            <v>-6760339</v>
          </cell>
          <cell r="CM356">
            <v>-6754951</v>
          </cell>
          <cell r="CN356">
            <v>-6824073</v>
          </cell>
          <cell r="CO356">
            <v>-6987128</v>
          </cell>
          <cell r="CP356">
            <v>-7927947</v>
          </cell>
          <cell r="CQ356">
            <v>-8350800</v>
          </cell>
        </row>
        <row r="357">
          <cell r="CA357" t="str">
            <v>20011002340</v>
          </cell>
          <cell r="CB357">
            <v>2340</v>
          </cell>
          <cell r="CC357">
            <v>100</v>
          </cell>
          <cell r="CD357">
            <v>0</v>
          </cell>
          <cell r="CE357">
            <v>0</v>
          </cell>
          <cell r="CF357">
            <v>0</v>
          </cell>
          <cell r="CG357">
            <v>0</v>
          </cell>
          <cell r="CH357">
            <v>0</v>
          </cell>
          <cell r="CI357">
            <v>0</v>
          </cell>
          <cell r="CJ357">
            <v>0</v>
          </cell>
          <cell r="CK357">
            <v>0</v>
          </cell>
          <cell r="CL357">
            <v>0</v>
          </cell>
          <cell r="CM357">
            <v>0</v>
          </cell>
          <cell r="CN357">
            <v>0</v>
          </cell>
          <cell r="CO357">
            <v>0</v>
          </cell>
          <cell r="CP357">
            <v>0</v>
          </cell>
          <cell r="CQ357">
            <v>0</v>
          </cell>
        </row>
        <row r="358">
          <cell r="CA358" t="str">
            <v>20021002340</v>
          </cell>
          <cell r="CB358">
            <v>2340</v>
          </cell>
          <cell r="CC358">
            <v>100</v>
          </cell>
          <cell r="CD358">
            <v>0</v>
          </cell>
          <cell r="CE358">
            <v>0</v>
          </cell>
          <cell r="CF358">
            <v>0</v>
          </cell>
          <cell r="CG358">
            <v>0</v>
          </cell>
          <cell r="CH358">
            <v>0</v>
          </cell>
          <cell r="CI358">
            <v>0</v>
          </cell>
          <cell r="CJ358">
            <v>0</v>
          </cell>
          <cell r="CK358">
            <v>0</v>
          </cell>
          <cell r="CL358">
            <v>0</v>
          </cell>
          <cell r="CM358">
            <v>0</v>
          </cell>
          <cell r="CN358">
            <v>0</v>
          </cell>
          <cell r="CO358">
            <v>0</v>
          </cell>
          <cell r="CP358">
            <v>0</v>
          </cell>
          <cell r="CQ358">
            <v>0</v>
          </cell>
        </row>
        <row r="359">
          <cell r="CA359" t="str">
            <v>20011142340</v>
          </cell>
          <cell r="CB359">
            <v>2340</v>
          </cell>
          <cell r="CC359">
            <v>114</v>
          </cell>
          <cell r="CD359">
            <v>0</v>
          </cell>
          <cell r="CE359">
            <v>0</v>
          </cell>
          <cell r="CF359">
            <v>0</v>
          </cell>
          <cell r="CG359">
            <v>0</v>
          </cell>
          <cell r="CH359">
            <v>0</v>
          </cell>
          <cell r="CI359">
            <v>0</v>
          </cell>
          <cell r="CJ359">
            <v>0</v>
          </cell>
          <cell r="CK359">
            <v>0</v>
          </cell>
          <cell r="CL359">
            <v>0</v>
          </cell>
          <cell r="CM359">
            <v>0</v>
          </cell>
          <cell r="CN359">
            <v>0</v>
          </cell>
          <cell r="CO359">
            <v>0</v>
          </cell>
          <cell r="CP359">
            <v>0</v>
          </cell>
          <cell r="CQ359">
            <v>0</v>
          </cell>
        </row>
        <row r="360">
          <cell r="CA360" t="str">
            <v>20021142340</v>
          </cell>
          <cell r="CB360">
            <v>2340</v>
          </cell>
          <cell r="CC360">
            <v>114</v>
          </cell>
          <cell r="CD360">
            <v>0</v>
          </cell>
          <cell r="CE360">
            <v>0</v>
          </cell>
          <cell r="CF360">
            <v>0</v>
          </cell>
          <cell r="CG360">
            <v>0</v>
          </cell>
          <cell r="CH360">
            <v>0</v>
          </cell>
          <cell r="CI360">
            <v>0</v>
          </cell>
          <cell r="CJ360">
            <v>0</v>
          </cell>
          <cell r="CK360">
            <v>0</v>
          </cell>
          <cell r="CL360">
            <v>0</v>
          </cell>
          <cell r="CM360">
            <v>0</v>
          </cell>
          <cell r="CN360">
            <v>0</v>
          </cell>
          <cell r="CO360">
            <v>0</v>
          </cell>
          <cell r="CP360">
            <v>0</v>
          </cell>
          <cell r="CQ360">
            <v>0</v>
          </cell>
        </row>
        <row r="361">
          <cell r="CA361" t="str">
            <v>20011152340</v>
          </cell>
          <cell r="CB361">
            <v>2340</v>
          </cell>
          <cell r="CC361">
            <v>115</v>
          </cell>
          <cell r="CD361">
            <v>0</v>
          </cell>
          <cell r="CE361">
            <v>0</v>
          </cell>
          <cell r="CF361">
            <v>0</v>
          </cell>
          <cell r="CG361">
            <v>0</v>
          </cell>
          <cell r="CH361">
            <v>0</v>
          </cell>
          <cell r="CI361">
            <v>0</v>
          </cell>
          <cell r="CJ361">
            <v>0</v>
          </cell>
          <cell r="CK361">
            <v>0</v>
          </cell>
          <cell r="CL361">
            <v>0</v>
          </cell>
          <cell r="CM361">
            <v>0</v>
          </cell>
          <cell r="CN361">
            <v>0</v>
          </cell>
          <cell r="CO361">
            <v>0</v>
          </cell>
          <cell r="CP361">
            <v>0</v>
          </cell>
          <cell r="CQ361">
            <v>0</v>
          </cell>
        </row>
        <row r="362">
          <cell r="CA362" t="str">
            <v>20021152340</v>
          </cell>
          <cell r="CB362">
            <v>2340</v>
          </cell>
          <cell r="CC362">
            <v>115</v>
          </cell>
          <cell r="CD362">
            <v>0</v>
          </cell>
          <cell r="CE362">
            <v>0</v>
          </cell>
          <cell r="CF362">
            <v>0</v>
          </cell>
          <cell r="CG362">
            <v>0</v>
          </cell>
          <cell r="CH362">
            <v>0</v>
          </cell>
          <cell r="CI362">
            <v>0</v>
          </cell>
          <cell r="CJ362">
            <v>0</v>
          </cell>
          <cell r="CK362">
            <v>0</v>
          </cell>
          <cell r="CL362">
            <v>0</v>
          </cell>
          <cell r="CM362">
            <v>0</v>
          </cell>
          <cell r="CN362">
            <v>0</v>
          </cell>
          <cell r="CO362">
            <v>0</v>
          </cell>
          <cell r="CP362">
            <v>0</v>
          </cell>
          <cell r="CQ362">
            <v>0</v>
          </cell>
        </row>
        <row r="363">
          <cell r="CA363" t="str">
            <v>20011142350</v>
          </cell>
          <cell r="CB363">
            <v>2350</v>
          </cell>
          <cell r="CC363">
            <v>114</v>
          </cell>
          <cell r="CD363">
            <v>-638544.76923076925</v>
          </cell>
          <cell r="CE363">
            <v>-635281</v>
          </cell>
          <cell r="CF363">
            <v>-628921</v>
          </cell>
          <cell r="CG363">
            <v>-635560</v>
          </cell>
          <cell r="CH363">
            <v>-640925</v>
          </cell>
          <cell r="CI363">
            <v>-630376</v>
          </cell>
          <cell r="CJ363">
            <v>-637796</v>
          </cell>
          <cell r="CK363">
            <v>-637186</v>
          </cell>
          <cell r="CL363">
            <v>-633341</v>
          </cell>
          <cell r="CM363">
            <v>-635451</v>
          </cell>
          <cell r="CN363">
            <v>-643626</v>
          </cell>
          <cell r="CO363">
            <v>-644856</v>
          </cell>
          <cell r="CP363">
            <v>-649321</v>
          </cell>
          <cell r="CQ363">
            <v>-648442</v>
          </cell>
        </row>
        <row r="364">
          <cell r="CA364" t="str">
            <v>20021142350</v>
          </cell>
          <cell r="CB364">
            <v>2350</v>
          </cell>
          <cell r="CC364">
            <v>114</v>
          </cell>
          <cell r="CD364">
            <v>-679218.15384615387</v>
          </cell>
          <cell r="CE364">
            <v>-648442</v>
          </cell>
          <cell r="CF364">
            <v>-650847</v>
          </cell>
          <cell r="CG364">
            <v>-661507</v>
          </cell>
          <cell r="CH364">
            <v>-671902</v>
          </cell>
          <cell r="CI364">
            <v>-674547</v>
          </cell>
          <cell r="CJ364">
            <v>-677017</v>
          </cell>
          <cell r="CK364">
            <v>-680803</v>
          </cell>
          <cell r="CL364">
            <v>-695617</v>
          </cell>
          <cell r="CM364">
            <v>-689473</v>
          </cell>
          <cell r="CN364">
            <v>-688378</v>
          </cell>
          <cell r="CO364">
            <v>-692569</v>
          </cell>
          <cell r="CP364">
            <v>-686847</v>
          </cell>
          <cell r="CQ364">
            <v>-711887</v>
          </cell>
        </row>
        <row r="365">
          <cell r="CA365" t="str">
            <v>20011152350</v>
          </cell>
          <cell r="CB365">
            <v>2350</v>
          </cell>
          <cell r="CC365">
            <v>115</v>
          </cell>
          <cell r="CD365">
            <v>-782440.76923076925</v>
          </cell>
          <cell r="CE365">
            <v>-796874</v>
          </cell>
          <cell r="CF365">
            <v>-778459</v>
          </cell>
          <cell r="CG365">
            <v>-780654</v>
          </cell>
          <cell r="CH365">
            <v>-784579</v>
          </cell>
          <cell r="CI365">
            <v>-786666</v>
          </cell>
          <cell r="CJ365">
            <v>-790011</v>
          </cell>
          <cell r="CK365">
            <v>-788136</v>
          </cell>
          <cell r="CL365">
            <v>-778866</v>
          </cell>
          <cell r="CM365">
            <v>-773698</v>
          </cell>
          <cell r="CN365">
            <v>-780743</v>
          </cell>
          <cell r="CO365">
            <v>-776473</v>
          </cell>
          <cell r="CP365">
            <v>-776413</v>
          </cell>
          <cell r="CQ365">
            <v>-780158</v>
          </cell>
        </row>
        <row r="366">
          <cell r="CA366" t="str">
            <v>20021152350</v>
          </cell>
          <cell r="CB366">
            <v>2350</v>
          </cell>
          <cell r="CC366">
            <v>115</v>
          </cell>
          <cell r="CD366">
            <v>-873097.4615384615</v>
          </cell>
          <cell r="CE366">
            <v>-780158</v>
          </cell>
          <cell r="CF366">
            <v>-784043</v>
          </cell>
          <cell r="CG366">
            <v>-812168</v>
          </cell>
          <cell r="CH366">
            <v>-826396</v>
          </cell>
          <cell r="CI366">
            <v>-846888</v>
          </cell>
          <cell r="CJ366">
            <v>-879440</v>
          </cell>
          <cell r="CK366">
            <v>-882460</v>
          </cell>
          <cell r="CL366">
            <v>-880404</v>
          </cell>
          <cell r="CM366">
            <v>-885001</v>
          </cell>
          <cell r="CN366">
            <v>-872928</v>
          </cell>
          <cell r="CO366">
            <v>-956780</v>
          </cell>
          <cell r="CP366">
            <v>-971270</v>
          </cell>
          <cell r="CQ366">
            <v>-972331</v>
          </cell>
        </row>
        <row r="367">
          <cell r="CA367" t="str">
            <v>2001fpuc2350</v>
          </cell>
          <cell r="CB367">
            <v>2350</v>
          </cell>
          <cell r="CC367" t="str">
            <v>fpuc</v>
          </cell>
          <cell r="CD367">
            <v>-4126747.153846154</v>
          </cell>
          <cell r="CE367">
            <v>-4192354</v>
          </cell>
          <cell r="CF367">
            <v>-4052111</v>
          </cell>
          <cell r="CG367">
            <v>-4079559</v>
          </cell>
          <cell r="CH367">
            <v>-4116824</v>
          </cell>
          <cell r="CI367">
            <v>-4097885</v>
          </cell>
          <cell r="CJ367">
            <v>-4116027</v>
          </cell>
          <cell r="CK367">
            <v>-4084283</v>
          </cell>
          <cell r="CL367">
            <v>-4063483</v>
          </cell>
          <cell r="CM367">
            <v>-4054657</v>
          </cell>
          <cell r="CN367">
            <v>-4086202</v>
          </cell>
          <cell r="CO367">
            <v>-4108173</v>
          </cell>
          <cell r="CP367">
            <v>-4142056</v>
          </cell>
          <cell r="CQ367">
            <v>-4454099</v>
          </cell>
        </row>
        <row r="368">
          <cell r="CA368" t="str">
            <v>2002fpuc2350</v>
          </cell>
          <cell r="CB368">
            <v>2350</v>
          </cell>
          <cell r="CC368" t="str">
            <v>fpuc</v>
          </cell>
          <cell r="CD368">
            <v>-5268258</v>
          </cell>
          <cell r="CE368">
            <v>-4454099</v>
          </cell>
          <cell r="CF368">
            <v>-4660973</v>
          </cell>
          <cell r="CG368">
            <v>-5212492</v>
          </cell>
          <cell r="CH368">
            <v>-5251587</v>
          </cell>
          <cell r="CI368">
            <v>-5257589</v>
          </cell>
          <cell r="CJ368">
            <v>-5283521</v>
          </cell>
          <cell r="CK368">
            <v>-5328758</v>
          </cell>
          <cell r="CL368">
            <v>-5407444</v>
          </cell>
          <cell r="CM368">
            <v>-5451316</v>
          </cell>
          <cell r="CN368">
            <v>-5415037</v>
          </cell>
          <cell r="CO368">
            <v>-5535495</v>
          </cell>
          <cell r="CP368">
            <v>-5598540</v>
          </cell>
          <cell r="CQ368">
            <v>-5630503</v>
          </cell>
        </row>
        <row r="369">
          <cell r="CA369" t="str">
            <v>20011002350</v>
          </cell>
          <cell r="CB369">
            <v>2350</v>
          </cell>
          <cell r="CC369">
            <v>100</v>
          </cell>
        </row>
        <row r="370">
          <cell r="CA370" t="str">
            <v>20021002350</v>
          </cell>
          <cell r="CB370">
            <v>2350</v>
          </cell>
          <cell r="CC370">
            <v>100</v>
          </cell>
        </row>
        <row r="371">
          <cell r="CA371" t="str">
            <v>20011002360</v>
          </cell>
          <cell r="CB371">
            <v>2360</v>
          </cell>
          <cell r="CC371">
            <v>100</v>
          </cell>
          <cell r="CD371">
            <v>-979991.07692307688</v>
          </cell>
          <cell r="CE371">
            <v>79410</v>
          </cell>
          <cell r="CF371">
            <v>-69683</v>
          </cell>
          <cell r="CG371">
            <v>-706945</v>
          </cell>
          <cell r="CH371">
            <v>-1279634</v>
          </cell>
          <cell r="CI371">
            <v>-1063215</v>
          </cell>
          <cell r="CJ371">
            <v>-1445946</v>
          </cell>
          <cell r="CK371">
            <v>-1145960</v>
          </cell>
          <cell r="CL371">
            <v>-1177687</v>
          </cell>
          <cell r="CM371">
            <v>-1444968</v>
          </cell>
          <cell r="CN371">
            <v>-1570078</v>
          </cell>
          <cell r="CO371">
            <v>-1564996</v>
          </cell>
          <cell r="CP371">
            <v>-1003364</v>
          </cell>
          <cell r="CQ371">
            <v>-346818</v>
          </cell>
        </row>
        <row r="372">
          <cell r="CA372" t="str">
            <v>20021002360</v>
          </cell>
          <cell r="CB372">
            <v>2360</v>
          </cell>
          <cell r="CC372">
            <v>100</v>
          </cell>
          <cell r="CD372">
            <v>-1273069.6153846155</v>
          </cell>
          <cell r="CE372">
            <v>-346818</v>
          </cell>
          <cell r="CF372">
            <v>-770524</v>
          </cell>
          <cell r="CG372">
            <v>-1115836</v>
          </cell>
          <cell r="CH372">
            <v>-1455614</v>
          </cell>
          <cell r="CI372">
            <v>-1273549</v>
          </cell>
          <cell r="CJ372">
            <v>-932337</v>
          </cell>
          <cell r="CK372">
            <v>-1276300</v>
          </cell>
          <cell r="CL372">
            <v>-1394139</v>
          </cell>
          <cell r="CM372">
            <v>-1787486</v>
          </cell>
          <cell r="CN372">
            <v>-2117686</v>
          </cell>
          <cell r="CO372">
            <v>-2351113</v>
          </cell>
          <cell r="CP372">
            <v>-1052267</v>
          </cell>
          <cell r="CQ372">
            <v>-676236</v>
          </cell>
        </row>
        <row r="373">
          <cell r="CA373" t="str">
            <v>2001fpuc2360</v>
          </cell>
          <cell r="CB373">
            <v>2360</v>
          </cell>
          <cell r="CC373" t="str">
            <v>fpuc</v>
          </cell>
          <cell r="CD373">
            <v>-968342.5384615385</v>
          </cell>
          <cell r="CE373">
            <v>134725</v>
          </cell>
          <cell r="CF373">
            <v>-70567</v>
          </cell>
          <cell r="CG373">
            <v>-727228</v>
          </cell>
          <cell r="CH373">
            <v>-1329016</v>
          </cell>
          <cell r="CI373">
            <v>-1083072</v>
          </cell>
          <cell r="CJ373">
            <v>-1478302</v>
          </cell>
          <cell r="CK373">
            <v>-1115240</v>
          </cell>
          <cell r="CL373">
            <v>-1140366</v>
          </cell>
          <cell r="CM373">
            <v>-1402364</v>
          </cell>
          <cell r="CN373">
            <v>-1528844</v>
          </cell>
          <cell r="CO373">
            <v>-1530843</v>
          </cell>
          <cell r="CP373">
            <v>-929790</v>
          </cell>
          <cell r="CQ373">
            <v>-387546</v>
          </cell>
        </row>
        <row r="374">
          <cell r="CA374" t="str">
            <v>2002fpuc2360</v>
          </cell>
          <cell r="CB374">
            <v>2360</v>
          </cell>
          <cell r="CC374" t="str">
            <v>fpuc</v>
          </cell>
          <cell r="CD374">
            <v>-1353307.1538461538</v>
          </cell>
          <cell r="CE374">
            <v>-387546</v>
          </cell>
          <cell r="CF374">
            <v>-886811</v>
          </cell>
          <cell r="CG374">
            <v>-1269632</v>
          </cell>
          <cell r="CH374">
            <v>-1683415</v>
          </cell>
          <cell r="CI374">
            <v>-1446270</v>
          </cell>
          <cell r="CJ374">
            <v>-985429</v>
          </cell>
          <cell r="CK374">
            <v>-1346792</v>
          </cell>
          <cell r="CL374">
            <v>-1481043</v>
          </cell>
          <cell r="CM374">
            <v>-1867690</v>
          </cell>
          <cell r="CN374">
            <v>-2212990</v>
          </cell>
          <cell r="CO374">
            <v>-2428095</v>
          </cell>
          <cell r="CP374">
            <v>-1060052</v>
          </cell>
          <cell r="CQ374">
            <v>-537228</v>
          </cell>
        </row>
        <row r="375">
          <cell r="CA375" t="str">
            <v>20011142360</v>
          </cell>
          <cell r="CB375">
            <v>2360</v>
          </cell>
          <cell r="CC375">
            <v>114</v>
          </cell>
          <cell r="CD375">
            <v>0</v>
          </cell>
          <cell r="CE375">
            <v>0</v>
          </cell>
          <cell r="CF375">
            <v>0</v>
          </cell>
          <cell r="CG375">
            <v>0</v>
          </cell>
          <cell r="CH375">
            <v>0</v>
          </cell>
          <cell r="CI375">
            <v>0</v>
          </cell>
          <cell r="CJ375">
            <v>0</v>
          </cell>
          <cell r="CK375">
            <v>0</v>
          </cell>
          <cell r="CL375">
            <v>0</v>
          </cell>
          <cell r="CM375">
            <v>0</v>
          </cell>
          <cell r="CN375">
            <v>0</v>
          </cell>
          <cell r="CO375">
            <v>0</v>
          </cell>
          <cell r="CP375">
            <v>0</v>
          </cell>
          <cell r="CQ375">
            <v>0</v>
          </cell>
        </row>
        <row r="376">
          <cell r="CA376" t="str">
            <v>20021142360</v>
          </cell>
          <cell r="CB376">
            <v>2360</v>
          </cell>
          <cell r="CC376">
            <v>114</v>
          </cell>
          <cell r="CD376">
            <v>0</v>
          </cell>
          <cell r="CE376">
            <v>0</v>
          </cell>
          <cell r="CF376">
            <v>0</v>
          </cell>
          <cell r="CG376">
            <v>0</v>
          </cell>
          <cell r="CH376">
            <v>0</v>
          </cell>
          <cell r="CI376">
            <v>0</v>
          </cell>
          <cell r="CJ376">
            <v>0</v>
          </cell>
          <cell r="CK376">
            <v>0</v>
          </cell>
          <cell r="CL376">
            <v>0</v>
          </cell>
          <cell r="CM376">
            <v>0</v>
          </cell>
          <cell r="CN376">
            <v>0</v>
          </cell>
          <cell r="CO376">
            <v>0</v>
          </cell>
          <cell r="CP376">
            <v>0</v>
          </cell>
          <cell r="CQ376">
            <v>0</v>
          </cell>
        </row>
        <row r="377">
          <cell r="CA377" t="str">
            <v>20011152360</v>
          </cell>
          <cell r="CB377">
            <v>2360</v>
          </cell>
          <cell r="CC377">
            <v>115</v>
          </cell>
          <cell r="CD377">
            <v>0</v>
          </cell>
          <cell r="CE377">
            <v>0</v>
          </cell>
          <cell r="CF377">
            <v>0</v>
          </cell>
          <cell r="CG377">
            <v>0</v>
          </cell>
          <cell r="CH377">
            <v>0</v>
          </cell>
          <cell r="CI377">
            <v>0</v>
          </cell>
          <cell r="CJ377">
            <v>0</v>
          </cell>
          <cell r="CK377">
            <v>0</v>
          </cell>
          <cell r="CL377">
            <v>0</v>
          </cell>
          <cell r="CM377">
            <v>0</v>
          </cell>
          <cell r="CN377">
            <v>0</v>
          </cell>
          <cell r="CO377">
            <v>0</v>
          </cell>
          <cell r="CP377">
            <v>0</v>
          </cell>
          <cell r="CQ377">
            <v>0</v>
          </cell>
        </row>
        <row r="378">
          <cell r="CA378" t="str">
            <v>20021152360</v>
          </cell>
          <cell r="CB378">
            <v>2360</v>
          </cell>
          <cell r="CC378">
            <v>115</v>
          </cell>
          <cell r="CD378">
            <v>0</v>
          </cell>
          <cell r="CE378">
            <v>0</v>
          </cell>
          <cell r="CF378">
            <v>0</v>
          </cell>
          <cell r="CG378">
            <v>0</v>
          </cell>
          <cell r="CH378">
            <v>0</v>
          </cell>
          <cell r="CI378">
            <v>0</v>
          </cell>
          <cell r="CJ378">
            <v>0</v>
          </cell>
          <cell r="CK378">
            <v>0</v>
          </cell>
          <cell r="CL378">
            <v>0</v>
          </cell>
          <cell r="CM378">
            <v>0</v>
          </cell>
          <cell r="CN378">
            <v>0</v>
          </cell>
          <cell r="CO378">
            <v>0</v>
          </cell>
          <cell r="CP378">
            <v>0</v>
          </cell>
          <cell r="CQ378">
            <v>0</v>
          </cell>
        </row>
        <row r="379">
          <cell r="CA379" t="str">
            <v>20011002370</v>
          </cell>
          <cell r="CB379">
            <v>2370</v>
          </cell>
          <cell r="CC379">
            <v>100</v>
          </cell>
          <cell r="CD379">
            <v>-738184.69230769225</v>
          </cell>
          <cell r="CE379">
            <v>-375588</v>
          </cell>
          <cell r="CF379">
            <v>-645127</v>
          </cell>
          <cell r="CG379">
            <v>-858104</v>
          </cell>
          <cell r="CH379">
            <v>-823543</v>
          </cell>
          <cell r="CI379">
            <v>-1072130</v>
          </cell>
          <cell r="CJ379">
            <v>-561787</v>
          </cell>
          <cell r="CK379">
            <v>-255489</v>
          </cell>
          <cell r="CL379">
            <v>-548981</v>
          </cell>
          <cell r="CM379">
            <v>-803299</v>
          </cell>
          <cell r="CN379">
            <v>-1062801</v>
          </cell>
          <cell r="CO379">
            <v>-1158854</v>
          </cell>
          <cell r="CP379">
            <v>-739696</v>
          </cell>
          <cell r="CQ379">
            <v>-691002</v>
          </cell>
        </row>
        <row r="380">
          <cell r="CA380" t="str">
            <v>20021002370</v>
          </cell>
          <cell r="CB380">
            <v>2370</v>
          </cell>
          <cell r="CC380">
            <v>100</v>
          </cell>
          <cell r="CD380">
            <v>-1004376.0769230769</v>
          </cell>
          <cell r="CE380">
            <v>-691002</v>
          </cell>
          <cell r="CF380">
            <v>-772411</v>
          </cell>
          <cell r="CG380">
            <v>-1125805</v>
          </cell>
          <cell r="CH380">
            <v>-1412587</v>
          </cell>
          <cell r="CI380">
            <v>-1241374</v>
          </cell>
          <cell r="CJ380">
            <v>-766791</v>
          </cell>
          <cell r="CK380">
            <v>-685283</v>
          </cell>
          <cell r="CL380">
            <v>-782448</v>
          </cell>
          <cell r="CM380">
            <v>-1132515</v>
          </cell>
          <cell r="CN380">
            <v>-1481289</v>
          </cell>
          <cell r="CO380">
            <v>-1514237</v>
          </cell>
          <cell r="CP380">
            <v>-768346</v>
          </cell>
          <cell r="CQ380">
            <v>-682801</v>
          </cell>
        </row>
        <row r="381">
          <cell r="CA381" t="str">
            <v>20011142370</v>
          </cell>
          <cell r="CB381">
            <v>2370</v>
          </cell>
          <cell r="CC381">
            <v>114</v>
          </cell>
          <cell r="CD381">
            <v>-22262.692307692309</v>
          </cell>
          <cell r="CE381">
            <v>-37791</v>
          </cell>
          <cell r="CF381">
            <v>-40759</v>
          </cell>
          <cell r="CG381">
            <v>-44030</v>
          </cell>
          <cell r="CH381">
            <v>-4183</v>
          </cell>
          <cell r="CI381">
            <v>-6228</v>
          </cell>
          <cell r="CJ381">
            <v>-9400</v>
          </cell>
          <cell r="CK381">
            <v>-12518</v>
          </cell>
          <cell r="CL381">
            <v>-15230</v>
          </cell>
          <cell r="CM381">
            <v>-18141</v>
          </cell>
          <cell r="CN381">
            <v>-20908</v>
          </cell>
          <cell r="CO381">
            <v>-23808</v>
          </cell>
          <cell r="CP381">
            <v>-26778</v>
          </cell>
          <cell r="CQ381">
            <v>-29641</v>
          </cell>
        </row>
        <row r="382">
          <cell r="CA382" t="str">
            <v>20021142370</v>
          </cell>
          <cell r="CB382">
            <v>2370</v>
          </cell>
          <cell r="CC382">
            <v>114</v>
          </cell>
          <cell r="CD382">
            <v>-27123</v>
          </cell>
          <cell r="CE382">
            <v>-29641</v>
          </cell>
          <cell r="CF382">
            <v>-29454</v>
          </cell>
          <cell r="CG382">
            <v>-2707</v>
          </cell>
          <cell r="CH382">
            <v>-5017</v>
          </cell>
          <cell r="CI382">
            <v>-16793</v>
          </cell>
          <cell r="CJ382">
            <v>-22949</v>
          </cell>
          <cell r="CK382">
            <v>-26224</v>
          </cell>
          <cell r="CL382">
            <v>-29462</v>
          </cell>
          <cell r="CM382">
            <v>-32343</v>
          </cell>
          <cell r="CN382">
            <v>-35073</v>
          </cell>
          <cell r="CO382">
            <v>-38060</v>
          </cell>
          <cell r="CP382">
            <v>-41125</v>
          </cell>
          <cell r="CQ382">
            <v>-43751</v>
          </cell>
        </row>
        <row r="383">
          <cell r="CA383" t="str">
            <v>20011152370</v>
          </cell>
          <cell r="CB383">
            <v>2370</v>
          </cell>
          <cell r="CC383">
            <v>115</v>
          </cell>
          <cell r="CD383">
            <v>-26416.384615384617</v>
          </cell>
          <cell r="CE383">
            <v>-42411</v>
          </cell>
          <cell r="CF383">
            <v>-45743</v>
          </cell>
          <cell r="CG383">
            <v>-49617</v>
          </cell>
          <cell r="CH383">
            <v>-6898</v>
          </cell>
          <cell r="CI383">
            <v>-7702</v>
          </cell>
          <cell r="CJ383">
            <v>-11718</v>
          </cell>
          <cell r="CK383">
            <v>-15147</v>
          </cell>
          <cell r="CL383">
            <v>-18688</v>
          </cell>
          <cell r="CM383">
            <v>-22210</v>
          </cell>
          <cell r="CN383">
            <v>-25629</v>
          </cell>
          <cell r="CO383">
            <v>-28977</v>
          </cell>
          <cell r="CP383">
            <v>-32561</v>
          </cell>
          <cell r="CQ383">
            <v>-36112</v>
          </cell>
        </row>
        <row r="384">
          <cell r="CA384" t="str">
            <v>20021152370</v>
          </cell>
          <cell r="CB384">
            <v>2370</v>
          </cell>
          <cell r="CC384">
            <v>115</v>
          </cell>
          <cell r="CD384">
            <v>-34281.384615384617</v>
          </cell>
          <cell r="CE384">
            <v>-36112</v>
          </cell>
          <cell r="CF384">
            <v>-37904</v>
          </cell>
          <cell r="CG384">
            <v>-2554</v>
          </cell>
          <cell r="CH384">
            <v>-5555</v>
          </cell>
          <cell r="CI384">
            <v>-20795</v>
          </cell>
          <cell r="CJ384">
            <v>-28801</v>
          </cell>
          <cell r="CK384">
            <v>-33049</v>
          </cell>
          <cell r="CL384">
            <v>-37238</v>
          </cell>
          <cell r="CM384">
            <v>-41259</v>
          </cell>
          <cell r="CN384">
            <v>-44246</v>
          </cell>
          <cell r="CO384">
            <v>-48411</v>
          </cell>
          <cell r="CP384">
            <v>-52860</v>
          </cell>
          <cell r="CQ384">
            <v>-56874</v>
          </cell>
        </row>
        <row r="385">
          <cell r="CA385" t="str">
            <v>2001fpuc2370</v>
          </cell>
          <cell r="CB385">
            <v>2370</v>
          </cell>
          <cell r="CC385" t="str">
            <v>fpuc</v>
          </cell>
          <cell r="CD385">
            <v>-879028.69230769225</v>
          </cell>
          <cell r="CE385">
            <v>-625043</v>
          </cell>
          <cell r="CF385">
            <v>-912833</v>
          </cell>
          <cell r="CG385">
            <v>-1146410</v>
          </cell>
          <cell r="CH385">
            <v>-860091</v>
          </cell>
          <cell r="CI385">
            <v>-1110343</v>
          </cell>
          <cell r="CJ385">
            <v>-619586</v>
          </cell>
          <cell r="CK385">
            <v>-330457</v>
          </cell>
          <cell r="CL385">
            <v>-641729</v>
          </cell>
          <cell r="CM385">
            <v>-913889</v>
          </cell>
          <cell r="CN385">
            <v>-1190688</v>
          </cell>
          <cell r="CO385">
            <v>-1303193</v>
          </cell>
          <cell r="CP385">
            <v>-896392</v>
          </cell>
          <cell r="CQ385">
            <v>-876719</v>
          </cell>
        </row>
        <row r="386">
          <cell r="CA386" t="str">
            <v>2002fpuc2370</v>
          </cell>
          <cell r="CB386">
            <v>2370</v>
          </cell>
          <cell r="CC386" t="str">
            <v>fpuc</v>
          </cell>
          <cell r="CD386">
            <v>-1145132.8461538462</v>
          </cell>
          <cell r="CE386">
            <v>-876719</v>
          </cell>
          <cell r="CF386">
            <v>-961815</v>
          </cell>
          <cell r="CG386">
            <v>-1141723</v>
          </cell>
          <cell r="CH386">
            <v>-1444763</v>
          </cell>
          <cell r="CI386">
            <v>-1310992</v>
          </cell>
          <cell r="CJ386">
            <v>-856557</v>
          </cell>
          <cell r="CK386">
            <v>-798048</v>
          </cell>
          <cell r="CL386">
            <v>-917424</v>
          </cell>
          <cell r="CM386">
            <v>-1288962</v>
          </cell>
          <cell r="CN386">
            <v>-1658189</v>
          </cell>
          <cell r="CO386">
            <v>-1713957</v>
          </cell>
          <cell r="CP386">
            <v>-991796</v>
          </cell>
          <cell r="CQ386">
            <v>-925782</v>
          </cell>
        </row>
        <row r="387">
          <cell r="CA387" t="str">
            <v>20011002380</v>
          </cell>
          <cell r="CB387">
            <v>2380</v>
          </cell>
          <cell r="CC387">
            <v>100</v>
          </cell>
          <cell r="CD387">
            <v>-81432.230769230766</v>
          </cell>
          <cell r="CE387">
            <v>-516597</v>
          </cell>
          <cell r="CF387">
            <v>-467</v>
          </cell>
          <cell r="CG387">
            <v>-467</v>
          </cell>
          <cell r="CH387">
            <v>0</v>
          </cell>
          <cell r="CI387">
            <v>0</v>
          </cell>
          <cell r="CJ387">
            <v>0</v>
          </cell>
          <cell r="CK387">
            <v>0</v>
          </cell>
          <cell r="CL387">
            <v>0</v>
          </cell>
          <cell r="CM387">
            <v>0</v>
          </cell>
          <cell r="CN387">
            <v>0</v>
          </cell>
          <cell r="CO387">
            <v>0</v>
          </cell>
          <cell r="CP387">
            <v>0</v>
          </cell>
          <cell r="CQ387">
            <v>-541088</v>
          </cell>
        </row>
        <row r="388">
          <cell r="CA388" t="str">
            <v>20021002380</v>
          </cell>
          <cell r="CB388">
            <v>2380</v>
          </cell>
          <cell r="CC388">
            <v>100</v>
          </cell>
          <cell r="CD388">
            <v>-212436.23076923078</v>
          </cell>
          <cell r="CE388">
            <v>-541088</v>
          </cell>
          <cell r="CF388">
            <v>0</v>
          </cell>
          <cell r="CG388">
            <v>0</v>
          </cell>
          <cell r="CH388">
            <v>-542688</v>
          </cell>
          <cell r="CI388">
            <v>0</v>
          </cell>
          <cell r="CJ388">
            <v>0</v>
          </cell>
          <cell r="CK388">
            <v>-557907</v>
          </cell>
          <cell r="CL388">
            <v>0</v>
          </cell>
          <cell r="CM388">
            <v>0</v>
          </cell>
          <cell r="CN388">
            <v>-559738</v>
          </cell>
          <cell r="CO388">
            <v>1</v>
          </cell>
          <cell r="CP388">
            <v>0</v>
          </cell>
          <cell r="CQ388">
            <v>-560251</v>
          </cell>
        </row>
        <row r="389">
          <cell r="CA389" t="str">
            <v>2001fpuc2380</v>
          </cell>
          <cell r="CB389">
            <v>2380</v>
          </cell>
          <cell r="CC389" t="str">
            <v>fpuc</v>
          </cell>
          <cell r="CD389">
            <v>-81432.230769230766</v>
          </cell>
          <cell r="CE389">
            <v>-516597</v>
          </cell>
          <cell r="CF389">
            <v>-467</v>
          </cell>
          <cell r="CG389">
            <v>-467</v>
          </cell>
          <cell r="CH389">
            <v>0</v>
          </cell>
          <cell r="CI389">
            <v>0</v>
          </cell>
          <cell r="CJ389">
            <v>0</v>
          </cell>
          <cell r="CK389">
            <v>0</v>
          </cell>
          <cell r="CL389">
            <v>0</v>
          </cell>
          <cell r="CM389">
            <v>0</v>
          </cell>
          <cell r="CN389">
            <v>0</v>
          </cell>
          <cell r="CO389">
            <v>0</v>
          </cell>
          <cell r="CP389">
            <v>0</v>
          </cell>
          <cell r="CQ389">
            <v>-541088</v>
          </cell>
        </row>
        <row r="390">
          <cell r="CA390" t="str">
            <v>2002fpuc2380</v>
          </cell>
          <cell r="CB390">
            <v>2380</v>
          </cell>
          <cell r="CC390" t="str">
            <v>fpuc</v>
          </cell>
          <cell r="CD390">
            <v>-212436.23076923078</v>
          </cell>
          <cell r="CE390">
            <v>-541088</v>
          </cell>
          <cell r="CF390">
            <v>0</v>
          </cell>
          <cell r="CG390">
            <v>0</v>
          </cell>
          <cell r="CH390">
            <v>-542688</v>
          </cell>
          <cell r="CI390">
            <v>0</v>
          </cell>
          <cell r="CJ390">
            <v>0</v>
          </cell>
          <cell r="CK390">
            <v>-557907</v>
          </cell>
          <cell r="CL390">
            <v>0</v>
          </cell>
          <cell r="CM390">
            <v>0</v>
          </cell>
          <cell r="CN390">
            <v>-559738</v>
          </cell>
          <cell r="CO390">
            <v>1</v>
          </cell>
          <cell r="CP390">
            <v>0</v>
          </cell>
          <cell r="CQ390">
            <v>-560251</v>
          </cell>
        </row>
        <row r="391">
          <cell r="CA391" t="str">
            <v>20011142380</v>
          </cell>
          <cell r="CB391">
            <v>2380</v>
          </cell>
          <cell r="CC391">
            <v>114</v>
          </cell>
          <cell r="CD391">
            <v>0</v>
          </cell>
          <cell r="CE391">
            <v>0</v>
          </cell>
          <cell r="CF391">
            <v>0</v>
          </cell>
          <cell r="CG391">
            <v>0</v>
          </cell>
          <cell r="CH391">
            <v>0</v>
          </cell>
          <cell r="CI391">
            <v>0</v>
          </cell>
          <cell r="CJ391">
            <v>0</v>
          </cell>
          <cell r="CK391">
            <v>0</v>
          </cell>
          <cell r="CL391">
            <v>0</v>
          </cell>
          <cell r="CM391">
            <v>0</v>
          </cell>
          <cell r="CN391">
            <v>0</v>
          </cell>
          <cell r="CO391">
            <v>0</v>
          </cell>
          <cell r="CP391">
            <v>0</v>
          </cell>
          <cell r="CQ391">
            <v>0</v>
          </cell>
        </row>
        <row r="392">
          <cell r="CA392" t="str">
            <v>20021142380</v>
          </cell>
          <cell r="CB392">
            <v>2380</v>
          </cell>
          <cell r="CC392">
            <v>114</v>
          </cell>
          <cell r="CD392">
            <v>0</v>
          </cell>
          <cell r="CE392">
            <v>0</v>
          </cell>
          <cell r="CF392">
            <v>0</v>
          </cell>
          <cell r="CG392">
            <v>0</v>
          </cell>
          <cell r="CH392">
            <v>0</v>
          </cell>
          <cell r="CI392">
            <v>0</v>
          </cell>
          <cell r="CJ392">
            <v>0</v>
          </cell>
          <cell r="CK392">
            <v>0</v>
          </cell>
          <cell r="CL392">
            <v>0</v>
          </cell>
          <cell r="CM392">
            <v>0</v>
          </cell>
          <cell r="CN392">
            <v>0</v>
          </cell>
          <cell r="CO392">
            <v>0</v>
          </cell>
          <cell r="CP392">
            <v>0</v>
          </cell>
          <cell r="CQ392">
            <v>0</v>
          </cell>
        </row>
        <row r="393">
          <cell r="CA393" t="str">
            <v>20011152380</v>
          </cell>
          <cell r="CB393">
            <v>2380</v>
          </cell>
          <cell r="CC393">
            <v>115</v>
          </cell>
          <cell r="CD393">
            <v>0</v>
          </cell>
          <cell r="CE393">
            <v>0</v>
          </cell>
          <cell r="CF393">
            <v>0</v>
          </cell>
          <cell r="CG393">
            <v>0</v>
          </cell>
          <cell r="CH393">
            <v>0</v>
          </cell>
          <cell r="CI393">
            <v>0</v>
          </cell>
          <cell r="CJ393">
            <v>0</v>
          </cell>
          <cell r="CK393">
            <v>0</v>
          </cell>
          <cell r="CL393">
            <v>0</v>
          </cell>
          <cell r="CM393">
            <v>0</v>
          </cell>
          <cell r="CN393">
            <v>0</v>
          </cell>
          <cell r="CO393">
            <v>0</v>
          </cell>
          <cell r="CP393">
            <v>0</v>
          </cell>
          <cell r="CQ393">
            <v>0</v>
          </cell>
        </row>
        <row r="394">
          <cell r="CA394" t="str">
            <v>20021152380</v>
          </cell>
          <cell r="CB394">
            <v>2380</v>
          </cell>
          <cell r="CC394">
            <v>115</v>
          </cell>
          <cell r="CD394">
            <v>0</v>
          </cell>
          <cell r="CE394">
            <v>0</v>
          </cell>
          <cell r="CF394">
            <v>0</v>
          </cell>
          <cell r="CG394">
            <v>0</v>
          </cell>
          <cell r="CH394">
            <v>0</v>
          </cell>
          <cell r="CI394">
            <v>0</v>
          </cell>
          <cell r="CJ394">
            <v>0</v>
          </cell>
          <cell r="CK394">
            <v>0</v>
          </cell>
          <cell r="CL394">
            <v>0</v>
          </cell>
          <cell r="CM394">
            <v>0</v>
          </cell>
          <cell r="CN394">
            <v>0</v>
          </cell>
          <cell r="CO394">
            <v>0</v>
          </cell>
          <cell r="CP394">
            <v>0</v>
          </cell>
          <cell r="CQ394">
            <v>0</v>
          </cell>
        </row>
        <row r="395">
          <cell r="CA395" t="str">
            <v>20011002410</v>
          </cell>
          <cell r="CB395">
            <v>2410</v>
          </cell>
          <cell r="CC395">
            <v>100</v>
          </cell>
          <cell r="CD395">
            <v>-1014566.1538461539</v>
          </cell>
          <cell r="CE395">
            <v>-850063</v>
          </cell>
          <cell r="CF395">
            <v>-1193299</v>
          </cell>
          <cell r="CG395">
            <v>-1419347</v>
          </cell>
          <cell r="CH395">
            <v>-1089560</v>
          </cell>
          <cell r="CI395">
            <v>-992682</v>
          </cell>
          <cell r="CJ395">
            <v>-968551</v>
          </cell>
          <cell r="CK395">
            <v>-986995</v>
          </cell>
          <cell r="CL395">
            <v>-990368</v>
          </cell>
          <cell r="CM395">
            <v>-789113</v>
          </cell>
          <cell r="CN395">
            <v>-848453</v>
          </cell>
          <cell r="CO395">
            <v>-844545</v>
          </cell>
          <cell r="CP395">
            <v>-1016017</v>
          </cell>
          <cell r="CQ395">
            <v>-1200367</v>
          </cell>
        </row>
        <row r="396">
          <cell r="CA396" t="str">
            <v>20021002410</v>
          </cell>
          <cell r="CB396">
            <v>2410</v>
          </cell>
          <cell r="CC396">
            <v>100</v>
          </cell>
          <cell r="CD396">
            <v>-931667</v>
          </cell>
          <cell r="CE396">
            <v>-1200367</v>
          </cell>
          <cell r="CF396">
            <v>-1339693</v>
          </cell>
          <cell r="CG396">
            <v>-872748</v>
          </cell>
          <cell r="CH396">
            <v>-1088416</v>
          </cell>
          <cell r="CI396">
            <v>-766919</v>
          </cell>
          <cell r="CJ396">
            <v>-843378</v>
          </cell>
          <cell r="CK396">
            <v>-833111</v>
          </cell>
          <cell r="CL396">
            <v>-918322</v>
          </cell>
          <cell r="CM396">
            <v>-874632</v>
          </cell>
          <cell r="CN396">
            <v>-808246</v>
          </cell>
          <cell r="CO396">
            <v>-821244</v>
          </cell>
          <cell r="CP396">
            <v>-831507</v>
          </cell>
          <cell r="CQ396">
            <v>-913088</v>
          </cell>
        </row>
        <row r="397">
          <cell r="CA397" t="str">
            <v>20011142410</v>
          </cell>
          <cell r="CB397">
            <v>2410</v>
          </cell>
          <cell r="CC397">
            <v>114</v>
          </cell>
          <cell r="CD397">
            <v>-13326.615384615385</v>
          </cell>
          <cell r="CE397">
            <v>-17571</v>
          </cell>
          <cell r="CF397">
            <v>-16169</v>
          </cell>
          <cell r="CG397">
            <v>-11315</v>
          </cell>
          <cell r="CH397">
            <v>-11561</v>
          </cell>
          <cell r="CI397">
            <v>-11172</v>
          </cell>
          <cell r="CJ397">
            <v>-11232</v>
          </cell>
          <cell r="CK397">
            <v>-12643</v>
          </cell>
          <cell r="CL397">
            <v>-15294</v>
          </cell>
          <cell r="CM397">
            <v>-13886</v>
          </cell>
          <cell r="CN397">
            <v>-17089</v>
          </cell>
          <cell r="CO397">
            <v>-9411</v>
          </cell>
          <cell r="CP397">
            <v>-13275</v>
          </cell>
          <cell r="CQ397">
            <v>-12628</v>
          </cell>
        </row>
        <row r="398">
          <cell r="CA398" t="str">
            <v>20021142410</v>
          </cell>
          <cell r="CB398">
            <v>2410</v>
          </cell>
          <cell r="CC398">
            <v>114</v>
          </cell>
          <cell r="CD398">
            <v>-16032.153846153846</v>
          </cell>
          <cell r="CE398">
            <v>-12628</v>
          </cell>
          <cell r="CF398">
            <v>-16367</v>
          </cell>
          <cell r="CG398">
            <v>-12782</v>
          </cell>
          <cell r="CH398">
            <v>-15239</v>
          </cell>
          <cell r="CI398">
            <v>-9656</v>
          </cell>
          <cell r="CJ398">
            <v>-18568</v>
          </cell>
          <cell r="CK398">
            <v>-16506</v>
          </cell>
          <cell r="CL398">
            <v>-16729</v>
          </cell>
          <cell r="CM398">
            <v>-19848</v>
          </cell>
          <cell r="CN398">
            <v>-19291</v>
          </cell>
          <cell r="CO398">
            <v>-18358</v>
          </cell>
          <cell r="CP398">
            <v>-16038</v>
          </cell>
          <cell r="CQ398">
            <v>-16408</v>
          </cell>
        </row>
        <row r="399">
          <cell r="CA399" t="str">
            <v>20011152410</v>
          </cell>
          <cell r="CB399">
            <v>2410</v>
          </cell>
          <cell r="CC399">
            <v>115</v>
          </cell>
          <cell r="CD399">
            <v>-18047.461538461539</v>
          </cell>
          <cell r="CE399">
            <v>-14855</v>
          </cell>
          <cell r="CF399">
            <v>-21745</v>
          </cell>
          <cell r="CG399">
            <v>-21406</v>
          </cell>
          <cell r="CH399">
            <v>-26483</v>
          </cell>
          <cell r="CI399">
            <v>-15453</v>
          </cell>
          <cell r="CJ399">
            <v>-17528</v>
          </cell>
          <cell r="CK399">
            <v>-18839</v>
          </cell>
          <cell r="CL399">
            <v>-22203</v>
          </cell>
          <cell r="CM399">
            <v>-18567</v>
          </cell>
          <cell r="CN399">
            <v>-21419</v>
          </cell>
          <cell r="CO399">
            <v>2178</v>
          </cell>
          <cell r="CP399">
            <v>-22693</v>
          </cell>
          <cell r="CQ399">
            <v>-15604</v>
          </cell>
        </row>
        <row r="400">
          <cell r="CA400" t="str">
            <v>20021152410</v>
          </cell>
          <cell r="CB400">
            <v>2410</v>
          </cell>
          <cell r="CC400">
            <v>115</v>
          </cell>
          <cell r="CD400">
            <v>-18269.846153846152</v>
          </cell>
          <cell r="CE400">
            <v>-15604</v>
          </cell>
          <cell r="CF400">
            <v>-16658</v>
          </cell>
          <cell r="CG400">
            <v>-10435</v>
          </cell>
          <cell r="CH400">
            <v>-10509</v>
          </cell>
          <cell r="CI400">
            <v>-18544</v>
          </cell>
          <cell r="CJ400">
            <v>-18355</v>
          </cell>
          <cell r="CK400">
            <v>-25347</v>
          </cell>
          <cell r="CL400">
            <v>-12848</v>
          </cell>
          <cell r="CM400">
            <v>-22490</v>
          </cell>
          <cell r="CN400">
            <v>-24419</v>
          </cell>
          <cell r="CO400">
            <v>-24067</v>
          </cell>
          <cell r="CP400">
            <v>-19629</v>
          </cell>
          <cell r="CQ400">
            <v>-18603</v>
          </cell>
        </row>
        <row r="401">
          <cell r="CA401" t="str">
            <v>2001fpuc2410</v>
          </cell>
          <cell r="CB401">
            <v>2410</v>
          </cell>
          <cell r="CC401" t="str">
            <v>fpuc</v>
          </cell>
          <cell r="CD401">
            <v>-1139811.7692307692</v>
          </cell>
          <cell r="CE401">
            <v>-1011136</v>
          </cell>
          <cell r="CF401">
            <v>-1411342</v>
          </cell>
          <cell r="CG401">
            <v>-1614022</v>
          </cell>
          <cell r="CH401">
            <v>-1272658</v>
          </cell>
          <cell r="CI401">
            <v>-1145134</v>
          </cell>
          <cell r="CJ401">
            <v>-1103961</v>
          </cell>
          <cell r="CK401">
            <v>-1087390</v>
          </cell>
          <cell r="CL401">
            <v>-1096505</v>
          </cell>
          <cell r="CM401">
            <v>-878291</v>
          </cell>
          <cell r="CN401">
            <v>-944066</v>
          </cell>
          <cell r="CO401">
            <v>-892720</v>
          </cell>
          <cell r="CP401">
            <v>-1092361</v>
          </cell>
          <cell r="CQ401">
            <v>-1267967</v>
          </cell>
        </row>
        <row r="402">
          <cell r="CA402" t="str">
            <v>2002fpuc2410</v>
          </cell>
          <cell r="CB402">
            <v>2410</v>
          </cell>
          <cell r="CC402" t="str">
            <v>fpuc</v>
          </cell>
          <cell r="CD402">
            <v>-1029488.6153846154</v>
          </cell>
          <cell r="CE402">
            <v>-1267967</v>
          </cell>
          <cell r="CF402">
            <v>-1438797</v>
          </cell>
          <cell r="CG402">
            <v>-926989</v>
          </cell>
          <cell r="CH402">
            <v>-1158064</v>
          </cell>
          <cell r="CI402">
            <v>-838981</v>
          </cell>
          <cell r="CJ402">
            <v>-924045</v>
          </cell>
          <cell r="CK402">
            <v>-933296</v>
          </cell>
          <cell r="CL402">
            <v>-1010963</v>
          </cell>
          <cell r="CM402">
            <v>-972404</v>
          </cell>
          <cell r="CN402">
            <v>-917640</v>
          </cell>
          <cell r="CO402">
            <v>-945951</v>
          </cell>
          <cell r="CP402">
            <v>-960556</v>
          </cell>
          <cell r="CQ402">
            <v>-1087699</v>
          </cell>
        </row>
        <row r="403">
          <cell r="CA403" t="str">
            <v>20011002420</v>
          </cell>
          <cell r="CB403">
            <v>2420</v>
          </cell>
          <cell r="CC403">
            <v>100</v>
          </cell>
          <cell r="CD403">
            <v>-768925.15384615387</v>
          </cell>
          <cell r="CE403">
            <v>-801864</v>
          </cell>
          <cell r="CF403">
            <v>-717267</v>
          </cell>
          <cell r="CG403">
            <v>-727696</v>
          </cell>
          <cell r="CH403">
            <v>-737203</v>
          </cell>
          <cell r="CI403">
            <v>-744638</v>
          </cell>
          <cell r="CJ403">
            <v>-753921</v>
          </cell>
          <cell r="CK403">
            <v>-763232</v>
          </cell>
          <cell r="CL403">
            <v>-769223</v>
          </cell>
          <cell r="CM403">
            <v>-778442</v>
          </cell>
          <cell r="CN403">
            <v>-782649</v>
          </cell>
          <cell r="CO403">
            <v>-779003</v>
          </cell>
          <cell r="CP403">
            <v>-785268</v>
          </cell>
          <cell r="CQ403">
            <v>-855621</v>
          </cell>
        </row>
        <row r="404">
          <cell r="CA404" t="str">
            <v>20021002420</v>
          </cell>
          <cell r="CB404">
            <v>2420</v>
          </cell>
          <cell r="CC404">
            <v>100</v>
          </cell>
          <cell r="CD404">
            <v>-833195.38461538462</v>
          </cell>
          <cell r="CE404">
            <v>-855621</v>
          </cell>
          <cell r="CF404">
            <v>-772809</v>
          </cell>
          <cell r="CG404">
            <v>-783816</v>
          </cell>
          <cell r="CH404">
            <v>-795100</v>
          </cell>
          <cell r="CI404">
            <v>-786086</v>
          </cell>
          <cell r="CJ404">
            <v>-794796</v>
          </cell>
          <cell r="CK404">
            <v>-808422</v>
          </cell>
          <cell r="CL404">
            <v>-822131</v>
          </cell>
          <cell r="CM404">
            <v>-835884</v>
          </cell>
          <cell r="CN404">
            <v>-844521</v>
          </cell>
          <cell r="CO404">
            <v>-857997</v>
          </cell>
          <cell r="CP404">
            <v>-863122</v>
          </cell>
          <cell r="CQ404">
            <v>-1011235</v>
          </cell>
        </row>
        <row r="405">
          <cell r="CA405" t="str">
            <v>20011142420</v>
          </cell>
          <cell r="CB405">
            <v>2420</v>
          </cell>
          <cell r="CC405">
            <v>114</v>
          </cell>
          <cell r="CD405">
            <v>-801.15384615384619</v>
          </cell>
          <cell r="CE405">
            <v>0</v>
          </cell>
          <cell r="CF405">
            <v>0</v>
          </cell>
          <cell r="CG405">
            <v>-392</v>
          </cell>
          <cell r="CH405">
            <v>-563</v>
          </cell>
          <cell r="CI405">
            <v>-604</v>
          </cell>
          <cell r="CJ405">
            <v>-741</v>
          </cell>
          <cell r="CK405">
            <v>-818</v>
          </cell>
          <cell r="CL405">
            <v>-861</v>
          </cell>
          <cell r="CM405">
            <v>-1177</v>
          </cell>
          <cell r="CN405">
            <v>-1177</v>
          </cell>
          <cell r="CO405">
            <v>-1565</v>
          </cell>
          <cell r="CP405">
            <v>-1565</v>
          </cell>
          <cell r="CQ405">
            <v>-952</v>
          </cell>
        </row>
        <row r="406">
          <cell r="CA406" t="str">
            <v>20021142420</v>
          </cell>
          <cell r="CB406">
            <v>2420</v>
          </cell>
          <cell r="CC406">
            <v>114</v>
          </cell>
          <cell r="CD406">
            <v>-1176.2307692307693</v>
          </cell>
          <cell r="CE406">
            <v>-952</v>
          </cell>
          <cell r="CF406">
            <v>-901</v>
          </cell>
          <cell r="CG406">
            <v>-1122</v>
          </cell>
          <cell r="CH406">
            <v>-1130</v>
          </cell>
          <cell r="CI406">
            <v>-1185</v>
          </cell>
          <cell r="CJ406">
            <v>-1330</v>
          </cell>
          <cell r="CK406">
            <v>-1362</v>
          </cell>
          <cell r="CL406">
            <v>-1337</v>
          </cell>
          <cell r="CM406">
            <v>-1434</v>
          </cell>
          <cell r="CN406">
            <v>-1233</v>
          </cell>
          <cell r="CO406">
            <v>-1251</v>
          </cell>
          <cell r="CP406">
            <v>-1267</v>
          </cell>
          <cell r="CQ406">
            <v>-787</v>
          </cell>
        </row>
        <row r="407">
          <cell r="CA407" t="str">
            <v>2001fpuc2420</v>
          </cell>
          <cell r="CB407">
            <v>2420</v>
          </cell>
          <cell r="CC407" t="str">
            <v>fpuc</v>
          </cell>
          <cell r="CD407">
            <v>-775357.5384615385</v>
          </cell>
          <cell r="CE407">
            <v>-807520</v>
          </cell>
          <cell r="CF407">
            <v>-722805</v>
          </cell>
          <cell r="CG407">
            <v>-733399</v>
          </cell>
          <cell r="CH407">
            <v>-743242</v>
          </cell>
          <cell r="CI407">
            <v>-751022</v>
          </cell>
          <cell r="CJ407">
            <v>-760484</v>
          </cell>
          <cell r="CK407">
            <v>-769925</v>
          </cell>
          <cell r="CL407">
            <v>-776150</v>
          </cell>
          <cell r="CM407">
            <v>-786017</v>
          </cell>
          <cell r="CN407">
            <v>-789975</v>
          </cell>
          <cell r="CO407">
            <v>-786762</v>
          </cell>
          <cell r="CP407">
            <v>-792952</v>
          </cell>
          <cell r="CQ407">
            <v>-859395</v>
          </cell>
        </row>
        <row r="408">
          <cell r="CA408" t="str">
            <v>2002fpuc2420</v>
          </cell>
          <cell r="CB408">
            <v>2420</v>
          </cell>
          <cell r="CC408" t="str">
            <v>fpuc</v>
          </cell>
          <cell r="CD408">
            <v>-837865.38461538462</v>
          </cell>
          <cell r="CE408">
            <v>-859395</v>
          </cell>
          <cell r="CF408">
            <v>-776703</v>
          </cell>
          <cell r="CG408">
            <v>-788015</v>
          </cell>
          <cell r="CH408">
            <v>-799363</v>
          </cell>
          <cell r="CI408">
            <v>-790839</v>
          </cell>
          <cell r="CJ408">
            <v>-799500</v>
          </cell>
          <cell r="CK408">
            <v>-813474</v>
          </cell>
          <cell r="CL408">
            <v>-826987</v>
          </cell>
          <cell r="CM408">
            <v>-841200</v>
          </cell>
          <cell r="CN408">
            <v>-849490</v>
          </cell>
          <cell r="CO408">
            <v>-863263</v>
          </cell>
          <cell r="CP408">
            <v>-868284</v>
          </cell>
          <cell r="CQ408">
            <v>-1015737</v>
          </cell>
        </row>
        <row r="409">
          <cell r="CA409" t="str">
            <v>20011152420</v>
          </cell>
          <cell r="CB409">
            <v>2420</v>
          </cell>
          <cell r="CC409">
            <v>115</v>
          </cell>
          <cell r="CD409">
            <v>0</v>
          </cell>
          <cell r="CE409">
            <v>0</v>
          </cell>
          <cell r="CF409">
            <v>0</v>
          </cell>
          <cell r="CG409">
            <v>0</v>
          </cell>
          <cell r="CH409">
            <v>0</v>
          </cell>
          <cell r="CI409">
            <v>0</v>
          </cell>
          <cell r="CJ409">
            <v>0</v>
          </cell>
          <cell r="CK409">
            <v>0</v>
          </cell>
          <cell r="CL409">
            <v>0</v>
          </cell>
          <cell r="CM409">
            <v>0</v>
          </cell>
          <cell r="CN409">
            <v>0</v>
          </cell>
          <cell r="CO409">
            <v>0</v>
          </cell>
          <cell r="CP409">
            <v>0</v>
          </cell>
          <cell r="CQ409">
            <v>0</v>
          </cell>
        </row>
        <row r="410">
          <cell r="CA410" t="str">
            <v>20021152420</v>
          </cell>
          <cell r="CB410">
            <v>2420</v>
          </cell>
          <cell r="CC410">
            <v>115</v>
          </cell>
          <cell r="CD410">
            <v>0</v>
          </cell>
          <cell r="CE410">
            <v>0</v>
          </cell>
          <cell r="CF410">
            <v>0</v>
          </cell>
          <cell r="CG410">
            <v>0</v>
          </cell>
          <cell r="CH410">
            <v>0</v>
          </cell>
          <cell r="CI410">
            <v>0</v>
          </cell>
          <cell r="CJ410">
            <v>0</v>
          </cell>
          <cell r="CK410">
            <v>0</v>
          </cell>
          <cell r="CL410">
            <v>0</v>
          </cell>
          <cell r="CM410">
            <v>0</v>
          </cell>
          <cell r="CN410">
            <v>0</v>
          </cell>
          <cell r="CO410">
            <v>0</v>
          </cell>
          <cell r="CP410">
            <v>0</v>
          </cell>
          <cell r="CQ410">
            <v>0</v>
          </cell>
        </row>
        <row r="411">
          <cell r="CA411" t="str">
            <v>20011142520</v>
          </cell>
          <cell r="CB411">
            <v>2520</v>
          </cell>
          <cell r="CC411">
            <v>114</v>
          </cell>
          <cell r="CD411">
            <v>-147227.69230769231</v>
          </cell>
          <cell r="CE411">
            <v>-129031</v>
          </cell>
          <cell r="CF411">
            <v>-129031</v>
          </cell>
          <cell r="CG411">
            <v>-130944</v>
          </cell>
          <cell r="CH411">
            <v>-130944</v>
          </cell>
          <cell r="CI411">
            <v>-130944</v>
          </cell>
          <cell r="CJ411">
            <v>-158456</v>
          </cell>
          <cell r="CK411">
            <v>-158456</v>
          </cell>
          <cell r="CL411">
            <v>-158896</v>
          </cell>
          <cell r="CM411">
            <v>-158896</v>
          </cell>
          <cell r="CN411">
            <v>-158896</v>
          </cell>
          <cell r="CO411">
            <v>-158896</v>
          </cell>
          <cell r="CP411">
            <v>-159207</v>
          </cell>
          <cell r="CQ411">
            <v>-151363</v>
          </cell>
        </row>
        <row r="412">
          <cell r="CA412" t="str">
            <v>20021142520</v>
          </cell>
          <cell r="CB412">
            <v>2520</v>
          </cell>
          <cell r="CC412">
            <v>114</v>
          </cell>
          <cell r="CD412">
            <v>-162678.23076923078</v>
          </cell>
          <cell r="CE412">
            <v>-151363</v>
          </cell>
          <cell r="CF412">
            <v>-153746</v>
          </cell>
          <cell r="CG412">
            <v>-153746</v>
          </cell>
          <cell r="CH412">
            <v>-161668</v>
          </cell>
          <cell r="CI412">
            <v>-162137</v>
          </cell>
          <cell r="CJ412">
            <v>-164859</v>
          </cell>
          <cell r="CK412">
            <v>-164439</v>
          </cell>
          <cell r="CL412">
            <v>-165322</v>
          </cell>
          <cell r="CM412">
            <v>-165322</v>
          </cell>
          <cell r="CN412">
            <v>-167653</v>
          </cell>
          <cell r="CO412">
            <v>-169460</v>
          </cell>
          <cell r="CP412">
            <v>-172672</v>
          </cell>
          <cell r="CQ412">
            <v>-162430</v>
          </cell>
        </row>
        <row r="413">
          <cell r="CA413" t="str">
            <v>20011152520</v>
          </cell>
          <cell r="CB413">
            <v>2520</v>
          </cell>
          <cell r="CC413">
            <v>115</v>
          </cell>
          <cell r="CD413">
            <v>-510447.38461538462</v>
          </cell>
          <cell r="CE413">
            <v>-536008</v>
          </cell>
          <cell r="CF413">
            <v>-516652</v>
          </cell>
          <cell r="CG413">
            <v>-545554</v>
          </cell>
          <cell r="CH413">
            <v>-525198</v>
          </cell>
          <cell r="CI413">
            <v>-526511</v>
          </cell>
          <cell r="CJ413">
            <v>-539442</v>
          </cell>
          <cell r="CK413">
            <v>-539487</v>
          </cell>
          <cell r="CL413">
            <v>-517414</v>
          </cell>
          <cell r="CM413">
            <v>-519847</v>
          </cell>
          <cell r="CN413">
            <v>-521643</v>
          </cell>
          <cell r="CO413">
            <v>-437605</v>
          </cell>
          <cell r="CP413">
            <v>-451258</v>
          </cell>
          <cell r="CQ413">
            <v>-459197</v>
          </cell>
        </row>
        <row r="414">
          <cell r="CA414" t="str">
            <v>20021152520</v>
          </cell>
          <cell r="CB414">
            <v>2520</v>
          </cell>
          <cell r="CC414">
            <v>115</v>
          </cell>
          <cell r="CD414">
            <v>-416840.84615384613</v>
          </cell>
          <cell r="CE414">
            <v>-459197</v>
          </cell>
          <cell r="CF414">
            <v>-445286</v>
          </cell>
          <cell r="CG414">
            <v>-448421</v>
          </cell>
          <cell r="CH414">
            <v>-380592</v>
          </cell>
          <cell r="CI414">
            <v>-338479</v>
          </cell>
          <cell r="CJ414">
            <v>-365149</v>
          </cell>
          <cell r="CK414">
            <v>-360949</v>
          </cell>
          <cell r="CL414">
            <v>-542080</v>
          </cell>
          <cell r="CM414">
            <v>-402377</v>
          </cell>
          <cell r="CN414">
            <v>-434805</v>
          </cell>
          <cell r="CO414">
            <v>-427805</v>
          </cell>
          <cell r="CP414">
            <v>-421505</v>
          </cell>
          <cell r="CQ414">
            <v>-392286</v>
          </cell>
        </row>
        <row r="415">
          <cell r="CA415" t="str">
            <v>2001fpuc2520</v>
          </cell>
          <cell r="CB415">
            <v>2520</v>
          </cell>
          <cell r="CC415" t="str">
            <v>fpuc</v>
          </cell>
          <cell r="CD415">
            <v>-2158651.153846154</v>
          </cell>
          <cell r="CE415">
            <v>-1964898</v>
          </cell>
          <cell r="CF415">
            <v>-2034399</v>
          </cell>
          <cell r="CG415">
            <v>-2062643</v>
          </cell>
          <cell r="CH415">
            <v>-2128345</v>
          </cell>
          <cell r="CI415">
            <v>-2122507</v>
          </cell>
          <cell r="CJ415">
            <v>-2273253</v>
          </cell>
          <cell r="CK415">
            <v>-2277009</v>
          </cell>
          <cell r="CL415">
            <v>-2242168</v>
          </cell>
          <cell r="CM415">
            <v>-2238067</v>
          </cell>
          <cell r="CN415">
            <v>-2285301</v>
          </cell>
          <cell r="CO415">
            <v>-2215837</v>
          </cell>
          <cell r="CP415">
            <v>-2206889</v>
          </cell>
          <cell r="CQ415">
            <v>-2011149</v>
          </cell>
        </row>
        <row r="416">
          <cell r="CA416" t="str">
            <v>2002fpuc2520</v>
          </cell>
          <cell r="CB416">
            <v>2520</v>
          </cell>
          <cell r="CC416" t="str">
            <v>fpuc</v>
          </cell>
          <cell r="CD416">
            <v>-2387868.230769231</v>
          </cell>
          <cell r="CE416">
            <v>-2011149</v>
          </cell>
          <cell r="CF416">
            <v>-1984040</v>
          </cell>
          <cell r="CG416">
            <v>-2077987</v>
          </cell>
          <cell r="CH416">
            <v>-2092928</v>
          </cell>
          <cell r="CI416">
            <v>-2091119</v>
          </cell>
          <cell r="CJ416">
            <v>-2285699</v>
          </cell>
          <cell r="CK416">
            <v>-2301971</v>
          </cell>
          <cell r="CL416">
            <v>-2497722</v>
          </cell>
          <cell r="CM416">
            <v>-2658375</v>
          </cell>
          <cell r="CN416">
            <v>-2673917</v>
          </cell>
          <cell r="CO416">
            <v>-2749905</v>
          </cell>
          <cell r="CP416">
            <v>-2780058</v>
          </cell>
          <cell r="CQ416">
            <v>-2837417</v>
          </cell>
        </row>
        <row r="417">
          <cell r="CA417" t="str">
            <v>20011002520</v>
          </cell>
          <cell r="CB417">
            <v>2520</v>
          </cell>
          <cell r="CC417">
            <v>100</v>
          </cell>
          <cell r="CD417">
            <v>0</v>
          </cell>
          <cell r="CE417">
            <v>0</v>
          </cell>
          <cell r="CF417">
            <v>0</v>
          </cell>
          <cell r="CG417">
            <v>0</v>
          </cell>
          <cell r="CH417">
            <v>0</v>
          </cell>
          <cell r="CI417">
            <v>0</v>
          </cell>
          <cell r="CJ417">
            <v>0</v>
          </cell>
          <cell r="CK417">
            <v>0</v>
          </cell>
          <cell r="CL417">
            <v>0</v>
          </cell>
          <cell r="CM417">
            <v>0</v>
          </cell>
          <cell r="CN417">
            <v>0</v>
          </cell>
          <cell r="CO417">
            <v>0</v>
          </cell>
          <cell r="CP417">
            <v>0</v>
          </cell>
          <cell r="CQ417">
            <v>0</v>
          </cell>
        </row>
        <row r="418">
          <cell r="CA418" t="str">
            <v>20021002520</v>
          </cell>
          <cell r="CB418">
            <v>2520</v>
          </cell>
          <cell r="CC418">
            <v>100</v>
          </cell>
          <cell r="CD418">
            <v>0</v>
          </cell>
          <cell r="CE418">
            <v>0</v>
          </cell>
          <cell r="CF418">
            <v>0</v>
          </cell>
          <cell r="CG418">
            <v>0</v>
          </cell>
          <cell r="CH418">
            <v>0</v>
          </cell>
          <cell r="CI418">
            <v>0</v>
          </cell>
          <cell r="CJ418">
            <v>0</v>
          </cell>
          <cell r="CK418">
            <v>0</v>
          </cell>
          <cell r="CL418">
            <v>0</v>
          </cell>
          <cell r="CM418">
            <v>0</v>
          </cell>
          <cell r="CN418">
            <v>0</v>
          </cell>
          <cell r="CO418">
            <v>0</v>
          </cell>
          <cell r="CP418">
            <v>0</v>
          </cell>
          <cell r="CQ418">
            <v>0</v>
          </cell>
        </row>
        <row r="419">
          <cell r="CA419" t="str">
            <v>20011002530</v>
          </cell>
          <cell r="CB419">
            <v>2530</v>
          </cell>
          <cell r="CC419">
            <v>100</v>
          </cell>
          <cell r="CD419">
            <v>-4595291</v>
          </cell>
          <cell r="CE419">
            <v>-4595291</v>
          </cell>
          <cell r="CF419">
            <v>-4595291</v>
          </cell>
          <cell r="CG419">
            <v>-4595291</v>
          </cell>
          <cell r="CH419">
            <v>-4595291</v>
          </cell>
          <cell r="CI419">
            <v>-4595291</v>
          </cell>
          <cell r="CJ419">
            <v>-4595291</v>
          </cell>
          <cell r="CK419">
            <v>-4595291</v>
          </cell>
          <cell r="CL419">
            <v>-4595291</v>
          </cell>
          <cell r="CM419">
            <v>-4595291</v>
          </cell>
          <cell r="CN419">
            <v>-4595291</v>
          </cell>
          <cell r="CO419">
            <v>-4595291</v>
          </cell>
          <cell r="CP419">
            <v>-4595291</v>
          </cell>
          <cell r="CQ419">
            <v>-4595291</v>
          </cell>
        </row>
        <row r="420">
          <cell r="CA420" t="str">
            <v>20021002530</v>
          </cell>
          <cell r="CB420">
            <v>2530</v>
          </cell>
          <cell r="CC420">
            <v>100</v>
          </cell>
          <cell r="CD420">
            <v>-4816491.769230769</v>
          </cell>
          <cell r="CE420">
            <v>-4595291</v>
          </cell>
          <cell r="CF420">
            <v>-4595291</v>
          </cell>
          <cell r="CG420">
            <v>-4582959</v>
          </cell>
          <cell r="CH420">
            <v>-4582959</v>
          </cell>
          <cell r="CI420">
            <v>-4582959</v>
          </cell>
          <cell r="CJ420">
            <v>-4582959</v>
          </cell>
          <cell r="CK420">
            <v>-4582959</v>
          </cell>
          <cell r="CL420">
            <v>-4582959</v>
          </cell>
          <cell r="CM420">
            <v>-5164683</v>
          </cell>
          <cell r="CN420">
            <v>-5184683</v>
          </cell>
          <cell r="CO420">
            <v>-5176359</v>
          </cell>
          <cell r="CP420">
            <v>-5196359</v>
          </cell>
          <cell r="CQ420">
            <v>-5203973</v>
          </cell>
        </row>
        <row r="421">
          <cell r="CA421" t="str">
            <v>20011142530</v>
          </cell>
          <cell r="CB421">
            <v>2530</v>
          </cell>
          <cell r="CC421">
            <v>114</v>
          </cell>
          <cell r="CD421">
            <v>-430880.53846153844</v>
          </cell>
          <cell r="CE421">
            <v>-561653</v>
          </cell>
          <cell r="CF421">
            <v>-559682</v>
          </cell>
          <cell r="CG421">
            <v>-574065</v>
          </cell>
          <cell r="CH421">
            <v>-528417</v>
          </cell>
          <cell r="CI421">
            <v>-482607</v>
          </cell>
          <cell r="CJ421">
            <v>-436955</v>
          </cell>
          <cell r="CK421">
            <v>-395044</v>
          </cell>
          <cell r="CL421">
            <v>-354222</v>
          </cell>
          <cell r="CM421">
            <v>-308569</v>
          </cell>
          <cell r="CN421">
            <v>-356911</v>
          </cell>
          <cell r="CO421">
            <v>-345080</v>
          </cell>
          <cell r="CP421">
            <v>-371824</v>
          </cell>
          <cell r="CQ421">
            <v>-326418</v>
          </cell>
        </row>
        <row r="422">
          <cell r="CA422" t="str">
            <v>20021142530</v>
          </cell>
          <cell r="CB422">
            <v>2530</v>
          </cell>
          <cell r="CC422">
            <v>114</v>
          </cell>
          <cell r="CD422">
            <v>-321199.84615384613</v>
          </cell>
          <cell r="CE422">
            <v>-326418</v>
          </cell>
          <cell r="CF422">
            <v>-409329</v>
          </cell>
          <cell r="CG422">
            <v>-384692</v>
          </cell>
          <cell r="CH422">
            <v>-346704</v>
          </cell>
          <cell r="CI422">
            <v>-320242</v>
          </cell>
          <cell r="CJ422">
            <v>-293778</v>
          </cell>
          <cell r="CK422">
            <v>-267312</v>
          </cell>
          <cell r="CL422">
            <v>-240850</v>
          </cell>
          <cell r="CM422">
            <v>-258241</v>
          </cell>
          <cell r="CN422">
            <v>-314178</v>
          </cell>
          <cell r="CO422">
            <v>-369436</v>
          </cell>
          <cell r="CP422">
            <v>-316005</v>
          </cell>
          <cell r="CQ422">
            <v>-328413</v>
          </cell>
        </row>
        <row r="423">
          <cell r="CA423" t="str">
            <v>20011152530</v>
          </cell>
          <cell r="CB423">
            <v>2530</v>
          </cell>
          <cell r="CC423">
            <v>115</v>
          </cell>
          <cell r="CD423">
            <v>-626082.61538461538</v>
          </cell>
          <cell r="CE423">
            <v>-754398</v>
          </cell>
          <cell r="CF423">
            <v>-701282</v>
          </cell>
          <cell r="CG423">
            <v>-804298</v>
          </cell>
          <cell r="CH423">
            <v>-741445</v>
          </cell>
          <cell r="CI423">
            <v>-678592</v>
          </cell>
          <cell r="CJ423">
            <v>-615739</v>
          </cell>
          <cell r="CK423">
            <v>-566333</v>
          </cell>
          <cell r="CL423">
            <v>-508358</v>
          </cell>
          <cell r="CM423">
            <v>-445511</v>
          </cell>
          <cell r="CN423">
            <v>-634042</v>
          </cell>
          <cell r="CO423">
            <v>-572984</v>
          </cell>
          <cell r="CP423">
            <v>-589468</v>
          </cell>
          <cell r="CQ423">
            <v>-526624</v>
          </cell>
        </row>
        <row r="424">
          <cell r="CA424" t="str">
            <v>20021152530</v>
          </cell>
          <cell r="CB424">
            <v>2530</v>
          </cell>
          <cell r="CC424">
            <v>115</v>
          </cell>
          <cell r="CD424">
            <v>-683520.92307692312</v>
          </cell>
          <cell r="CE424">
            <v>-526624</v>
          </cell>
          <cell r="CF424">
            <v>-550034</v>
          </cell>
          <cell r="CG424">
            <v>-508273</v>
          </cell>
          <cell r="CH424">
            <v>-445578</v>
          </cell>
          <cell r="CI424">
            <v>-404268</v>
          </cell>
          <cell r="CJ424">
            <v>-382006</v>
          </cell>
          <cell r="CK424">
            <v>-530082</v>
          </cell>
          <cell r="CL424">
            <v>-503592</v>
          </cell>
          <cell r="CM424">
            <v>-625269</v>
          </cell>
          <cell r="CN424">
            <v>-842505</v>
          </cell>
          <cell r="CO424">
            <v>-1048181</v>
          </cell>
          <cell r="CP424">
            <v>-1246926</v>
          </cell>
          <cell r="CQ424">
            <v>-1272434</v>
          </cell>
        </row>
        <row r="425">
          <cell r="CA425" t="str">
            <v>2001fpuc2530</v>
          </cell>
          <cell r="CB425">
            <v>2530</v>
          </cell>
          <cell r="CC425" t="str">
            <v>fpuc</v>
          </cell>
          <cell r="CD425">
            <v>-6671801.230769231</v>
          </cell>
          <cell r="CE425">
            <v>-5910292</v>
          </cell>
          <cell r="CF425">
            <v>-5917609</v>
          </cell>
          <cell r="CG425">
            <v>-6090611</v>
          </cell>
          <cell r="CH425">
            <v>-6023847</v>
          </cell>
          <cell r="CI425">
            <v>-5941753</v>
          </cell>
          <cell r="CJ425">
            <v>-5857431</v>
          </cell>
          <cell r="CK425">
            <v>-6502911</v>
          </cell>
          <cell r="CL425">
            <v>-6764967</v>
          </cell>
          <cell r="CM425">
            <v>-6918222</v>
          </cell>
          <cell r="CN425">
            <v>-7686139</v>
          </cell>
          <cell r="CO425">
            <v>-7834064</v>
          </cell>
          <cell r="CP425">
            <v>-7682108</v>
          </cell>
          <cell r="CQ425">
            <v>-7603462</v>
          </cell>
        </row>
        <row r="426">
          <cell r="CA426" t="str">
            <v>2002fpuc2530</v>
          </cell>
          <cell r="CB426">
            <v>2530</v>
          </cell>
          <cell r="CC426" t="str">
            <v>fpuc</v>
          </cell>
          <cell r="CD426">
            <v>-7814843.230769231</v>
          </cell>
          <cell r="CE426">
            <v>-7603462</v>
          </cell>
          <cell r="CF426">
            <v>-7938407</v>
          </cell>
          <cell r="CG426">
            <v>-7841946</v>
          </cell>
          <cell r="CH426">
            <v>-7481031</v>
          </cell>
          <cell r="CI426">
            <v>-7070073</v>
          </cell>
          <cell r="CJ426">
            <v>-7046495</v>
          </cell>
          <cell r="CK426">
            <v>-7229431</v>
          </cell>
          <cell r="CL426">
            <v>-7385642</v>
          </cell>
          <cell r="CM426">
            <v>-8078138</v>
          </cell>
          <cell r="CN426">
            <v>-8603975</v>
          </cell>
          <cell r="CO426">
            <v>-8784363</v>
          </cell>
          <cell r="CP426">
            <v>-8411299</v>
          </cell>
          <cell r="CQ426">
            <v>-8118700</v>
          </cell>
        </row>
        <row r="427">
          <cell r="CA427" t="str">
            <v>20011142550</v>
          </cell>
          <cell r="CB427">
            <v>2550</v>
          </cell>
          <cell r="CC427">
            <v>114</v>
          </cell>
          <cell r="CD427">
            <v>-125406.15384615384</v>
          </cell>
          <cell r="CE427">
            <v>-136548</v>
          </cell>
          <cell r="CF427">
            <v>-134691</v>
          </cell>
          <cell r="CG427">
            <v>-132834</v>
          </cell>
          <cell r="CH427">
            <v>-130977</v>
          </cell>
          <cell r="CI427">
            <v>-129120</v>
          </cell>
          <cell r="CJ427">
            <v>-127263</v>
          </cell>
          <cell r="CK427">
            <v>-125406</v>
          </cell>
          <cell r="CL427">
            <v>-123549</v>
          </cell>
          <cell r="CM427">
            <v>-121692</v>
          </cell>
          <cell r="CN427">
            <v>-119835</v>
          </cell>
          <cell r="CO427">
            <v>-117978</v>
          </cell>
          <cell r="CP427">
            <v>-116121</v>
          </cell>
          <cell r="CQ427">
            <v>-114266</v>
          </cell>
        </row>
        <row r="428">
          <cell r="CA428" t="str">
            <v>20021142550</v>
          </cell>
          <cell r="CB428">
            <v>2550</v>
          </cell>
          <cell r="CC428">
            <v>114</v>
          </cell>
          <cell r="CD428">
            <v>-103220.69230769231</v>
          </cell>
          <cell r="CE428">
            <v>-114266</v>
          </cell>
          <cell r="CF428">
            <v>-112409</v>
          </cell>
          <cell r="CG428">
            <v>-110552</v>
          </cell>
          <cell r="CH428">
            <v>-108695</v>
          </cell>
          <cell r="CI428">
            <v>-106838</v>
          </cell>
          <cell r="CJ428">
            <v>-104981</v>
          </cell>
          <cell r="CK428">
            <v>-103124</v>
          </cell>
          <cell r="CL428">
            <v>-101267</v>
          </cell>
          <cell r="CM428">
            <v>-99410</v>
          </cell>
          <cell r="CN428">
            <v>-97553</v>
          </cell>
          <cell r="CO428">
            <v>-95696</v>
          </cell>
          <cell r="CP428">
            <v>-93839</v>
          </cell>
          <cell r="CQ428">
            <v>-93239</v>
          </cell>
        </row>
        <row r="429">
          <cell r="CA429" t="str">
            <v>20011152550</v>
          </cell>
          <cell r="CB429">
            <v>2550</v>
          </cell>
          <cell r="CC429">
            <v>115</v>
          </cell>
          <cell r="CD429">
            <v>-244762.30769230769</v>
          </cell>
          <cell r="CE429">
            <v>-263146</v>
          </cell>
          <cell r="CF429">
            <v>-260082</v>
          </cell>
          <cell r="CG429">
            <v>-257018</v>
          </cell>
          <cell r="CH429">
            <v>-253954</v>
          </cell>
          <cell r="CI429">
            <v>-250890</v>
          </cell>
          <cell r="CJ429">
            <v>-247826</v>
          </cell>
          <cell r="CK429">
            <v>-244762</v>
          </cell>
          <cell r="CL429">
            <v>-241698</v>
          </cell>
          <cell r="CM429">
            <v>-238634</v>
          </cell>
          <cell r="CN429">
            <v>-235570</v>
          </cell>
          <cell r="CO429">
            <v>-232506</v>
          </cell>
          <cell r="CP429">
            <v>-229442</v>
          </cell>
          <cell r="CQ429">
            <v>-226382</v>
          </cell>
        </row>
        <row r="430">
          <cell r="CA430" t="str">
            <v>20021152550</v>
          </cell>
          <cell r="CB430">
            <v>2550</v>
          </cell>
          <cell r="CC430">
            <v>115</v>
          </cell>
          <cell r="CD430">
            <v>-208095.61538461538</v>
          </cell>
          <cell r="CE430">
            <v>-226382</v>
          </cell>
          <cell r="CF430">
            <v>-223318</v>
          </cell>
          <cell r="CG430">
            <v>-220254</v>
          </cell>
          <cell r="CH430">
            <v>-217190</v>
          </cell>
          <cell r="CI430">
            <v>-214126</v>
          </cell>
          <cell r="CJ430">
            <v>-211062</v>
          </cell>
          <cell r="CK430">
            <v>-207998</v>
          </cell>
          <cell r="CL430">
            <v>-204934</v>
          </cell>
          <cell r="CM430">
            <v>-201870</v>
          </cell>
          <cell r="CN430">
            <v>-198806</v>
          </cell>
          <cell r="CO430">
            <v>-195742</v>
          </cell>
          <cell r="CP430">
            <v>-192678</v>
          </cell>
          <cell r="CQ430">
            <v>-190883</v>
          </cell>
        </row>
        <row r="431">
          <cell r="CA431" t="str">
            <v>2001fpuc2550</v>
          </cell>
          <cell r="CB431">
            <v>2550</v>
          </cell>
          <cell r="CC431" t="str">
            <v>fpuc</v>
          </cell>
          <cell r="CD431">
            <v>-917889.5384615385</v>
          </cell>
          <cell r="CE431">
            <v>-974883</v>
          </cell>
          <cell r="CF431">
            <v>-965384</v>
          </cell>
          <cell r="CG431">
            <v>-955885</v>
          </cell>
          <cell r="CH431">
            <v>-946386</v>
          </cell>
          <cell r="CI431">
            <v>-936887</v>
          </cell>
          <cell r="CJ431">
            <v>-927388</v>
          </cell>
          <cell r="CK431">
            <v>-917889</v>
          </cell>
          <cell r="CL431">
            <v>-908390</v>
          </cell>
          <cell r="CM431">
            <v>-898891</v>
          </cell>
          <cell r="CN431">
            <v>-889392</v>
          </cell>
          <cell r="CO431">
            <v>-879893</v>
          </cell>
          <cell r="CP431">
            <v>-870394</v>
          </cell>
          <cell r="CQ431">
            <v>-860902</v>
          </cell>
        </row>
        <row r="432">
          <cell r="CA432" t="str">
            <v>2002fpuc2550</v>
          </cell>
          <cell r="CB432">
            <v>2550</v>
          </cell>
          <cell r="CC432" t="str">
            <v>fpuc</v>
          </cell>
          <cell r="CD432">
            <v>-804232.5384615385</v>
          </cell>
          <cell r="CE432">
            <v>-860902</v>
          </cell>
          <cell r="CF432">
            <v>-851403</v>
          </cell>
          <cell r="CG432">
            <v>-841904</v>
          </cell>
          <cell r="CH432">
            <v>-832405</v>
          </cell>
          <cell r="CI432">
            <v>-822906</v>
          </cell>
          <cell r="CJ432">
            <v>-813407</v>
          </cell>
          <cell r="CK432">
            <v>-803908</v>
          </cell>
          <cell r="CL432">
            <v>-794409</v>
          </cell>
          <cell r="CM432">
            <v>-784910</v>
          </cell>
          <cell r="CN432">
            <v>-775411</v>
          </cell>
          <cell r="CO432">
            <v>-765912</v>
          </cell>
          <cell r="CP432">
            <v>-756413</v>
          </cell>
          <cell r="CQ432">
            <v>-751133</v>
          </cell>
        </row>
        <row r="433">
          <cell r="CA433" t="str">
            <v>20011002550</v>
          </cell>
          <cell r="CB433">
            <v>2550</v>
          </cell>
          <cell r="CC433">
            <v>100</v>
          </cell>
          <cell r="CD433">
            <v>0</v>
          </cell>
          <cell r="CE433">
            <v>0</v>
          </cell>
          <cell r="CF433">
            <v>0</v>
          </cell>
          <cell r="CG433">
            <v>0</v>
          </cell>
          <cell r="CH433">
            <v>0</v>
          </cell>
          <cell r="CI433">
            <v>0</v>
          </cell>
          <cell r="CJ433">
            <v>0</v>
          </cell>
          <cell r="CK433">
            <v>0</v>
          </cell>
          <cell r="CL433">
            <v>0</v>
          </cell>
          <cell r="CM433">
            <v>0</v>
          </cell>
          <cell r="CN433">
            <v>0</v>
          </cell>
          <cell r="CO433">
            <v>0</v>
          </cell>
          <cell r="CP433">
            <v>0</v>
          </cell>
          <cell r="CQ433">
            <v>0</v>
          </cell>
        </row>
        <row r="434">
          <cell r="CA434" t="str">
            <v>20021002550</v>
          </cell>
          <cell r="CB434">
            <v>2550</v>
          </cell>
          <cell r="CC434">
            <v>100</v>
          </cell>
          <cell r="CD434">
            <v>0</v>
          </cell>
          <cell r="CE434">
            <v>0</v>
          </cell>
          <cell r="CF434">
            <v>0</v>
          </cell>
          <cell r="CG434">
            <v>0</v>
          </cell>
          <cell r="CH434">
            <v>0</v>
          </cell>
          <cell r="CI434">
            <v>0</v>
          </cell>
          <cell r="CJ434">
            <v>0</v>
          </cell>
          <cell r="CK434">
            <v>0</v>
          </cell>
          <cell r="CL434">
            <v>0</v>
          </cell>
          <cell r="CM434">
            <v>0</v>
          </cell>
          <cell r="CN434">
            <v>0</v>
          </cell>
          <cell r="CO434">
            <v>0</v>
          </cell>
          <cell r="CP434">
            <v>0</v>
          </cell>
          <cell r="CQ434">
            <v>0</v>
          </cell>
        </row>
        <row r="435">
          <cell r="CA435" t="str">
            <v>2001fpuc2710</v>
          </cell>
          <cell r="CB435">
            <v>2710</v>
          </cell>
          <cell r="CC435" t="str">
            <v>fpuc</v>
          </cell>
          <cell r="CD435">
            <v>-4409694.769230769</v>
          </cell>
          <cell r="CE435">
            <v>-4164793</v>
          </cell>
          <cell r="CF435">
            <v>-4189282</v>
          </cell>
          <cell r="CG435">
            <v>-4329614</v>
          </cell>
          <cell r="CH435">
            <v>-4366774</v>
          </cell>
          <cell r="CI435">
            <v>-4370855</v>
          </cell>
          <cell r="CJ435">
            <v>-4411114</v>
          </cell>
          <cell r="CK435">
            <v>-4414956</v>
          </cell>
          <cell r="CL435">
            <v>-4418577</v>
          </cell>
          <cell r="CM435">
            <v>-4476814</v>
          </cell>
          <cell r="CN435">
            <v>-4494398</v>
          </cell>
          <cell r="CO435">
            <v>-4502236</v>
          </cell>
          <cell r="CP435">
            <v>-4507951</v>
          </cell>
          <cell r="CQ435">
            <v>-4678668</v>
          </cell>
        </row>
        <row r="436">
          <cell r="CA436" t="str">
            <v>2002fpuc2710</v>
          </cell>
          <cell r="CB436">
            <v>2710</v>
          </cell>
          <cell r="CC436" t="str">
            <v>fpuc</v>
          </cell>
          <cell r="CD436">
            <v>-4812245.076923077</v>
          </cell>
          <cell r="CE436">
            <v>-4678668</v>
          </cell>
          <cell r="CF436">
            <v>-4682635</v>
          </cell>
          <cell r="CG436">
            <v>-4697869</v>
          </cell>
          <cell r="CH436">
            <v>-4753073</v>
          </cell>
          <cell r="CI436">
            <v>-4773639</v>
          </cell>
          <cell r="CJ436">
            <v>-4793899</v>
          </cell>
          <cell r="CK436">
            <v>-4825666</v>
          </cell>
          <cell r="CL436">
            <v>-4859778</v>
          </cell>
          <cell r="CM436">
            <v>-4870426</v>
          </cell>
          <cell r="CN436">
            <v>-4870426</v>
          </cell>
          <cell r="CO436">
            <v>-4888783</v>
          </cell>
          <cell r="CP436">
            <v>-4892461</v>
          </cell>
          <cell r="CQ436">
            <v>-4971863</v>
          </cell>
        </row>
        <row r="437">
          <cell r="CA437" t="str">
            <v>20011002710</v>
          </cell>
          <cell r="CB437">
            <v>2710</v>
          </cell>
          <cell r="CC437">
            <v>100</v>
          </cell>
          <cell r="CD437">
            <v>0</v>
          </cell>
          <cell r="CE437">
            <v>0</v>
          </cell>
          <cell r="CF437">
            <v>0</v>
          </cell>
          <cell r="CG437">
            <v>0</v>
          </cell>
          <cell r="CH437">
            <v>0</v>
          </cell>
          <cell r="CI437">
            <v>0</v>
          </cell>
          <cell r="CJ437">
            <v>0</v>
          </cell>
          <cell r="CK437">
            <v>0</v>
          </cell>
          <cell r="CL437">
            <v>0</v>
          </cell>
          <cell r="CM437">
            <v>0</v>
          </cell>
          <cell r="CN437">
            <v>0</v>
          </cell>
          <cell r="CO437">
            <v>0</v>
          </cell>
          <cell r="CP437">
            <v>0</v>
          </cell>
          <cell r="CQ437">
            <v>0</v>
          </cell>
        </row>
        <row r="438">
          <cell r="CA438" t="str">
            <v>20021002710</v>
          </cell>
          <cell r="CB438">
            <v>2710</v>
          </cell>
          <cell r="CC438">
            <v>100</v>
          </cell>
          <cell r="CD438">
            <v>0</v>
          </cell>
          <cell r="CE438">
            <v>0</v>
          </cell>
          <cell r="CF438">
            <v>0</v>
          </cell>
          <cell r="CG438">
            <v>0</v>
          </cell>
          <cell r="CH438">
            <v>0</v>
          </cell>
          <cell r="CI438">
            <v>0</v>
          </cell>
          <cell r="CJ438">
            <v>0</v>
          </cell>
          <cell r="CK438">
            <v>0</v>
          </cell>
          <cell r="CL438">
            <v>0</v>
          </cell>
          <cell r="CM438">
            <v>0</v>
          </cell>
          <cell r="CN438">
            <v>0</v>
          </cell>
          <cell r="CO438">
            <v>0</v>
          </cell>
          <cell r="CP438">
            <v>0</v>
          </cell>
          <cell r="CQ438">
            <v>0</v>
          </cell>
        </row>
        <row r="439">
          <cell r="CA439" t="str">
            <v>20011142710</v>
          </cell>
          <cell r="CB439">
            <v>2710</v>
          </cell>
          <cell r="CC439">
            <v>114</v>
          </cell>
          <cell r="CD439">
            <v>0</v>
          </cell>
          <cell r="CE439">
            <v>0</v>
          </cell>
          <cell r="CF439">
            <v>0</v>
          </cell>
          <cell r="CG439">
            <v>0</v>
          </cell>
          <cell r="CH439">
            <v>0</v>
          </cell>
          <cell r="CI439">
            <v>0</v>
          </cell>
          <cell r="CJ439">
            <v>0</v>
          </cell>
          <cell r="CK439">
            <v>0</v>
          </cell>
          <cell r="CL439">
            <v>0</v>
          </cell>
          <cell r="CM439">
            <v>0</v>
          </cell>
          <cell r="CN439">
            <v>0</v>
          </cell>
          <cell r="CO439">
            <v>0</v>
          </cell>
          <cell r="CP439">
            <v>0</v>
          </cell>
          <cell r="CQ439">
            <v>0</v>
          </cell>
        </row>
        <row r="440">
          <cell r="CA440" t="str">
            <v>20021142710</v>
          </cell>
          <cell r="CB440">
            <v>2710</v>
          </cell>
          <cell r="CC440">
            <v>114</v>
          </cell>
          <cell r="CD440">
            <v>0</v>
          </cell>
          <cell r="CE440">
            <v>0</v>
          </cell>
          <cell r="CF440">
            <v>0</v>
          </cell>
          <cell r="CG440">
            <v>0</v>
          </cell>
          <cell r="CH440">
            <v>0</v>
          </cell>
          <cell r="CI440">
            <v>0</v>
          </cell>
          <cell r="CJ440">
            <v>0</v>
          </cell>
          <cell r="CK440">
            <v>0</v>
          </cell>
          <cell r="CL440">
            <v>0</v>
          </cell>
          <cell r="CM440">
            <v>0</v>
          </cell>
          <cell r="CN440">
            <v>0</v>
          </cell>
          <cell r="CO440">
            <v>0</v>
          </cell>
          <cell r="CP440">
            <v>0</v>
          </cell>
          <cell r="CQ440">
            <v>0</v>
          </cell>
        </row>
        <row r="441">
          <cell r="CA441" t="str">
            <v>20011152710</v>
          </cell>
          <cell r="CB441">
            <v>2710</v>
          </cell>
          <cell r="CC441">
            <v>115</v>
          </cell>
          <cell r="CD441">
            <v>0</v>
          </cell>
          <cell r="CE441">
            <v>0</v>
          </cell>
          <cell r="CF441">
            <v>0</v>
          </cell>
          <cell r="CG441">
            <v>0</v>
          </cell>
          <cell r="CH441">
            <v>0</v>
          </cell>
          <cell r="CI441">
            <v>0</v>
          </cell>
          <cell r="CJ441">
            <v>0</v>
          </cell>
          <cell r="CK441">
            <v>0</v>
          </cell>
          <cell r="CL441">
            <v>0</v>
          </cell>
          <cell r="CM441">
            <v>0</v>
          </cell>
          <cell r="CN441">
            <v>0</v>
          </cell>
          <cell r="CO441">
            <v>0</v>
          </cell>
          <cell r="CP441">
            <v>0</v>
          </cell>
          <cell r="CQ441">
            <v>0</v>
          </cell>
        </row>
        <row r="442">
          <cell r="CA442" t="str">
            <v>20021152710</v>
          </cell>
          <cell r="CB442">
            <v>2710</v>
          </cell>
          <cell r="CC442">
            <v>115</v>
          </cell>
          <cell r="CD442">
            <v>0</v>
          </cell>
          <cell r="CE442">
            <v>0</v>
          </cell>
          <cell r="CF442">
            <v>0</v>
          </cell>
          <cell r="CG442">
            <v>0</v>
          </cell>
          <cell r="CH442">
            <v>0</v>
          </cell>
          <cell r="CI442">
            <v>0</v>
          </cell>
          <cell r="CJ442">
            <v>0</v>
          </cell>
          <cell r="CK442">
            <v>0</v>
          </cell>
          <cell r="CL442">
            <v>0</v>
          </cell>
          <cell r="CM442">
            <v>0</v>
          </cell>
          <cell r="CN442">
            <v>0</v>
          </cell>
          <cell r="CO442">
            <v>0</v>
          </cell>
          <cell r="CP442">
            <v>0</v>
          </cell>
          <cell r="CQ442">
            <v>0</v>
          </cell>
        </row>
        <row r="443">
          <cell r="CA443" t="str">
            <v>2001fpuc2720</v>
          </cell>
          <cell r="CB443">
            <v>2720</v>
          </cell>
          <cell r="CC443" t="str">
            <v>fpuc</v>
          </cell>
          <cell r="CD443">
            <v>769738.84615384613</v>
          </cell>
          <cell r="CE443">
            <v>711814</v>
          </cell>
          <cell r="CF443">
            <v>721123</v>
          </cell>
          <cell r="CG443">
            <v>730482</v>
          </cell>
          <cell r="CH443">
            <v>740112</v>
          </cell>
          <cell r="CI443">
            <v>749826</v>
          </cell>
          <cell r="CJ443">
            <v>759550</v>
          </cell>
          <cell r="CK443">
            <v>769366</v>
          </cell>
          <cell r="CL443">
            <v>779190</v>
          </cell>
          <cell r="CM443">
            <v>789022</v>
          </cell>
          <cell r="CN443">
            <v>798993</v>
          </cell>
          <cell r="CO443">
            <v>809006</v>
          </cell>
          <cell r="CP443">
            <v>819038</v>
          </cell>
          <cell r="CQ443">
            <v>829083</v>
          </cell>
        </row>
        <row r="444">
          <cell r="CA444" t="str">
            <v>2002fpuc2720</v>
          </cell>
          <cell r="CB444">
            <v>2720</v>
          </cell>
          <cell r="CC444" t="str">
            <v>fpuc</v>
          </cell>
          <cell r="CD444">
            <v>892499.15384615387</v>
          </cell>
          <cell r="CE444">
            <v>829083</v>
          </cell>
          <cell r="CF444">
            <v>839461</v>
          </cell>
          <cell r="CG444">
            <v>849848</v>
          </cell>
          <cell r="CH444">
            <v>860273</v>
          </cell>
          <cell r="CI444">
            <v>870831</v>
          </cell>
          <cell r="CJ444">
            <v>881432</v>
          </cell>
          <cell r="CK444">
            <v>892082</v>
          </cell>
          <cell r="CL444">
            <v>902812</v>
          </cell>
          <cell r="CM444">
            <v>913626</v>
          </cell>
          <cell r="CN444">
            <v>924468</v>
          </cell>
          <cell r="CO444">
            <v>935310</v>
          </cell>
          <cell r="CP444">
            <v>946188</v>
          </cell>
          <cell r="CQ444">
            <v>957075</v>
          </cell>
        </row>
        <row r="445">
          <cell r="CA445" t="str">
            <v>20011002720</v>
          </cell>
          <cell r="CB445">
            <v>2720</v>
          </cell>
          <cell r="CC445">
            <v>100</v>
          </cell>
          <cell r="CD445">
            <v>0</v>
          </cell>
          <cell r="CE445">
            <v>0</v>
          </cell>
          <cell r="CF445">
            <v>0</v>
          </cell>
          <cell r="CG445">
            <v>0</v>
          </cell>
          <cell r="CH445">
            <v>0</v>
          </cell>
          <cell r="CI445">
            <v>0</v>
          </cell>
          <cell r="CJ445">
            <v>0</v>
          </cell>
          <cell r="CK445">
            <v>0</v>
          </cell>
          <cell r="CL445">
            <v>0</v>
          </cell>
          <cell r="CM445">
            <v>0</v>
          </cell>
          <cell r="CN445">
            <v>0</v>
          </cell>
          <cell r="CO445">
            <v>0</v>
          </cell>
          <cell r="CP445">
            <v>0</v>
          </cell>
          <cell r="CQ445">
            <v>0</v>
          </cell>
        </row>
        <row r="446">
          <cell r="CA446" t="str">
            <v>20021002720</v>
          </cell>
          <cell r="CB446">
            <v>2720</v>
          </cell>
          <cell r="CC446">
            <v>100</v>
          </cell>
          <cell r="CD446">
            <v>0</v>
          </cell>
          <cell r="CE446">
            <v>0</v>
          </cell>
          <cell r="CF446">
            <v>0</v>
          </cell>
          <cell r="CG446">
            <v>0</v>
          </cell>
          <cell r="CH446">
            <v>0</v>
          </cell>
          <cell r="CI446">
            <v>0</v>
          </cell>
          <cell r="CJ446">
            <v>0</v>
          </cell>
          <cell r="CK446">
            <v>0</v>
          </cell>
          <cell r="CL446">
            <v>0</v>
          </cell>
          <cell r="CM446">
            <v>0</v>
          </cell>
          <cell r="CN446">
            <v>0</v>
          </cell>
          <cell r="CO446">
            <v>0</v>
          </cell>
          <cell r="CP446">
            <v>0</v>
          </cell>
          <cell r="CQ446">
            <v>0</v>
          </cell>
        </row>
        <row r="447">
          <cell r="CA447" t="str">
            <v>20011142720</v>
          </cell>
          <cell r="CB447">
            <v>2720</v>
          </cell>
          <cell r="CC447">
            <v>114</v>
          </cell>
          <cell r="CD447">
            <v>0</v>
          </cell>
          <cell r="CE447">
            <v>0</v>
          </cell>
          <cell r="CF447">
            <v>0</v>
          </cell>
          <cell r="CG447">
            <v>0</v>
          </cell>
          <cell r="CH447">
            <v>0</v>
          </cell>
          <cell r="CI447">
            <v>0</v>
          </cell>
          <cell r="CJ447">
            <v>0</v>
          </cell>
          <cell r="CK447">
            <v>0</v>
          </cell>
          <cell r="CL447">
            <v>0</v>
          </cell>
          <cell r="CM447">
            <v>0</v>
          </cell>
          <cell r="CN447">
            <v>0</v>
          </cell>
          <cell r="CO447">
            <v>0</v>
          </cell>
          <cell r="CP447">
            <v>0</v>
          </cell>
          <cell r="CQ447">
            <v>0</v>
          </cell>
        </row>
        <row r="448">
          <cell r="CA448" t="str">
            <v>20021142720</v>
          </cell>
          <cell r="CB448">
            <v>2720</v>
          </cell>
          <cell r="CC448">
            <v>114</v>
          </cell>
          <cell r="CD448">
            <v>0</v>
          </cell>
          <cell r="CE448">
            <v>0</v>
          </cell>
          <cell r="CF448">
            <v>0</v>
          </cell>
          <cell r="CG448">
            <v>0</v>
          </cell>
          <cell r="CH448">
            <v>0</v>
          </cell>
          <cell r="CI448">
            <v>0</v>
          </cell>
          <cell r="CJ448">
            <v>0</v>
          </cell>
          <cell r="CK448">
            <v>0</v>
          </cell>
          <cell r="CL448">
            <v>0</v>
          </cell>
          <cell r="CM448">
            <v>0</v>
          </cell>
          <cell r="CN448">
            <v>0</v>
          </cell>
          <cell r="CO448">
            <v>0</v>
          </cell>
          <cell r="CP448">
            <v>0</v>
          </cell>
          <cell r="CQ448">
            <v>0</v>
          </cell>
        </row>
        <row r="449">
          <cell r="CA449" t="str">
            <v>20011152720</v>
          </cell>
          <cell r="CB449">
            <v>2720</v>
          </cell>
          <cell r="CC449">
            <v>115</v>
          </cell>
          <cell r="CD449">
            <v>0</v>
          </cell>
          <cell r="CE449">
            <v>0</v>
          </cell>
          <cell r="CF449">
            <v>0</v>
          </cell>
          <cell r="CG449">
            <v>0</v>
          </cell>
          <cell r="CH449">
            <v>0</v>
          </cell>
          <cell r="CI449">
            <v>0</v>
          </cell>
          <cell r="CJ449">
            <v>0</v>
          </cell>
          <cell r="CK449">
            <v>0</v>
          </cell>
          <cell r="CL449">
            <v>0</v>
          </cell>
          <cell r="CM449">
            <v>0</v>
          </cell>
          <cell r="CN449">
            <v>0</v>
          </cell>
          <cell r="CO449">
            <v>0</v>
          </cell>
          <cell r="CP449">
            <v>0</v>
          </cell>
          <cell r="CQ449">
            <v>0</v>
          </cell>
        </row>
        <row r="450">
          <cell r="CA450" t="str">
            <v>20021152720</v>
          </cell>
          <cell r="CB450">
            <v>2720</v>
          </cell>
          <cell r="CC450">
            <v>115</v>
          </cell>
          <cell r="CD450">
            <v>0</v>
          </cell>
          <cell r="CE450">
            <v>0</v>
          </cell>
          <cell r="CF450">
            <v>0</v>
          </cell>
          <cell r="CG450">
            <v>0</v>
          </cell>
          <cell r="CH450">
            <v>0</v>
          </cell>
          <cell r="CI450">
            <v>0</v>
          </cell>
          <cell r="CJ450">
            <v>0</v>
          </cell>
          <cell r="CK450">
            <v>0</v>
          </cell>
          <cell r="CL450">
            <v>0</v>
          </cell>
          <cell r="CM450">
            <v>0</v>
          </cell>
          <cell r="CN450">
            <v>0</v>
          </cell>
          <cell r="CO450">
            <v>0</v>
          </cell>
          <cell r="CP450">
            <v>0</v>
          </cell>
          <cell r="CQ450">
            <v>0</v>
          </cell>
        </row>
        <row r="451">
          <cell r="CA451" t="str">
            <v>20011142820</v>
          </cell>
          <cell r="CB451">
            <v>2820</v>
          </cell>
          <cell r="CC451">
            <v>114</v>
          </cell>
          <cell r="CD451">
            <v>-1524455.3846153845</v>
          </cell>
          <cell r="CE451">
            <v>-1541892</v>
          </cell>
          <cell r="CF451">
            <v>-1537965</v>
          </cell>
          <cell r="CG451">
            <v>-1533702</v>
          </cell>
          <cell r="CH451">
            <v>-1529332</v>
          </cell>
          <cell r="CI451">
            <v>-1528018</v>
          </cell>
          <cell r="CJ451">
            <v>-1523891</v>
          </cell>
          <cell r="CK451">
            <v>-1519616</v>
          </cell>
          <cell r="CL451">
            <v>-1515256</v>
          </cell>
          <cell r="CM451">
            <v>-1509677</v>
          </cell>
          <cell r="CN451">
            <v>-1505194</v>
          </cell>
          <cell r="CO451">
            <v>-1500669</v>
          </cell>
          <cell r="CP451">
            <v>-1496026</v>
          </cell>
          <cell r="CQ451">
            <v>-1576682</v>
          </cell>
        </row>
        <row r="452">
          <cell r="CA452" t="str">
            <v>20021142820</v>
          </cell>
          <cell r="CB452">
            <v>2820</v>
          </cell>
          <cell r="CC452">
            <v>114</v>
          </cell>
          <cell r="CD452">
            <v>-1555208.4615384615</v>
          </cell>
          <cell r="CE452">
            <v>-1576682</v>
          </cell>
          <cell r="CF452">
            <v>-1572583</v>
          </cell>
          <cell r="CG452">
            <v>-1568240</v>
          </cell>
          <cell r="CH452">
            <v>-1563835</v>
          </cell>
          <cell r="CI452">
            <v>-1559332</v>
          </cell>
          <cell r="CJ452">
            <v>-1554701</v>
          </cell>
          <cell r="CK452">
            <v>-1549919</v>
          </cell>
          <cell r="CL452">
            <v>-1545174</v>
          </cell>
          <cell r="CM452">
            <v>-1540337</v>
          </cell>
          <cell r="CN452">
            <v>-1535433</v>
          </cell>
          <cell r="CO452">
            <v>-1530473</v>
          </cell>
          <cell r="CP452">
            <v>-1525340</v>
          </cell>
          <cell r="CQ452">
            <v>-1595661</v>
          </cell>
        </row>
        <row r="453">
          <cell r="CA453" t="str">
            <v>20011152820</v>
          </cell>
          <cell r="CB453">
            <v>2820</v>
          </cell>
          <cell r="CC453">
            <v>115</v>
          </cell>
          <cell r="CD453">
            <v>-1708500.3076923077</v>
          </cell>
          <cell r="CE453">
            <v>-1758957</v>
          </cell>
          <cell r="CF453">
            <v>-1750077</v>
          </cell>
          <cell r="CG453">
            <v>-1740546</v>
          </cell>
          <cell r="CH453">
            <v>-1730925</v>
          </cell>
          <cell r="CI453">
            <v>-1724508</v>
          </cell>
          <cell r="CJ453">
            <v>-1714928</v>
          </cell>
          <cell r="CK453">
            <v>-1705264</v>
          </cell>
          <cell r="CL453">
            <v>-1695549</v>
          </cell>
          <cell r="CM453">
            <v>-1685716</v>
          </cell>
          <cell r="CN453">
            <v>-1675829</v>
          </cell>
          <cell r="CO453">
            <v>-1665856</v>
          </cell>
          <cell r="CP453">
            <v>-1655799</v>
          </cell>
          <cell r="CQ453">
            <v>-1706550</v>
          </cell>
        </row>
        <row r="454">
          <cell r="CA454" t="str">
            <v>20021152820</v>
          </cell>
          <cell r="CB454">
            <v>2820</v>
          </cell>
          <cell r="CC454">
            <v>115</v>
          </cell>
          <cell r="CD454">
            <v>-1660475.3846153845</v>
          </cell>
          <cell r="CE454">
            <v>-1706550</v>
          </cell>
          <cell r="CF454">
            <v>-1698826</v>
          </cell>
          <cell r="CG454">
            <v>-1691026</v>
          </cell>
          <cell r="CH454">
            <v>-1683068</v>
          </cell>
          <cell r="CI454">
            <v>-1674990</v>
          </cell>
          <cell r="CJ454">
            <v>-1666735</v>
          </cell>
          <cell r="CK454">
            <v>-1658393</v>
          </cell>
          <cell r="CL454">
            <v>-1649997</v>
          </cell>
          <cell r="CM454">
            <v>-1641460</v>
          </cell>
          <cell r="CN454">
            <v>-1632954</v>
          </cell>
          <cell r="CO454">
            <v>-1624386</v>
          </cell>
          <cell r="CP454">
            <v>-1615723</v>
          </cell>
          <cell r="CQ454">
            <v>-1642072</v>
          </cell>
        </row>
        <row r="455">
          <cell r="CA455" t="str">
            <v>2001fpuc2820</v>
          </cell>
          <cell r="CB455">
            <v>2820</v>
          </cell>
          <cell r="CC455" t="str">
            <v>fpuc</v>
          </cell>
          <cell r="CD455">
            <v>-8603485.461538462</v>
          </cell>
          <cell r="CE455">
            <v>-8654187</v>
          </cell>
          <cell r="CF455">
            <v>-8633359</v>
          </cell>
          <cell r="CG455">
            <v>-8617437</v>
          </cell>
          <cell r="CH455">
            <v>-8604973</v>
          </cell>
          <cell r="CI455">
            <v>-8612308</v>
          </cell>
          <cell r="CJ455">
            <v>-8602995</v>
          </cell>
          <cell r="CK455">
            <v>-8593473</v>
          </cell>
          <cell r="CL455">
            <v>-8583105</v>
          </cell>
          <cell r="CM455">
            <v>-8570966</v>
          </cell>
          <cell r="CN455">
            <v>-8556793</v>
          </cell>
          <cell r="CO455">
            <v>-8542104</v>
          </cell>
          <cell r="CP455">
            <v>-8525163</v>
          </cell>
          <cell r="CQ455">
            <v>-8748448</v>
          </cell>
        </row>
        <row r="456">
          <cell r="CA456" t="str">
            <v>2002fpuc2820</v>
          </cell>
          <cell r="CB456">
            <v>2820</v>
          </cell>
          <cell r="CC456" t="str">
            <v>fpuc</v>
          </cell>
          <cell r="CD456">
            <v>-8671505.846153846</v>
          </cell>
          <cell r="CE456">
            <v>-8748448</v>
          </cell>
          <cell r="CF456">
            <v>-8715990</v>
          </cell>
          <cell r="CG456">
            <v>-8691664</v>
          </cell>
          <cell r="CH456">
            <v>-8665048</v>
          </cell>
          <cell r="CI456">
            <v>-8640913</v>
          </cell>
          <cell r="CJ456">
            <v>-8616902</v>
          </cell>
          <cell r="CK456">
            <v>-8592417</v>
          </cell>
          <cell r="CL456">
            <v>-8576607</v>
          </cell>
          <cell r="CM456">
            <v>-8553475</v>
          </cell>
          <cell r="CN456">
            <v>-8526090</v>
          </cell>
          <cell r="CO456">
            <v>-8502113</v>
          </cell>
          <cell r="CP456">
            <v>-8476619</v>
          </cell>
          <cell r="CQ456">
            <v>-9423290</v>
          </cell>
        </row>
        <row r="457">
          <cell r="CA457" t="str">
            <v>20011002820</v>
          </cell>
          <cell r="CB457">
            <v>2820</v>
          </cell>
          <cell r="CC457">
            <v>100</v>
          </cell>
          <cell r="CD457">
            <v>0</v>
          </cell>
          <cell r="CE457">
            <v>0</v>
          </cell>
          <cell r="CF457">
            <v>0</v>
          </cell>
          <cell r="CG457">
            <v>0</v>
          </cell>
          <cell r="CH457">
            <v>0</v>
          </cell>
          <cell r="CI457">
            <v>0</v>
          </cell>
          <cell r="CJ457">
            <v>0</v>
          </cell>
          <cell r="CK457">
            <v>0</v>
          </cell>
          <cell r="CL457">
            <v>0</v>
          </cell>
          <cell r="CM457">
            <v>0</v>
          </cell>
          <cell r="CN457">
            <v>0</v>
          </cell>
          <cell r="CO457">
            <v>0</v>
          </cell>
          <cell r="CP457">
            <v>0</v>
          </cell>
          <cell r="CQ457">
            <v>0</v>
          </cell>
        </row>
        <row r="458">
          <cell r="CA458" t="str">
            <v>20021002820</v>
          </cell>
          <cell r="CB458">
            <v>2820</v>
          </cell>
          <cell r="CC458">
            <v>100</v>
          </cell>
          <cell r="CD458">
            <v>0</v>
          </cell>
          <cell r="CE458">
            <v>0</v>
          </cell>
          <cell r="CF458">
            <v>0</v>
          </cell>
          <cell r="CG458">
            <v>0</v>
          </cell>
          <cell r="CH458">
            <v>0</v>
          </cell>
          <cell r="CI458">
            <v>0</v>
          </cell>
          <cell r="CJ458">
            <v>0</v>
          </cell>
          <cell r="CK458">
            <v>0</v>
          </cell>
          <cell r="CL458">
            <v>0</v>
          </cell>
          <cell r="CM458">
            <v>0</v>
          </cell>
          <cell r="CN458">
            <v>0</v>
          </cell>
          <cell r="CO458">
            <v>0</v>
          </cell>
          <cell r="CP458">
            <v>0</v>
          </cell>
          <cell r="CQ458">
            <v>0</v>
          </cell>
        </row>
        <row r="459">
          <cell r="CA459" t="str">
            <v>20011142821</v>
          </cell>
          <cell r="CB459">
            <v>2821</v>
          </cell>
          <cell r="CC459">
            <v>114</v>
          </cell>
          <cell r="CD459">
            <v>-156276.61538461538</v>
          </cell>
          <cell r="CE459">
            <v>-158433</v>
          </cell>
          <cell r="CF459">
            <v>-158433</v>
          </cell>
          <cell r="CG459">
            <v>-158433</v>
          </cell>
          <cell r="CH459">
            <v>-158433</v>
          </cell>
          <cell r="CI459">
            <v>-158433</v>
          </cell>
          <cell r="CJ459">
            <v>-158433</v>
          </cell>
          <cell r="CK459">
            <v>-158433</v>
          </cell>
          <cell r="CL459">
            <v>-158433</v>
          </cell>
          <cell r="CM459">
            <v>-158433</v>
          </cell>
          <cell r="CN459">
            <v>-158433</v>
          </cell>
          <cell r="CO459">
            <v>-158433</v>
          </cell>
          <cell r="CP459">
            <v>-158433</v>
          </cell>
          <cell r="CQ459">
            <v>-130400</v>
          </cell>
        </row>
        <row r="460">
          <cell r="CA460" t="str">
            <v>20021142821</v>
          </cell>
          <cell r="CB460">
            <v>2821</v>
          </cell>
          <cell r="CC460">
            <v>114</v>
          </cell>
          <cell r="CD460">
            <v>-127990.69230769231</v>
          </cell>
          <cell r="CE460">
            <v>-130400</v>
          </cell>
          <cell r="CF460">
            <v>-130400</v>
          </cell>
          <cell r="CG460">
            <v>-130400</v>
          </cell>
          <cell r="CH460">
            <v>-130400</v>
          </cell>
          <cell r="CI460">
            <v>-130400</v>
          </cell>
          <cell r="CJ460">
            <v>-130400</v>
          </cell>
          <cell r="CK460">
            <v>-130400</v>
          </cell>
          <cell r="CL460">
            <v>-130400</v>
          </cell>
          <cell r="CM460">
            <v>-130400</v>
          </cell>
          <cell r="CN460">
            <v>-130400</v>
          </cell>
          <cell r="CO460">
            <v>-130400</v>
          </cell>
          <cell r="CP460">
            <v>-130400</v>
          </cell>
          <cell r="CQ460">
            <v>-99079</v>
          </cell>
        </row>
        <row r="461">
          <cell r="CA461" t="str">
            <v>20011152821</v>
          </cell>
          <cell r="CB461">
            <v>2821</v>
          </cell>
          <cell r="CC461">
            <v>115</v>
          </cell>
          <cell r="CD461">
            <v>-237771.38461538462</v>
          </cell>
          <cell r="CE461">
            <v>-238898</v>
          </cell>
          <cell r="CF461">
            <v>-238898</v>
          </cell>
          <cell r="CG461">
            <v>-238898</v>
          </cell>
          <cell r="CH461">
            <v>-238898</v>
          </cell>
          <cell r="CI461">
            <v>-238898</v>
          </cell>
          <cell r="CJ461">
            <v>-238898</v>
          </cell>
          <cell r="CK461">
            <v>-238898</v>
          </cell>
          <cell r="CL461">
            <v>-238898</v>
          </cell>
          <cell r="CM461">
            <v>-238898</v>
          </cell>
          <cell r="CN461">
            <v>-238898</v>
          </cell>
          <cell r="CO461">
            <v>-238898</v>
          </cell>
          <cell r="CP461">
            <v>-238898</v>
          </cell>
          <cell r="CQ461">
            <v>-224252</v>
          </cell>
        </row>
        <row r="462">
          <cell r="CA462" t="str">
            <v>20021152821</v>
          </cell>
          <cell r="CB462">
            <v>2821</v>
          </cell>
          <cell r="CC462">
            <v>115</v>
          </cell>
          <cell r="CD462">
            <v>-223704.76923076922</v>
          </cell>
          <cell r="CE462">
            <v>-224252</v>
          </cell>
          <cell r="CF462">
            <v>-224252</v>
          </cell>
          <cell r="CG462">
            <v>-224252</v>
          </cell>
          <cell r="CH462">
            <v>-224252</v>
          </cell>
          <cell r="CI462">
            <v>-224252</v>
          </cell>
          <cell r="CJ462">
            <v>-224252</v>
          </cell>
          <cell r="CK462">
            <v>-224252</v>
          </cell>
          <cell r="CL462">
            <v>-224252</v>
          </cell>
          <cell r="CM462">
            <v>-224252</v>
          </cell>
          <cell r="CN462">
            <v>-224252</v>
          </cell>
          <cell r="CO462">
            <v>-224252</v>
          </cell>
          <cell r="CP462">
            <v>-224252</v>
          </cell>
          <cell r="CQ462">
            <v>-217138</v>
          </cell>
        </row>
        <row r="463">
          <cell r="CA463" t="str">
            <v>2001fpuc2821</v>
          </cell>
          <cell r="CB463">
            <v>2821</v>
          </cell>
          <cell r="CC463" t="str">
            <v>fpuc</v>
          </cell>
          <cell r="CD463">
            <v>-1644896.923076923</v>
          </cell>
          <cell r="CE463">
            <v>-1652954</v>
          </cell>
          <cell r="CF463">
            <v>-1652954</v>
          </cell>
          <cell r="CG463">
            <v>-1652954</v>
          </cell>
          <cell r="CH463">
            <v>-1652954</v>
          </cell>
          <cell r="CI463">
            <v>-1652954</v>
          </cell>
          <cell r="CJ463">
            <v>-1652954</v>
          </cell>
          <cell r="CK463">
            <v>-1652954</v>
          </cell>
          <cell r="CL463">
            <v>-1652954</v>
          </cell>
          <cell r="CM463">
            <v>-1652954</v>
          </cell>
          <cell r="CN463">
            <v>-1652954</v>
          </cell>
          <cell r="CO463">
            <v>-1652954</v>
          </cell>
          <cell r="CP463">
            <v>-1652954</v>
          </cell>
          <cell r="CQ463">
            <v>-1548212</v>
          </cell>
        </row>
        <row r="464">
          <cell r="CA464" t="str">
            <v>2002fpuc2821</v>
          </cell>
          <cell r="CB464">
            <v>2821</v>
          </cell>
          <cell r="CC464" t="str">
            <v>fpuc</v>
          </cell>
          <cell r="CD464">
            <v>-1537774.3076923077</v>
          </cell>
          <cell r="CE464">
            <v>-1548212</v>
          </cell>
          <cell r="CF464">
            <v>-1548212</v>
          </cell>
          <cell r="CG464">
            <v>-1548212</v>
          </cell>
          <cell r="CH464">
            <v>-1548212</v>
          </cell>
          <cell r="CI464">
            <v>-1548212</v>
          </cell>
          <cell r="CJ464">
            <v>-1548212</v>
          </cell>
          <cell r="CK464">
            <v>-1548212</v>
          </cell>
          <cell r="CL464">
            <v>-1548212</v>
          </cell>
          <cell r="CM464">
            <v>-1548212</v>
          </cell>
          <cell r="CN464">
            <v>-1548212</v>
          </cell>
          <cell r="CO464">
            <v>-1548212</v>
          </cell>
          <cell r="CP464">
            <v>-1548212</v>
          </cell>
          <cell r="CQ464">
            <v>-1412522</v>
          </cell>
        </row>
        <row r="465">
          <cell r="CA465" t="str">
            <v>20011002821</v>
          </cell>
          <cell r="CB465">
            <v>2821</v>
          </cell>
          <cell r="CC465">
            <v>100</v>
          </cell>
          <cell r="CD465">
            <v>0</v>
          </cell>
          <cell r="CE465">
            <v>0</v>
          </cell>
          <cell r="CF465">
            <v>0</v>
          </cell>
          <cell r="CG465">
            <v>0</v>
          </cell>
          <cell r="CH465">
            <v>0</v>
          </cell>
          <cell r="CI465">
            <v>0</v>
          </cell>
          <cell r="CJ465">
            <v>0</v>
          </cell>
          <cell r="CK465">
            <v>0</v>
          </cell>
          <cell r="CL465">
            <v>0</v>
          </cell>
          <cell r="CM465">
            <v>0</v>
          </cell>
          <cell r="CN465">
            <v>0</v>
          </cell>
          <cell r="CO465">
            <v>0</v>
          </cell>
          <cell r="CP465">
            <v>0</v>
          </cell>
          <cell r="CQ465">
            <v>0</v>
          </cell>
        </row>
        <row r="466">
          <cell r="CA466" t="str">
            <v>20021002821</v>
          </cell>
          <cell r="CB466">
            <v>2821</v>
          </cell>
          <cell r="CC466">
            <v>100</v>
          </cell>
          <cell r="CD466">
            <v>0</v>
          </cell>
          <cell r="CE466">
            <v>0</v>
          </cell>
          <cell r="CF466">
            <v>0</v>
          </cell>
          <cell r="CG466">
            <v>0</v>
          </cell>
          <cell r="CH466">
            <v>0</v>
          </cell>
          <cell r="CI466">
            <v>0</v>
          </cell>
          <cell r="CJ466">
            <v>0</v>
          </cell>
          <cell r="CK466">
            <v>0</v>
          </cell>
          <cell r="CL466">
            <v>0</v>
          </cell>
          <cell r="CM466">
            <v>0</v>
          </cell>
          <cell r="CN466">
            <v>0</v>
          </cell>
          <cell r="CO466">
            <v>0</v>
          </cell>
          <cell r="CP466">
            <v>0</v>
          </cell>
          <cell r="CQ466">
            <v>0</v>
          </cell>
        </row>
        <row r="467">
          <cell r="CA467" t="str">
            <v>20011142830</v>
          </cell>
          <cell r="CB467">
            <v>2830</v>
          </cell>
          <cell r="CC467">
            <v>114</v>
          </cell>
          <cell r="CD467">
            <v>-226794</v>
          </cell>
          <cell r="CE467">
            <v>-233410</v>
          </cell>
          <cell r="CF467">
            <v>-217545</v>
          </cell>
          <cell r="CG467">
            <v>-205863</v>
          </cell>
          <cell r="CH467">
            <v>-209198</v>
          </cell>
          <cell r="CI467">
            <v>-212053</v>
          </cell>
          <cell r="CJ467">
            <v>-260054</v>
          </cell>
          <cell r="CK467">
            <v>-254151</v>
          </cell>
          <cell r="CL467">
            <v>-239618</v>
          </cell>
          <cell r="CM467">
            <v>-239319</v>
          </cell>
          <cell r="CN467">
            <v>-224933</v>
          </cell>
          <cell r="CO467">
            <v>-212224</v>
          </cell>
          <cell r="CP467">
            <v>-199556</v>
          </cell>
          <cell r="CQ467">
            <v>-240398</v>
          </cell>
        </row>
        <row r="468">
          <cell r="CA468" t="str">
            <v>20021142830</v>
          </cell>
          <cell r="CB468">
            <v>2830</v>
          </cell>
          <cell r="CC468">
            <v>114</v>
          </cell>
          <cell r="CD468">
            <v>-325876.61538461538</v>
          </cell>
          <cell r="CE468">
            <v>-240398</v>
          </cell>
          <cell r="CF468">
            <v>-303645</v>
          </cell>
          <cell r="CG468">
            <v>-343907</v>
          </cell>
          <cell r="CH468">
            <v>-347428</v>
          </cell>
          <cell r="CI468">
            <v>-358520</v>
          </cell>
          <cell r="CJ468">
            <v>-350310</v>
          </cell>
          <cell r="CK468">
            <v>-348145</v>
          </cell>
          <cell r="CL468">
            <v>-357642</v>
          </cell>
          <cell r="CM468">
            <v>-345621</v>
          </cell>
          <cell r="CN468">
            <v>-328876</v>
          </cell>
          <cell r="CO468">
            <v>-315690</v>
          </cell>
          <cell r="CP468">
            <v>-305837</v>
          </cell>
          <cell r="CQ468">
            <v>-290377</v>
          </cell>
        </row>
        <row r="469">
          <cell r="CA469" t="str">
            <v>20011152830</v>
          </cell>
          <cell r="CB469">
            <v>2830</v>
          </cell>
          <cell r="CC469">
            <v>115</v>
          </cell>
          <cell r="CD469">
            <v>-206842.30769230769</v>
          </cell>
          <cell r="CE469">
            <v>-164977</v>
          </cell>
          <cell r="CF469">
            <v>-186974</v>
          </cell>
          <cell r="CG469">
            <v>-182071</v>
          </cell>
          <cell r="CH469">
            <v>-187726</v>
          </cell>
          <cell r="CI469">
            <v>-206313</v>
          </cell>
          <cell r="CJ469">
            <v>-232395</v>
          </cell>
          <cell r="CK469">
            <v>-223842</v>
          </cell>
          <cell r="CL469">
            <v>-223603</v>
          </cell>
          <cell r="CM469">
            <v>-222389</v>
          </cell>
          <cell r="CN469">
            <v>-215542</v>
          </cell>
          <cell r="CO469">
            <v>-208781</v>
          </cell>
          <cell r="CP469">
            <v>-205321</v>
          </cell>
          <cell r="CQ469">
            <v>-229016</v>
          </cell>
        </row>
        <row r="470">
          <cell r="CA470" t="str">
            <v>20021152830</v>
          </cell>
          <cell r="CB470">
            <v>2830</v>
          </cell>
          <cell r="CC470">
            <v>115</v>
          </cell>
          <cell r="CD470">
            <v>-239835.38461538462</v>
          </cell>
          <cell r="CE470">
            <v>-229016</v>
          </cell>
          <cell r="CF470">
            <v>-297878</v>
          </cell>
          <cell r="CG470">
            <v>-298188</v>
          </cell>
          <cell r="CH470">
            <v>-284180</v>
          </cell>
          <cell r="CI470">
            <v>-279120</v>
          </cell>
          <cell r="CJ470">
            <v>-262719</v>
          </cell>
          <cell r="CK470">
            <v>-244016</v>
          </cell>
          <cell r="CL470">
            <v>-234204</v>
          </cell>
          <cell r="CM470">
            <v>-222295</v>
          </cell>
          <cell r="CN470">
            <v>-208344</v>
          </cell>
          <cell r="CO470">
            <v>-197395</v>
          </cell>
          <cell r="CP470">
            <v>-186960</v>
          </cell>
          <cell r="CQ470">
            <v>-173545</v>
          </cell>
        </row>
        <row r="471">
          <cell r="CA471" t="str">
            <v>20011002830</v>
          </cell>
          <cell r="CB471">
            <v>2830</v>
          </cell>
          <cell r="CC471">
            <v>100</v>
          </cell>
          <cell r="CD471">
            <v>0</v>
          </cell>
          <cell r="CE471">
            <v>0</v>
          </cell>
          <cell r="CF471">
            <v>0</v>
          </cell>
          <cell r="CG471">
            <v>0</v>
          </cell>
          <cell r="CH471">
            <v>0</v>
          </cell>
          <cell r="CI471">
            <v>0</v>
          </cell>
          <cell r="CJ471">
            <v>0</v>
          </cell>
          <cell r="CK471">
            <v>0</v>
          </cell>
          <cell r="CL471">
            <v>0</v>
          </cell>
          <cell r="CM471">
            <v>0</v>
          </cell>
          <cell r="CN471">
            <v>0</v>
          </cell>
          <cell r="CO471">
            <v>0</v>
          </cell>
          <cell r="CP471">
            <v>0</v>
          </cell>
          <cell r="CQ471">
            <v>0</v>
          </cell>
        </row>
        <row r="472">
          <cell r="CA472" t="str">
            <v>20021002830</v>
          </cell>
          <cell r="CB472">
            <v>2830</v>
          </cell>
          <cell r="CC472">
            <v>100</v>
          </cell>
          <cell r="CD472">
            <v>0</v>
          </cell>
          <cell r="CE472">
            <v>0</v>
          </cell>
          <cell r="CF472">
            <v>0</v>
          </cell>
          <cell r="CG472">
            <v>0</v>
          </cell>
          <cell r="CH472">
            <v>0</v>
          </cell>
          <cell r="CI472">
            <v>0</v>
          </cell>
          <cell r="CJ472">
            <v>0</v>
          </cell>
          <cell r="CK472">
            <v>0</v>
          </cell>
          <cell r="CL472">
            <v>0</v>
          </cell>
          <cell r="CM472">
            <v>0</v>
          </cell>
          <cell r="CN472">
            <v>0</v>
          </cell>
          <cell r="CO472">
            <v>0</v>
          </cell>
          <cell r="CP472">
            <v>0</v>
          </cell>
          <cell r="CQ472">
            <v>0</v>
          </cell>
        </row>
        <row r="473">
          <cell r="CA473" t="str">
            <v>2001fpuc2830</v>
          </cell>
          <cell r="CB473">
            <v>2830</v>
          </cell>
          <cell r="CC473" t="str">
            <v>fpuc</v>
          </cell>
          <cell r="CD473">
            <v>-1003306.8461538461</v>
          </cell>
          <cell r="CE473">
            <v>-1225904</v>
          </cell>
          <cell r="CF473">
            <v>-1672000</v>
          </cell>
          <cell r="CG473">
            <v>-1315720</v>
          </cell>
          <cell r="CH473">
            <v>-993045</v>
          </cell>
          <cell r="CI473">
            <v>-941543</v>
          </cell>
          <cell r="CJ473">
            <v>-804665</v>
          </cell>
          <cell r="CK473">
            <v>-849415</v>
          </cell>
          <cell r="CL473">
            <v>-871262</v>
          </cell>
          <cell r="CM473">
            <v>-875720</v>
          </cell>
          <cell r="CN473">
            <v>-862086</v>
          </cell>
          <cell r="CO473">
            <v>-861787</v>
          </cell>
          <cell r="CP473">
            <v>-849803</v>
          </cell>
          <cell r="CQ473">
            <v>-920039</v>
          </cell>
        </row>
        <row r="474">
          <cell r="CA474" t="str">
            <v>2002fpuc2830</v>
          </cell>
          <cell r="CB474">
            <v>2830</v>
          </cell>
          <cell r="CC474" t="str">
            <v>fpuc</v>
          </cell>
          <cell r="CD474">
            <v>-1282899.4615384615</v>
          </cell>
          <cell r="CE474">
            <v>-920039</v>
          </cell>
          <cell r="CF474">
            <v>-1375934</v>
          </cell>
          <cell r="CG474">
            <v>-1389400</v>
          </cell>
          <cell r="CH474">
            <v>-1356730</v>
          </cell>
          <cell r="CI474">
            <v>-1335754</v>
          </cell>
          <cell r="CJ474">
            <v>-1331449</v>
          </cell>
          <cell r="CK474">
            <v>-1318907</v>
          </cell>
          <cell r="CL474">
            <v>-1308917</v>
          </cell>
          <cell r="CM474">
            <v>-1285962</v>
          </cell>
          <cell r="CN474">
            <v>-1274757</v>
          </cell>
          <cell r="CO474">
            <v>-1273132</v>
          </cell>
          <cell r="CP474">
            <v>-1269357</v>
          </cell>
          <cell r="CQ474">
            <v>-1237355</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D71"/>
  <sheetViews>
    <sheetView view="pageBreakPreview" zoomScale="60" zoomScaleNormal="100" workbookViewId="0">
      <selection activeCell="C23" sqref="C23"/>
    </sheetView>
  </sheetViews>
  <sheetFormatPr defaultRowHeight="12.75" x14ac:dyDescent="0.2"/>
  <cols>
    <col min="1" max="1" width="15.7109375" style="154" customWidth="1"/>
    <col min="2" max="2" width="4.7109375" style="154" customWidth="1"/>
    <col min="3" max="3" width="80.5703125" style="154" bestFit="1" customWidth="1"/>
    <col min="4" max="4" width="15.7109375" style="154" customWidth="1"/>
    <col min="5" max="16384" width="9.140625" style="154"/>
  </cols>
  <sheetData>
    <row r="1" spans="1:4" x14ac:dyDescent="0.2">
      <c r="B1" s="226" t="s">
        <v>0</v>
      </c>
      <c r="C1" s="226"/>
    </row>
    <row r="2" spans="1:4" x14ac:dyDescent="0.2">
      <c r="B2" s="226" t="s">
        <v>694</v>
      </c>
      <c r="C2" s="226"/>
    </row>
    <row r="3" spans="1:4" x14ac:dyDescent="0.2">
      <c r="B3" s="226" t="s">
        <v>1</v>
      </c>
      <c r="C3" s="226"/>
    </row>
    <row r="4" spans="1:4" x14ac:dyDescent="0.2">
      <c r="B4" s="226" t="s">
        <v>2</v>
      </c>
      <c r="C4" s="226"/>
    </row>
    <row r="5" spans="1:4" x14ac:dyDescent="0.2">
      <c r="B5" s="226" t="s">
        <v>691</v>
      </c>
      <c r="C5" s="226"/>
    </row>
    <row r="6" spans="1:4" x14ac:dyDescent="0.2">
      <c r="B6" s="226"/>
      <c r="C6" s="226"/>
    </row>
    <row r="7" spans="1:4" x14ac:dyDescent="0.2">
      <c r="B7" s="226" t="s">
        <v>3</v>
      </c>
      <c r="C7" s="226"/>
    </row>
    <row r="8" spans="1:4" x14ac:dyDescent="0.2">
      <c r="B8" s="226"/>
      <c r="C8" s="226"/>
    </row>
    <row r="9" spans="1:4" x14ac:dyDescent="0.2">
      <c r="B9" s="226"/>
      <c r="C9" s="226"/>
    </row>
    <row r="10" spans="1:4" x14ac:dyDescent="0.2">
      <c r="A10" s="155" t="s">
        <v>4</v>
      </c>
      <c r="B10" s="226" t="s">
        <v>5</v>
      </c>
      <c r="C10" s="226"/>
      <c r="D10" s="155" t="s">
        <v>6</v>
      </c>
    </row>
    <row r="11" spans="1:4" x14ac:dyDescent="0.2">
      <c r="A11" s="156" t="s">
        <v>7</v>
      </c>
      <c r="B11" s="156" t="s">
        <v>7</v>
      </c>
      <c r="C11" s="156"/>
      <c r="D11" s="156" t="s">
        <v>7</v>
      </c>
    </row>
    <row r="12" spans="1:4" x14ac:dyDescent="0.2">
      <c r="A12" s="155"/>
    </row>
    <row r="13" spans="1:4" x14ac:dyDescent="0.2">
      <c r="A13" s="155" t="s">
        <v>8</v>
      </c>
      <c r="B13" s="61" t="s">
        <v>692</v>
      </c>
    </row>
    <row r="14" spans="1:4" x14ac:dyDescent="0.2">
      <c r="A14" s="155"/>
      <c r="B14" s="157"/>
    </row>
    <row r="15" spans="1:4" x14ac:dyDescent="0.2">
      <c r="A15" s="155" t="s">
        <v>8</v>
      </c>
      <c r="B15" s="157"/>
      <c r="C15" s="157" t="s">
        <v>203</v>
      </c>
      <c r="D15" s="155">
        <v>1</v>
      </c>
    </row>
    <row r="16" spans="1:4" x14ac:dyDescent="0.2">
      <c r="A16" s="155"/>
      <c r="B16" s="157"/>
      <c r="D16" s="155"/>
    </row>
    <row r="17" spans="1:4" x14ac:dyDescent="0.2">
      <c r="A17" s="155" t="s">
        <v>8</v>
      </c>
      <c r="B17" s="157"/>
      <c r="C17" s="225" t="s">
        <v>684</v>
      </c>
      <c r="D17" s="155">
        <v>2</v>
      </c>
    </row>
    <row r="18" spans="1:4" x14ac:dyDescent="0.2">
      <c r="A18" s="155"/>
      <c r="B18" s="157"/>
      <c r="D18" s="155"/>
    </row>
    <row r="19" spans="1:4" x14ac:dyDescent="0.2">
      <c r="A19" s="155" t="s">
        <v>8</v>
      </c>
      <c r="B19" s="157"/>
      <c r="C19" s="225" t="s">
        <v>685</v>
      </c>
      <c r="D19" s="155">
        <v>3</v>
      </c>
    </row>
    <row r="20" spans="1:4" x14ac:dyDescent="0.2">
      <c r="A20" s="155"/>
      <c r="B20" s="157"/>
      <c r="D20" s="155"/>
    </row>
    <row r="21" spans="1:4" x14ac:dyDescent="0.2">
      <c r="A21" s="155" t="s">
        <v>8</v>
      </c>
      <c r="B21" s="157"/>
      <c r="C21" s="157" t="s">
        <v>203</v>
      </c>
      <c r="D21" s="155">
        <v>4</v>
      </c>
    </row>
    <row r="22" spans="1:4" x14ac:dyDescent="0.2">
      <c r="A22" s="155"/>
      <c r="B22" s="157"/>
      <c r="D22" s="155"/>
    </row>
    <row r="23" spans="1:4" x14ac:dyDescent="0.2">
      <c r="A23" s="155" t="s">
        <v>8</v>
      </c>
      <c r="B23" s="157"/>
      <c r="C23" s="154" t="s">
        <v>686</v>
      </c>
      <c r="D23" s="155">
        <v>5</v>
      </c>
    </row>
    <row r="24" spans="1:4" x14ac:dyDescent="0.2">
      <c r="A24" s="155"/>
      <c r="B24" s="157"/>
      <c r="D24" s="155"/>
    </row>
    <row r="25" spans="1:4" x14ac:dyDescent="0.2">
      <c r="A25" s="155" t="s">
        <v>8</v>
      </c>
      <c r="B25" s="157"/>
      <c r="C25" s="157" t="s">
        <v>687</v>
      </c>
      <c r="D25" s="155">
        <v>6</v>
      </c>
    </row>
    <row r="26" spans="1:4" x14ac:dyDescent="0.2">
      <c r="A26" s="155"/>
      <c r="B26" s="157"/>
      <c r="D26" s="155"/>
    </row>
    <row r="27" spans="1:4" x14ac:dyDescent="0.2">
      <c r="A27" s="155" t="s">
        <v>8</v>
      </c>
      <c r="B27" s="157"/>
      <c r="C27" s="157" t="s">
        <v>688</v>
      </c>
      <c r="D27" s="155">
        <v>7</v>
      </c>
    </row>
    <row r="28" spans="1:4" x14ac:dyDescent="0.2">
      <c r="A28" s="155"/>
      <c r="B28" s="157"/>
      <c r="C28" s="157"/>
      <c r="D28" s="155"/>
    </row>
    <row r="29" spans="1:4" x14ac:dyDescent="0.2">
      <c r="A29" s="155" t="s">
        <v>8</v>
      </c>
      <c r="B29" s="157"/>
      <c r="C29" s="157" t="s">
        <v>689</v>
      </c>
      <c r="D29" s="155">
        <v>8</v>
      </c>
    </row>
    <row r="30" spans="1:4" x14ac:dyDescent="0.2">
      <c r="A30" s="155"/>
      <c r="B30" s="157"/>
      <c r="D30" s="155"/>
    </row>
    <row r="31" spans="1:4" x14ac:dyDescent="0.2">
      <c r="A31" s="155" t="s">
        <v>8</v>
      </c>
      <c r="B31" s="157"/>
      <c r="C31" s="154" t="s">
        <v>54</v>
      </c>
      <c r="D31" s="155">
        <v>9</v>
      </c>
    </row>
    <row r="32" spans="1:4" x14ac:dyDescent="0.2">
      <c r="A32" s="155"/>
      <c r="B32" s="157"/>
      <c r="D32" s="155"/>
    </row>
    <row r="33" spans="1:4" x14ac:dyDescent="0.2">
      <c r="A33" s="155" t="s">
        <v>8</v>
      </c>
      <c r="B33" s="157"/>
      <c r="C33" s="154" t="s">
        <v>20</v>
      </c>
      <c r="D33" s="155">
        <v>10</v>
      </c>
    </row>
    <row r="34" spans="1:4" x14ac:dyDescent="0.2">
      <c r="A34" s="155"/>
      <c r="B34" s="157"/>
      <c r="D34" s="155"/>
    </row>
    <row r="35" spans="1:4" x14ac:dyDescent="0.2">
      <c r="A35" s="155" t="s">
        <v>9</v>
      </c>
      <c r="B35" s="154" t="s">
        <v>10</v>
      </c>
      <c r="D35" s="155"/>
    </row>
    <row r="36" spans="1:4" x14ac:dyDescent="0.2">
      <c r="B36" s="157"/>
    </row>
    <row r="37" spans="1:4" x14ac:dyDescent="0.2">
      <c r="A37" s="155" t="s">
        <v>9</v>
      </c>
      <c r="C37" s="154" t="s">
        <v>20</v>
      </c>
      <c r="D37" s="155">
        <v>11</v>
      </c>
    </row>
    <row r="38" spans="1:4" x14ac:dyDescent="0.2">
      <c r="A38" s="155"/>
      <c r="D38" s="155"/>
    </row>
    <row r="39" spans="1:4" x14ac:dyDescent="0.2">
      <c r="A39" s="155" t="s">
        <v>9</v>
      </c>
      <c r="C39" s="154" t="s">
        <v>10</v>
      </c>
      <c r="D39" s="155">
        <v>12</v>
      </c>
    </row>
    <row r="40" spans="1:4" x14ac:dyDescent="0.2">
      <c r="A40" s="155"/>
      <c r="D40" s="155"/>
    </row>
    <row r="41" spans="1:4" x14ac:dyDescent="0.2">
      <c r="A41" s="155" t="s">
        <v>9</v>
      </c>
      <c r="C41" s="154" t="s">
        <v>10</v>
      </c>
      <c r="D41" s="155">
        <v>13</v>
      </c>
    </row>
    <row r="42" spans="1:4" x14ac:dyDescent="0.2">
      <c r="A42" s="155"/>
      <c r="D42" s="155"/>
    </row>
    <row r="43" spans="1:4" x14ac:dyDescent="0.2">
      <c r="A43" s="155" t="s">
        <v>9</v>
      </c>
      <c r="C43" s="157" t="s">
        <v>356</v>
      </c>
      <c r="D43" s="155">
        <v>14</v>
      </c>
    </row>
    <row r="44" spans="1:4" x14ac:dyDescent="0.2">
      <c r="A44" s="155"/>
      <c r="D44" s="155"/>
    </row>
    <row r="45" spans="1:4" x14ac:dyDescent="0.2">
      <c r="A45" s="155" t="s">
        <v>9</v>
      </c>
      <c r="C45" s="154" t="s">
        <v>340</v>
      </c>
      <c r="D45" s="155">
        <v>15</v>
      </c>
    </row>
    <row r="46" spans="1:4" x14ac:dyDescent="0.2">
      <c r="A46" s="155"/>
      <c r="D46" s="155"/>
    </row>
    <row r="47" spans="1:4" x14ac:dyDescent="0.2">
      <c r="A47" s="155" t="s">
        <v>9</v>
      </c>
      <c r="C47" s="154" t="s">
        <v>20</v>
      </c>
      <c r="D47" s="155">
        <v>16</v>
      </c>
    </row>
    <row r="48" spans="1:4" x14ac:dyDescent="0.2">
      <c r="A48" s="155"/>
    </row>
    <row r="49" spans="1:4" x14ac:dyDescent="0.2">
      <c r="A49" s="155" t="s">
        <v>11</v>
      </c>
      <c r="B49" s="157" t="s">
        <v>693</v>
      </c>
      <c r="D49" s="155"/>
    </row>
    <row r="50" spans="1:4" x14ac:dyDescent="0.2">
      <c r="A50" s="155"/>
      <c r="D50" s="155"/>
    </row>
    <row r="51" spans="1:4" x14ac:dyDescent="0.2">
      <c r="A51" s="155" t="s">
        <v>11</v>
      </c>
      <c r="C51" s="154" t="s">
        <v>20</v>
      </c>
      <c r="D51" s="155">
        <v>17</v>
      </c>
    </row>
    <row r="52" spans="1:4" x14ac:dyDescent="0.2">
      <c r="A52" s="155"/>
      <c r="D52" s="155"/>
    </row>
    <row r="53" spans="1:4" x14ac:dyDescent="0.2">
      <c r="A53" s="155" t="s">
        <v>11</v>
      </c>
      <c r="C53" s="157" t="s">
        <v>690</v>
      </c>
      <c r="D53" s="155">
        <v>18</v>
      </c>
    </row>
    <row r="54" spans="1:4" x14ac:dyDescent="0.2">
      <c r="A54" s="155"/>
      <c r="D54" s="155"/>
    </row>
    <row r="55" spans="1:4" x14ac:dyDescent="0.2">
      <c r="A55" s="155" t="s">
        <v>11</v>
      </c>
      <c r="C55" s="157" t="s">
        <v>690</v>
      </c>
      <c r="D55" s="155">
        <v>19</v>
      </c>
    </row>
    <row r="56" spans="1:4" x14ac:dyDescent="0.2">
      <c r="A56" s="155"/>
      <c r="D56" s="155"/>
    </row>
    <row r="57" spans="1:4" x14ac:dyDescent="0.2">
      <c r="A57" s="155" t="s">
        <v>11</v>
      </c>
      <c r="C57" s="154" t="s">
        <v>419</v>
      </c>
      <c r="D57" s="155">
        <v>20</v>
      </c>
    </row>
    <row r="58" spans="1:4" x14ac:dyDescent="0.2">
      <c r="A58" s="155"/>
      <c r="D58" s="155"/>
    </row>
    <row r="59" spans="1:4" x14ac:dyDescent="0.2">
      <c r="A59" s="155" t="s">
        <v>11</v>
      </c>
      <c r="C59" s="154" t="s">
        <v>419</v>
      </c>
      <c r="D59" s="155">
        <v>21</v>
      </c>
    </row>
    <row r="60" spans="1:4" x14ac:dyDescent="0.2">
      <c r="A60" s="155"/>
    </row>
    <row r="61" spans="1:4" x14ac:dyDescent="0.2">
      <c r="A61" s="155"/>
    </row>
    <row r="63" spans="1:4" x14ac:dyDescent="0.2">
      <c r="A63" s="155"/>
    </row>
    <row r="64" spans="1:4" x14ac:dyDescent="0.2">
      <c r="A64" s="155"/>
    </row>
    <row r="65" spans="1:1" x14ac:dyDescent="0.2">
      <c r="A65" s="155"/>
    </row>
    <row r="66" spans="1:1" x14ac:dyDescent="0.2">
      <c r="A66" s="155"/>
    </row>
    <row r="67" spans="1:1" x14ac:dyDescent="0.2">
      <c r="A67" s="155"/>
    </row>
    <row r="68" spans="1:1" x14ac:dyDescent="0.2">
      <c r="A68" s="155"/>
    </row>
    <row r="69" spans="1:1" x14ac:dyDescent="0.2">
      <c r="A69" s="155"/>
    </row>
    <row r="70" spans="1:1" x14ac:dyDescent="0.2">
      <c r="A70" s="155"/>
    </row>
    <row r="71" spans="1:1" x14ac:dyDescent="0.2">
      <c r="A71" s="155"/>
    </row>
  </sheetData>
  <phoneticPr fontId="4" type="noConversion"/>
  <printOptions horizontalCentered="1"/>
  <pageMargins left="0.75" right="0.75" top="0.75" bottom="0.5" header="0.5" footer="0.5"/>
  <pageSetup scale="7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J22"/>
  <sheetViews>
    <sheetView workbookViewId="0">
      <selection activeCell="F5" sqref="F5"/>
    </sheetView>
  </sheetViews>
  <sheetFormatPr defaultRowHeight="12.75" x14ac:dyDescent="0.2"/>
  <cols>
    <col min="5" max="5" width="10.5703125" customWidth="1"/>
    <col min="6" max="6" width="22.7109375" customWidth="1"/>
    <col min="7" max="7" width="13.42578125" customWidth="1"/>
    <col min="8" max="8" width="11.5703125" customWidth="1"/>
    <col min="9" max="9" width="18.42578125" customWidth="1"/>
  </cols>
  <sheetData>
    <row r="3" spans="4:10" x14ac:dyDescent="0.2">
      <c r="E3" t="s">
        <v>724</v>
      </c>
      <c r="F3" t="s">
        <v>727</v>
      </c>
      <c r="G3" t="s">
        <v>132</v>
      </c>
      <c r="H3" t="s">
        <v>148</v>
      </c>
      <c r="I3" t="s">
        <v>728</v>
      </c>
    </row>
    <row r="4" spans="4:10" x14ac:dyDescent="0.2">
      <c r="D4" t="s">
        <v>725</v>
      </c>
      <c r="E4" s="241">
        <f>'[23]GS Combined'!$F$129</f>
        <v>3564.8571428571431</v>
      </c>
      <c r="F4">
        <v>0.32107000000000002</v>
      </c>
      <c r="G4" s="241">
        <f>'[23]GS Combined'!$F$124*10</f>
        <v>11830426.859252591</v>
      </c>
      <c r="H4">
        <v>15</v>
      </c>
      <c r="I4" s="241">
        <f>E4*12*H4+F4*G4</f>
        <v>4440069.4374145148</v>
      </c>
      <c r="J4" s="243">
        <f>I4/I6</f>
        <v>1</v>
      </c>
    </row>
    <row r="5" spans="4:10" x14ac:dyDescent="0.2">
      <c r="D5" t="s">
        <v>726</v>
      </c>
      <c r="E5" s="241"/>
      <c r="F5">
        <v>0.32107000000000002</v>
      </c>
      <c r="G5" s="241"/>
      <c r="H5">
        <v>15</v>
      </c>
      <c r="I5" s="241">
        <f>E5*12*H5+F5*G5</f>
        <v>0</v>
      </c>
      <c r="J5" s="243">
        <f>I5/I6</f>
        <v>0</v>
      </c>
    </row>
    <row r="6" spans="4:10" x14ac:dyDescent="0.2">
      <c r="D6" t="s">
        <v>147</v>
      </c>
      <c r="E6" s="241">
        <f>SUM(E4:E5)</f>
        <v>3564.8571428571431</v>
      </c>
      <c r="G6" s="241">
        <f>SUM(G4:G5)</f>
        <v>11830426.859252591</v>
      </c>
      <c r="I6" s="242">
        <f>SUM(I4:I5)</f>
        <v>4440069.4374145148</v>
      </c>
    </row>
    <row r="22" spans="6:6" x14ac:dyDescent="0.2">
      <c r="F22" t="s">
        <v>747</v>
      </c>
    </row>
  </sheetData>
  <phoneticPr fontId="4"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pageSetUpPr fitToPage="1"/>
  </sheetPr>
  <dimension ref="A1:O643"/>
  <sheetViews>
    <sheetView tabSelected="1" topLeftCell="A99" zoomScale="60" zoomScaleNormal="60" zoomScaleSheetLayoutView="85" workbookViewId="0">
      <selection activeCell="B259" sqref="B259"/>
    </sheetView>
  </sheetViews>
  <sheetFormatPr defaultRowHeight="12.75" x14ac:dyDescent="0.2"/>
  <cols>
    <col min="1" max="1" width="40.7109375" style="3" customWidth="1"/>
    <col min="2" max="2" width="19.85546875" style="3" customWidth="1"/>
    <col min="3" max="3" width="15.7109375" style="3" customWidth="1"/>
    <col min="4" max="4" width="18.42578125" style="3" customWidth="1"/>
    <col min="5" max="5" width="15.7109375" style="3" hidden="1" customWidth="1"/>
    <col min="6" max="10" width="15.7109375" style="3" customWidth="1"/>
    <col min="11" max="11" width="28.140625" style="3" customWidth="1"/>
    <col min="12" max="12" width="16.85546875" style="3" hidden="1" customWidth="1"/>
    <col min="13" max="13" width="2.85546875" style="3" customWidth="1"/>
    <col min="14" max="14" width="14.140625" style="3" bestFit="1" customWidth="1"/>
    <col min="15" max="15" width="12.7109375" style="3" customWidth="1"/>
    <col min="16" max="16384" width="9.140625" style="3"/>
  </cols>
  <sheetData>
    <row r="1" spans="1:15" x14ac:dyDescent="0.2">
      <c r="A1" s="1" t="s">
        <v>12</v>
      </c>
      <c r="B1" s="1"/>
      <c r="C1" s="1"/>
      <c r="D1" s="2" t="s">
        <v>13</v>
      </c>
      <c r="E1" s="1"/>
      <c r="F1" s="1"/>
      <c r="G1" s="1"/>
      <c r="H1" s="1"/>
      <c r="I1" s="1"/>
      <c r="J1" s="1" t="s">
        <v>14</v>
      </c>
      <c r="K1" s="1"/>
    </row>
    <row r="2" spans="1:15" x14ac:dyDescent="0.2">
      <c r="A2" s="4" t="s">
        <v>7</v>
      </c>
      <c r="B2" s="4" t="s">
        <v>7</v>
      </c>
      <c r="C2" s="4" t="s">
        <v>7</v>
      </c>
      <c r="D2" s="5" t="s">
        <v>7</v>
      </c>
      <c r="E2" s="4" t="s">
        <v>7</v>
      </c>
      <c r="F2" s="4" t="s">
        <v>7</v>
      </c>
      <c r="G2" s="4" t="s">
        <v>7</v>
      </c>
      <c r="H2" s="4"/>
      <c r="I2" s="4"/>
      <c r="J2" s="4" t="s">
        <v>7</v>
      </c>
      <c r="K2" s="4" t="s">
        <v>7</v>
      </c>
      <c r="L2" s="4" t="s">
        <v>7</v>
      </c>
      <c r="M2" s="4" t="s">
        <v>7</v>
      </c>
      <c r="N2" s="4" t="s">
        <v>7</v>
      </c>
      <c r="O2" s="4" t="s">
        <v>7</v>
      </c>
    </row>
    <row r="3" spans="1:15" x14ac:dyDescent="0.2">
      <c r="A3" s="1" t="s">
        <v>15</v>
      </c>
      <c r="B3" s="1"/>
      <c r="C3" s="1"/>
      <c r="D3" s="6" t="s">
        <v>16</v>
      </c>
      <c r="E3" s="1"/>
      <c r="F3" s="1"/>
      <c r="G3" s="1"/>
      <c r="H3" s="1"/>
      <c r="I3" s="1"/>
      <c r="J3" s="1" t="s">
        <v>17</v>
      </c>
      <c r="K3" s="1"/>
    </row>
    <row r="4" spans="1:15" x14ac:dyDescent="0.2">
      <c r="A4" s="1"/>
      <c r="B4" s="1"/>
      <c r="C4" s="1"/>
      <c r="D4" s="6" t="s">
        <v>18</v>
      </c>
      <c r="E4" s="1"/>
      <c r="F4" s="1"/>
      <c r="G4" s="1"/>
      <c r="H4" s="1"/>
      <c r="I4" s="1"/>
      <c r="J4" s="1"/>
      <c r="K4" s="1"/>
    </row>
    <row r="5" spans="1:15" x14ac:dyDescent="0.2">
      <c r="A5" s="1" t="s">
        <v>19</v>
      </c>
      <c r="B5" s="1"/>
      <c r="C5" s="1"/>
      <c r="D5" s="2" t="s">
        <v>20</v>
      </c>
      <c r="E5" s="1"/>
      <c r="F5" s="1"/>
      <c r="G5" s="1"/>
      <c r="H5" s="1"/>
      <c r="I5" s="1"/>
      <c r="J5" s="1" t="s">
        <v>695</v>
      </c>
      <c r="K5" s="1"/>
    </row>
    <row r="6" spans="1:15" x14ac:dyDescent="0.2">
      <c r="A6" s="1" t="s">
        <v>22</v>
      </c>
      <c r="B6" s="1"/>
      <c r="C6" s="1"/>
      <c r="D6" s="1"/>
      <c r="E6" s="1"/>
      <c r="F6" s="1"/>
      <c r="G6" s="1"/>
      <c r="H6" s="1"/>
      <c r="I6" s="1"/>
      <c r="J6" s="1" t="s">
        <v>23</v>
      </c>
      <c r="K6" s="1"/>
    </row>
    <row r="7" spans="1:15" x14ac:dyDescent="0.2">
      <c r="A7" s="1" t="s">
        <v>786</v>
      </c>
      <c r="B7" s="1"/>
      <c r="C7" s="1"/>
      <c r="D7" s="1"/>
      <c r="E7" s="1"/>
      <c r="F7" s="1"/>
      <c r="G7" s="1"/>
      <c r="H7" s="1"/>
      <c r="I7" s="1"/>
      <c r="J7" s="1"/>
      <c r="K7" s="1"/>
    </row>
    <row r="8" spans="1:15" x14ac:dyDescent="0.2">
      <c r="A8" s="4" t="s">
        <v>7</v>
      </c>
      <c r="B8" s="4" t="s">
        <v>7</v>
      </c>
      <c r="C8" s="4" t="s">
        <v>7</v>
      </c>
      <c r="D8" s="4" t="s">
        <v>7</v>
      </c>
      <c r="E8" s="4" t="s">
        <v>7</v>
      </c>
      <c r="F8" s="4" t="s">
        <v>7</v>
      </c>
      <c r="G8" s="4" t="s">
        <v>7</v>
      </c>
      <c r="H8" s="4"/>
      <c r="I8" s="4"/>
      <c r="J8" s="4" t="s">
        <v>7</v>
      </c>
      <c r="K8" s="4" t="s">
        <v>7</v>
      </c>
      <c r="L8" s="4" t="s">
        <v>7</v>
      </c>
      <c r="M8" s="4" t="s">
        <v>7</v>
      </c>
      <c r="N8" s="4" t="s">
        <v>7</v>
      </c>
      <c r="O8" s="4" t="s">
        <v>7</v>
      </c>
    </row>
    <row r="9" spans="1:15" x14ac:dyDescent="0.2">
      <c r="A9" s="1"/>
      <c r="B9" s="7"/>
      <c r="C9" s="233" t="s">
        <v>26</v>
      </c>
      <c r="D9" s="233" t="s">
        <v>27</v>
      </c>
      <c r="E9" s="233" t="s">
        <v>28</v>
      </c>
      <c r="F9" s="233" t="s">
        <v>29</v>
      </c>
      <c r="G9" s="233" t="s">
        <v>683</v>
      </c>
      <c r="H9" s="233" t="s">
        <v>30</v>
      </c>
      <c r="I9" s="233" t="s">
        <v>31</v>
      </c>
      <c r="J9" s="233" t="s">
        <v>32</v>
      </c>
      <c r="K9" s="10"/>
      <c r="L9" s="11" t="s">
        <v>24</v>
      </c>
    </row>
    <row r="10" spans="1:15" x14ac:dyDescent="0.2">
      <c r="A10" s="12" t="s">
        <v>20</v>
      </c>
      <c r="B10" s="11" t="s">
        <v>255</v>
      </c>
      <c r="C10" s="13" t="s">
        <v>26</v>
      </c>
      <c r="D10" s="13" t="s">
        <v>27</v>
      </c>
      <c r="E10" s="13" t="s">
        <v>710</v>
      </c>
      <c r="F10" s="224" t="s">
        <v>114</v>
      </c>
      <c r="G10" s="224" t="s">
        <v>29</v>
      </c>
      <c r="H10" s="13" t="s">
        <v>752</v>
      </c>
      <c r="I10" s="13"/>
      <c r="J10" s="13"/>
      <c r="K10" s="13"/>
      <c r="L10" s="11" t="s">
        <v>25</v>
      </c>
      <c r="M10" s="14"/>
      <c r="N10" s="3" t="s">
        <v>33</v>
      </c>
      <c r="O10" s="3" t="s">
        <v>34</v>
      </c>
    </row>
    <row r="11" spans="1:15" x14ac:dyDescent="0.2">
      <c r="A11" s="15" t="s">
        <v>7</v>
      </c>
      <c r="B11" s="15" t="s">
        <v>7</v>
      </c>
      <c r="C11" s="15" t="s">
        <v>7</v>
      </c>
      <c r="D11" s="15" t="s">
        <v>7</v>
      </c>
      <c r="E11" s="15" t="s">
        <v>7</v>
      </c>
      <c r="F11" s="15" t="s">
        <v>7</v>
      </c>
      <c r="G11" s="15" t="s">
        <v>7</v>
      </c>
      <c r="H11" s="15" t="s">
        <v>7</v>
      </c>
      <c r="I11" s="15" t="s">
        <v>7</v>
      </c>
      <c r="J11" s="15" t="s">
        <v>7</v>
      </c>
      <c r="K11" s="15" t="s">
        <v>7</v>
      </c>
      <c r="L11" s="15" t="s">
        <v>7</v>
      </c>
    </row>
    <row r="12" spans="1:15" x14ac:dyDescent="0.2">
      <c r="A12" s="12" t="s">
        <v>35</v>
      </c>
      <c r="B12" s="16">
        <f>'H2'!B253</f>
        <v>73747218.950000018</v>
      </c>
      <c r="C12" s="16">
        <f>'H2'!C253</f>
        <v>26140094.01696397</v>
      </c>
      <c r="D12" s="16">
        <f>'H2'!D253</f>
        <v>15171169.609303638</v>
      </c>
      <c r="E12" s="16">
        <f>'H2'!E253</f>
        <v>0</v>
      </c>
      <c r="F12" s="16">
        <f>'H2'!F253</f>
        <v>28471156.261873085</v>
      </c>
      <c r="G12" s="16">
        <f>'H2'!G253</f>
        <v>3607483.5177426278</v>
      </c>
      <c r="H12" s="16">
        <f>'H2'!H253</f>
        <v>357315.5441166932</v>
      </c>
      <c r="I12" s="16">
        <f>'H2'!I253</f>
        <v>0</v>
      </c>
      <c r="J12" s="16">
        <f>'H2'!J253</f>
        <v>0</v>
      </c>
      <c r="K12" s="16">
        <f>SUM(C12:H12)-B12</f>
        <v>0</v>
      </c>
      <c r="L12" s="16">
        <f>'H2'!L253</f>
        <v>73747218.950000018</v>
      </c>
      <c r="M12" s="16"/>
      <c r="N12" s="17">
        <f t="shared" ref="N12:N27" si="0">SUM(C12:J12)</f>
        <v>73747218.950000018</v>
      </c>
    </row>
    <row r="13" spans="1:15" x14ac:dyDescent="0.2">
      <c r="A13" s="12" t="s">
        <v>36</v>
      </c>
      <c r="B13" s="16">
        <f>'H2'!B254</f>
        <v>0</v>
      </c>
      <c r="C13" s="16">
        <f>'H2'!C254</f>
        <v>0</v>
      </c>
      <c r="D13" s="16">
        <f>'H2'!D254</f>
        <v>0</v>
      </c>
      <c r="E13" s="16">
        <f>'H2'!E254</f>
        <v>0</v>
      </c>
      <c r="F13" s="16">
        <f>'H2'!F254</f>
        <v>0</v>
      </c>
      <c r="G13" s="16">
        <f>'H2'!G254</f>
        <v>0</v>
      </c>
      <c r="H13" s="16">
        <f>'H2'!H254</f>
        <v>0</v>
      </c>
      <c r="I13" s="16">
        <f>'H2'!I254</f>
        <v>0</v>
      </c>
      <c r="J13" s="16">
        <f>'H2'!J254</f>
        <v>0</v>
      </c>
      <c r="K13" s="16">
        <f t="shared" ref="K13:K27" si="1">SUM(C13:H13)-B13</f>
        <v>0</v>
      </c>
      <c r="L13" s="16">
        <f>'H2'!L254</f>
        <v>0</v>
      </c>
      <c r="M13" s="16"/>
      <c r="N13" s="17">
        <f t="shared" si="0"/>
        <v>0</v>
      </c>
    </row>
    <row r="14" spans="1:15" x14ac:dyDescent="0.2">
      <c r="A14" s="12" t="s">
        <v>37</v>
      </c>
      <c r="B14" s="16">
        <f>'H2'!B255</f>
        <v>19003804.177573744</v>
      </c>
      <c r="C14" s="16">
        <f>'H2'!C255</f>
        <v>8761018.5744289123</v>
      </c>
      <c r="D14" s="16">
        <f>'H2'!D255</f>
        <v>3524936.400568617</v>
      </c>
      <c r="E14" s="16">
        <f>'H2'!E255</f>
        <v>0</v>
      </c>
      <c r="F14" s="16">
        <f>'H2'!F255</f>
        <v>6153639.3203771655</v>
      </c>
      <c r="G14" s="16">
        <f>'H2'!G255</f>
        <v>514726.27285935986</v>
      </c>
      <c r="H14" s="16">
        <f>'H2'!H255</f>
        <v>49483.609339690534</v>
      </c>
      <c r="I14" s="16">
        <f>'H2'!I255</f>
        <v>0</v>
      </c>
      <c r="J14" s="16">
        <f>'H2'!J255</f>
        <v>0</v>
      </c>
      <c r="K14" s="16">
        <f t="shared" si="1"/>
        <v>0</v>
      </c>
      <c r="L14" s="16">
        <f>'H2'!L255</f>
        <v>19003804.177573748</v>
      </c>
      <c r="M14" s="16"/>
      <c r="N14" s="17">
        <f t="shared" si="0"/>
        <v>19003804.177573748</v>
      </c>
    </row>
    <row r="15" spans="1:15" x14ac:dyDescent="0.2">
      <c r="A15" s="12" t="s">
        <v>38</v>
      </c>
      <c r="B15" s="16">
        <f>'H2'!B256</f>
        <v>3388490.0000000009</v>
      </c>
      <c r="C15" s="16">
        <f>'H2'!C256</f>
        <v>1223422.103006453</v>
      </c>
      <c r="D15" s="16">
        <f>'H2'!D256</f>
        <v>692830.78469032212</v>
      </c>
      <c r="E15" s="16">
        <f>'H2'!E256</f>
        <v>0</v>
      </c>
      <c r="F15" s="16">
        <f>'H2'!F256</f>
        <v>1295115.0196100613</v>
      </c>
      <c r="G15" s="16">
        <f>'H2'!G256</f>
        <v>161174.5569618865</v>
      </c>
      <c r="H15" s="16">
        <f>'H2'!H256</f>
        <v>15947.535731277703</v>
      </c>
      <c r="I15" s="16">
        <f>'H2'!I256</f>
        <v>0</v>
      </c>
      <c r="J15" s="16">
        <f>'H2'!J256</f>
        <v>0</v>
      </c>
      <c r="K15" s="16">
        <f t="shared" si="1"/>
        <v>0</v>
      </c>
      <c r="L15" s="16">
        <f>'H2'!L256</f>
        <v>3388490.0000000009</v>
      </c>
      <c r="M15" s="16"/>
      <c r="N15" s="17">
        <f t="shared" si="0"/>
        <v>3388490.0000000009</v>
      </c>
    </row>
    <row r="16" spans="1:15" x14ac:dyDescent="0.2">
      <c r="A16" s="12" t="s">
        <v>39</v>
      </c>
      <c r="B16" s="16">
        <f>'H2'!B257</f>
        <v>487404.00000000012</v>
      </c>
      <c r="C16" s="16">
        <f>'H2'!C257</f>
        <v>175978.33450703917</v>
      </c>
      <c r="D16" s="16">
        <f>'H2'!D257</f>
        <v>99657.515820085595</v>
      </c>
      <c r="E16" s="16">
        <f>'H2'!E257</f>
        <v>0</v>
      </c>
      <c r="F16" s="16">
        <f>'H2'!F257</f>
        <v>186290.71976544784</v>
      </c>
      <c r="G16" s="16">
        <f>'H2'!G257</f>
        <v>23183.519432387682</v>
      </c>
      <c r="H16" s="16">
        <f>'H2'!H257</f>
        <v>2293.9104750398196</v>
      </c>
      <c r="I16" s="16">
        <f>'H2'!I257</f>
        <v>0</v>
      </c>
      <c r="J16" s="16">
        <f>'H2'!J257</f>
        <v>0</v>
      </c>
      <c r="K16" s="16">
        <f t="shared" si="1"/>
        <v>0</v>
      </c>
      <c r="L16" s="16">
        <f>'H2'!L257</f>
        <v>487404.00000000012</v>
      </c>
      <c r="M16" s="16"/>
      <c r="N16" s="17">
        <f t="shared" si="0"/>
        <v>487404.00000000006</v>
      </c>
    </row>
    <row r="17" spans="1:14" x14ac:dyDescent="0.2">
      <c r="A17" s="12" t="s">
        <v>40</v>
      </c>
      <c r="B17" s="16">
        <f>'H2'!B258</f>
        <v>2093212.9129049748</v>
      </c>
      <c r="C17" s="16">
        <f>'H2'!C258</f>
        <v>755759.33349263738</v>
      </c>
      <c r="D17" s="16">
        <f>'H2'!D258</f>
        <v>427990.74070511304</v>
      </c>
      <c r="E17" s="16">
        <f>'H2'!E258</f>
        <v>0</v>
      </c>
      <c r="F17" s="16">
        <f>'H2'!F258</f>
        <v>800047.06602202146</v>
      </c>
      <c r="G17" s="16">
        <f>'H2'!G258</f>
        <v>99564.308545800377</v>
      </c>
      <c r="H17" s="16">
        <f>'H2'!H258</f>
        <v>9851.4641394024929</v>
      </c>
      <c r="I17" s="16">
        <f>'H2'!I258</f>
        <v>0</v>
      </c>
      <c r="J17" s="16">
        <f>'H2'!J258</f>
        <v>0</v>
      </c>
      <c r="K17" s="16">
        <f t="shared" si="1"/>
        <v>0</v>
      </c>
      <c r="L17" s="16">
        <f>'H2'!L258</f>
        <v>2093212.9129049748</v>
      </c>
      <c r="M17" s="16"/>
      <c r="N17" s="17">
        <f t="shared" si="0"/>
        <v>2093212.9129049748</v>
      </c>
    </row>
    <row r="18" spans="1:14" x14ac:dyDescent="0.2">
      <c r="A18" s="12" t="s">
        <v>41</v>
      </c>
      <c r="B18" s="16">
        <f>'H2'!B259</f>
        <v>3516650.8657307448</v>
      </c>
      <c r="C18" s="16">
        <f>'H2'!C259</f>
        <v>1489388.5721674294</v>
      </c>
      <c r="D18" s="16">
        <f>'H2'!D259</f>
        <v>677321.21565548028</v>
      </c>
      <c r="E18" s="16">
        <f>'H2'!E259</f>
        <v>0</v>
      </c>
      <c r="F18" s="16">
        <f>'H2'!F259</f>
        <v>1215750.8950258866</v>
      </c>
      <c r="G18" s="16">
        <f>'H2'!G259</f>
        <v>122260.31650635901</v>
      </c>
      <c r="H18" s="16">
        <f>'H2'!H259</f>
        <v>11929.866375589529</v>
      </c>
      <c r="I18" s="16">
        <f>'H2'!I259</f>
        <v>0</v>
      </c>
      <c r="J18" s="16">
        <f>'H2'!J259</f>
        <v>0</v>
      </c>
      <c r="K18" s="16">
        <f t="shared" si="1"/>
        <v>0</v>
      </c>
      <c r="L18" s="16">
        <f>'H2'!L259</f>
        <v>3516650.8657307448</v>
      </c>
      <c r="M18" s="16"/>
      <c r="N18" s="17">
        <f t="shared" si="0"/>
        <v>3516650.8657307448</v>
      </c>
    </row>
    <row r="19" spans="1:14" x14ac:dyDescent="0.2">
      <c r="A19" s="12" t="s">
        <v>42</v>
      </c>
      <c r="B19" s="16">
        <f>'H2'!B260</f>
        <v>-1529680.6452616865</v>
      </c>
      <c r="C19" s="16">
        <f>'H2'!C260</f>
        <v>-542203.44105695386</v>
      </c>
      <c r="D19" s="16">
        <f>'H2'!D260</f>
        <v>-314683.65651955304</v>
      </c>
      <c r="E19" s="16">
        <f>'H2'!E260</f>
        <v>0</v>
      </c>
      <c r="F19" s="16">
        <f>'H2'!F260</f>
        <v>-590554.8345021127</v>
      </c>
      <c r="G19" s="16">
        <f>'H2'!G260</f>
        <v>-74827.197469409672</v>
      </c>
      <c r="H19" s="16">
        <f>'H2'!H260</f>
        <v>-7411.5157136573462</v>
      </c>
      <c r="I19" s="16">
        <f>'H2'!I260</f>
        <v>0</v>
      </c>
      <c r="J19" s="16">
        <f>'H2'!J260</f>
        <v>0</v>
      </c>
      <c r="K19" s="16">
        <f t="shared" si="1"/>
        <v>0</v>
      </c>
      <c r="L19" s="16">
        <f>'H2'!L260</f>
        <v>-1529680.6452616863</v>
      </c>
      <c r="M19" s="16"/>
      <c r="N19" s="17">
        <f t="shared" si="0"/>
        <v>-1529680.6452616863</v>
      </c>
    </row>
    <row r="20" spans="1:14" x14ac:dyDescent="0.2">
      <c r="A20" s="12" t="s">
        <v>43</v>
      </c>
      <c r="B20" s="16">
        <f>'H2'!B261</f>
        <v>0</v>
      </c>
      <c r="C20" s="16">
        <f>'H2'!C261</f>
        <v>0</v>
      </c>
      <c r="D20" s="16">
        <f>'H2'!D261</f>
        <v>0</v>
      </c>
      <c r="E20" s="16">
        <f>'H2'!E261</f>
        <v>0</v>
      </c>
      <c r="F20" s="16">
        <f>'H2'!F261</f>
        <v>0</v>
      </c>
      <c r="G20" s="16">
        <f>'H2'!G261</f>
        <v>0</v>
      </c>
      <c r="H20" s="16">
        <f>'H2'!H261</f>
        <v>0</v>
      </c>
      <c r="I20" s="16">
        <f>'H2'!I261</f>
        <v>0</v>
      </c>
      <c r="J20" s="16">
        <f>'H2'!J261</f>
        <v>0</v>
      </c>
      <c r="K20" s="16">
        <f t="shared" si="1"/>
        <v>0</v>
      </c>
      <c r="L20" s="16">
        <f>'H2'!L261</f>
        <v>0</v>
      </c>
      <c r="M20" s="16"/>
      <c r="N20" s="17">
        <f t="shared" si="0"/>
        <v>0</v>
      </c>
    </row>
    <row r="21" spans="1:14" x14ac:dyDescent="0.2">
      <c r="A21" s="12" t="s">
        <v>44</v>
      </c>
      <c r="B21" s="16">
        <f>'H2'!B262</f>
        <v>17023335.469242979</v>
      </c>
      <c r="C21" s="16">
        <f>'H2'!C262</f>
        <v>9804527.3231505714</v>
      </c>
      <c r="D21" s="16">
        <f>'H2'!D262</f>
        <v>2835516.6022767923</v>
      </c>
      <c r="E21" s="16">
        <f>'H2'!E262</f>
        <v>0</v>
      </c>
      <c r="F21" s="16">
        <f>'H2'!F262</f>
        <v>4335929.8180191079</v>
      </c>
      <c r="G21" s="16">
        <f>'H2'!G262</f>
        <v>43958.290267350589</v>
      </c>
      <c r="H21" s="16">
        <f>'H2'!H262</f>
        <v>3403.4355291588131</v>
      </c>
      <c r="I21" s="16">
        <f>'H2'!I262</f>
        <v>0</v>
      </c>
      <c r="J21" s="16">
        <f>'H2'!J262</f>
        <v>0</v>
      </c>
      <c r="K21" s="16">
        <f t="shared" si="1"/>
        <v>0</v>
      </c>
      <c r="L21" s="16">
        <f>'H2'!L262</f>
        <v>17023335.469242983</v>
      </c>
      <c r="M21" s="16"/>
      <c r="N21" s="17">
        <f t="shared" si="0"/>
        <v>17023335.469242983</v>
      </c>
    </row>
    <row r="22" spans="1:14" x14ac:dyDescent="0.2">
      <c r="A22" s="12" t="s">
        <v>45</v>
      </c>
      <c r="B22" s="16">
        <f>'H2'!B263</f>
        <v>11566302.40288703</v>
      </c>
      <c r="C22" s="16">
        <f>'H2'!C263</f>
        <v>2591494.036245896</v>
      </c>
      <c r="D22" s="16">
        <f>'H2'!D263</f>
        <v>2644371.126109275</v>
      </c>
      <c r="E22" s="16">
        <f>'H2'!E263</f>
        <v>0</v>
      </c>
      <c r="F22" s="16">
        <f>'H2'!F263</f>
        <v>5360930.3290555701</v>
      </c>
      <c r="G22" s="16">
        <f>'H2'!G263</f>
        <v>881842.56725336669</v>
      </c>
      <c r="H22" s="16">
        <f>'H2'!H263</f>
        <v>87664.344222922664</v>
      </c>
      <c r="I22" s="16">
        <f>'H2'!I263</f>
        <v>0</v>
      </c>
      <c r="J22" s="16">
        <f>'H2'!J263</f>
        <v>0</v>
      </c>
      <c r="K22" s="16">
        <f t="shared" si="1"/>
        <v>0</v>
      </c>
      <c r="L22" s="16">
        <f>'H2'!L263</f>
        <v>11566302.40288703</v>
      </c>
      <c r="M22" s="16"/>
      <c r="N22" s="17">
        <f t="shared" si="0"/>
        <v>11566302.40288703</v>
      </c>
    </row>
    <row r="23" spans="1:14" x14ac:dyDescent="0.2">
      <c r="A23" s="12" t="s">
        <v>46</v>
      </c>
      <c r="B23" s="16">
        <f>'H2'!B264</f>
        <v>1299099.5093170216</v>
      </c>
      <c r="C23" s="16">
        <f>'H2'!C264</f>
        <v>262597.76206427079</v>
      </c>
      <c r="D23" s="16">
        <f>'H2'!D264</f>
        <v>276804.28073165525</v>
      </c>
      <c r="E23" s="16">
        <f>'H2'!E264</f>
        <v>0</v>
      </c>
      <c r="F23" s="16">
        <f>'H2'!F264</f>
        <v>636056.20148561173</v>
      </c>
      <c r="G23" s="16">
        <f>'H2'!G264</f>
        <v>113314.66226001309</v>
      </c>
      <c r="H23" s="16">
        <f>'H2'!H264</f>
        <v>10326.602775470714</v>
      </c>
      <c r="I23" s="16">
        <f>'H2'!I264</f>
        <v>0</v>
      </c>
      <c r="J23" s="16">
        <f>'H2'!J264</f>
        <v>0</v>
      </c>
      <c r="K23" s="16">
        <f t="shared" si="1"/>
        <v>0</v>
      </c>
      <c r="L23" s="16">
        <f>'H2'!L264</f>
        <v>1299099.5093170218</v>
      </c>
      <c r="M23" s="16"/>
      <c r="N23" s="17">
        <f t="shared" si="0"/>
        <v>1299099.5093170218</v>
      </c>
    </row>
    <row r="24" spans="1:14" x14ac:dyDescent="0.2">
      <c r="A24" s="12" t="s">
        <v>47</v>
      </c>
      <c r="B24" s="16">
        <f>'H2'!B265</f>
        <v>3516650.8657307448</v>
      </c>
      <c r="C24" s="16">
        <f>'H2'!C265</f>
        <v>1489388.5721674294</v>
      </c>
      <c r="D24" s="16">
        <f>'H2'!D265</f>
        <v>677321.21565548028</v>
      </c>
      <c r="E24" s="16">
        <f>'H2'!E265</f>
        <v>0</v>
      </c>
      <c r="F24" s="16">
        <f>'H2'!F265</f>
        <v>1215750.8950258866</v>
      </c>
      <c r="G24" s="16">
        <f>'H2'!G265</f>
        <v>122260.31650635901</v>
      </c>
      <c r="H24" s="16">
        <f>'H2'!H265</f>
        <v>11929.866375589529</v>
      </c>
      <c r="I24" s="16">
        <f>'H2'!I265</f>
        <v>0</v>
      </c>
      <c r="J24" s="16">
        <f>'H2'!J265</f>
        <v>0</v>
      </c>
      <c r="K24" s="16">
        <f t="shared" si="1"/>
        <v>0</v>
      </c>
      <c r="L24" s="16">
        <f>'H2'!L265</f>
        <v>3516650.8657307448</v>
      </c>
      <c r="M24" s="16"/>
      <c r="N24" s="17">
        <f t="shared" si="0"/>
        <v>3516650.8657307448</v>
      </c>
    </row>
    <row r="25" spans="1:14" x14ac:dyDescent="0.2">
      <c r="A25" s="12" t="s">
        <v>48</v>
      </c>
      <c r="B25" s="16">
        <f>'H2'!B266</f>
        <v>52136.857142857152</v>
      </c>
      <c r="C25" s="16">
        <f>'H2'!C266</f>
        <v>47234.71428571429</v>
      </c>
      <c r="D25" s="16">
        <f>'H2'!D266</f>
        <v>3564.8571428571431</v>
      </c>
      <c r="E25" s="16">
        <f>'H2'!E266</f>
        <v>0</v>
      </c>
      <c r="F25" s="16">
        <f>'H2'!F266</f>
        <v>1282.2857142857142</v>
      </c>
      <c r="G25" s="16">
        <f>'H2'!G266</f>
        <v>13</v>
      </c>
      <c r="H25" s="16">
        <f>'H2'!H266</f>
        <v>42</v>
      </c>
      <c r="I25" s="16">
        <f>'H2'!I266</f>
        <v>0</v>
      </c>
      <c r="J25" s="16">
        <f>'H2'!J266</f>
        <v>0</v>
      </c>
      <c r="K25" s="16">
        <f t="shared" si="1"/>
        <v>0</v>
      </c>
      <c r="L25" s="16">
        <f>'H2'!L266</f>
        <v>52136.857142857152</v>
      </c>
      <c r="M25" s="16"/>
      <c r="N25" s="17">
        <f t="shared" si="0"/>
        <v>52136.857142857152</v>
      </c>
    </row>
    <row r="26" spans="1:14" x14ac:dyDescent="0.2">
      <c r="A26" s="12" t="s">
        <v>49</v>
      </c>
      <c r="B26" s="16">
        <f>'H2'!B267</f>
        <v>6106117.8010792462</v>
      </c>
      <c r="C26" s="16">
        <f>'H2'!C267</f>
        <v>1425239.4276708995</v>
      </c>
      <c r="D26" s="16">
        <f>'H2'!D267</f>
        <v>1441202.2159734871</v>
      </c>
      <c r="E26" s="16">
        <f>'H2'!E267</f>
        <v>0</v>
      </c>
      <c r="F26" s="16">
        <f>'H2'!F267</f>
        <v>2766404.2763808877</v>
      </c>
      <c r="G26" s="16">
        <f>'H2'!G267</f>
        <v>427841.63783153333</v>
      </c>
      <c r="H26" s="16">
        <f>'H2'!H267</f>
        <v>45430.243222438912</v>
      </c>
      <c r="I26" s="16">
        <f>'H2'!I267</f>
        <v>0</v>
      </c>
      <c r="J26" s="16">
        <f>'H2'!J267</f>
        <v>0</v>
      </c>
      <c r="K26" s="16">
        <f t="shared" si="1"/>
        <v>0</v>
      </c>
      <c r="L26" s="16">
        <f>'H2'!L267</f>
        <v>5443582.5728185661</v>
      </c>
      <c r="M26" s="16"/>
      <c r="N26" s="17">
        <f t="shared" si="0"/>
        <v>6106117.8010792462</v>
      </c>
    </row>
    <row r="27" spans="1:14" x14ac:dyDescent="0.2">
      <c r="A27" s="12" t="s">
        <v>50</v>
      </c>
      <c r="B27" s="16">
        <f>'H2'!B268</f>
        <v>55522630.239830576</v>
      </c>
      <c r="C27" s="16">
        <f>'H2'!C268</f>
        <v>11223249.905287668</v>
      </c>
      <c r="D27" s="16">
        <f>'H2'!D268</f>
        <v>11830426.859252591</v>
      </c>
      <c r="E27" s="16">
        <f>'H2'!E268</f>
        <v>0</v>
      </c>
      <c r="F27" s="16">
        <f>'H2'!F268</f>
        <v>27184609.826697029</v>
      </c>
      <c r="G27" s="16">
        <f>'H2'!G268</f>
        <v>4842991.6632957933</v>
      </c>
      <c r="H27" s="16">
        <f>'H2'!H268</f>
        <v>441351.98529749468</v>
      </c>
      <c r="I27" s="16">
        <f>'H2'!I268</f>
        <v>0</v>
      </c>
      <c r="J27" s="16">
        <f>'H2'!J268</f>
        <v>0</v>
      </c>
      <c r="K27" s="16">
        <f t="shared" si="1"/>
        <v>0</v>
      </c>
      <c r="L27" s="16">
        <f>'H2'!L268</f>
        <v>55522630.239830576</v>
      </c>
      <c r="M27" s="16"/>
      <c r="N27" s="17">
        <f t="shared" si="0"/>
        <v>55522630.239830576</v>
      </c>
    </row>
    <row r="28" spans="1:14" x14ac:dyDescent="0.2">
      <c r="A28" s="1"/>
      <c r="B28" s="1"/>
      <c r="C28" s="1"/>
      <c r="D28" s="1"/>
      <c r="E28" s="1"/>
      <c r="F28" s="1"/>
      <c r="G28" s="1"/>
      <c r="H28" s="1"/>
      <c r="I28" s="1"/>
      <c r="J28" s="1"/>
      <c r="K28" s="1"/>
    </row>
    <row r="29" spans="1:14" x14ac:dyDescent="0.2">
      <c r="A29" s="1"/>
      <c r="B29" s="1"/>
      <c r="C29" s="1"/>
      <c r="D29" s="1"/>
      <c r="E29" s="1"/>
      <c r="F29" s="1"/>
      <c r="G29" s="1"/>
      <c r="H29" s="1"/>
      <c r="I29" s="1"/>
      <c r="J29" s="1"/>
      <c r="K29" s="1"/>
    </row>
    <row r="30" spans="1:14" x14ac:dyDescent="0.2">
      <c r="A30" s="1"/>
      <c r="B30" s="1"/>
      <c r="C30" s="1"/>
      <c r="D30" s="1"/>
      <c r="E30" s="1"/>
      <c r="F30" s="1"/>
      <c r="G30" s="1"/>
      <c r="H30" s="1"/>
      <c r="I30" s="1"/>
      <c r="J30" s="1"/>
      <c r="K30" s="1"/>
    </row>
    <row r="31" spans="1:14" x14ac:dyDescent="0.2">
      <c r="A31" s="1"/>
      <c r="B31" s="1"/>
      <c r="C31" s="1"/>
      <c r="D31" s="1"/>
      <c r="E31" s="1"/>
      <c r="F31" s="1"/>
      <c r="G31" s="1"/>
      <c r="H31" s="1"/>
      <c r="I31" s="1"/>
      <c r="J31" s="1"/>
      <c r="K31" s="1"/>
    </row>
    <row r="32" spans="1:14" x14ac:dyDescent="0.2">
      <c r="A32" s="1"/>
      <c r="B32" s="1"/>
      <c r="C32" s="1"/>
      <c r="D32" s="1"/>
      <c r="E32" s="1"/>
      <c r="F32" s="1"/>
      <c r="G32" s="1"/>
      <c r="H32" s="1"/>
      <c r="I32" s="1"/>
      <c r="J32" s="1"/>
      <c r="K32" s="1"/>
    </row>
    <row r="33" spans="1:15" x14ac:dyDescent="0.2">
      <c r="A33" s="1"/>
      <c r="B33" s="1"/>
      <c r="C33" s="1"/>
      <c r="D33" s="1"/>
      <c r="E33" s="1"/>
      <c r="F33" s="1"/>
      <c r="G33" s="1"/>
      <c r="H33" s="1"/>
      <c r="I33" s="1"/>
      <c r="J33" s="1"/>
      <c r="K33" s="1"/>
    </row>
    <row r="34" spans="1:15" x14ac:dyDescent="0.2">
      <c r="A34" s="4" t="s">
        <v>7</v>
      </c>
      <c r="B34" s="4" t="s">
        <v>7</v>
      </c>
      <c r="C34" s="4" t="s">
        <v>7</v>
      </c>
      <c r="D34" s="4" t="s">
        <v>7</v>
      </c>
      <c r="E34" s="4" t="s">
        <v>7</v>
      </c>
      <c r="F34" s="4" t="s">
        <v>7</v>
      </c>
      <c r="G34" s="4" t="s">
        <v>7</v>
      </c>
      <c r="H34" s="4"/>
      <c r="I34" s="4"/>
      <c r="J34" s="4" t="s">
        <v>7</v>
      </c>
      <c r="K34" s="4" t="s">
        <v>7</v>
      </c>
      <c r="L34" s="4" t="s">
        <v>7</v>
      </c>
      <c r="M34" s="4" t="s">
        <v>7</v>
      </c>
      <c r="N34" s="4" t="s">
        <v>7</v>
      </c>
      <c r="O34" s="4" t="s">
        <v>7</v>
      </c>
    </row>
    <row r="35" spans="1:15" x14ac:dyDescent="0.2">
      <c r="A35" s="1" t="s">
        <v>51</v>
      </c>
      <c r="B35" s="1"/>
      <c r="C35" s="1"/>
      <c r="D35" s="1"/>
      <c r="E35" s="1"/>
      <c r="F35" s="1"/>
      <c r="G35" s="1"/>
      <c r="H35" s="1"/>
      <c r="I35" s="1"/>
      <c r="J35" s="1" t="s">
        <v>52</v>
      </c>
      <c r="K35" s="1"/>
    </row>
    <row r="36" spans="1:15" x14ac:dyDescent="0.2">
      <c r="A36" s="1"/>
      <c r="B36" s="1"/>
      <c r="C36" s="1"/>
      <c r="D36" s="1"/>
      <c r="E36" s="1"/>
      <c r="F36" s="1"/>
      <c r="G36" s="1"/>
      <c r="H36" s="1"/>
      <c r="I36" s="1"/>
      <c r="J36" s="1"/>
      <c r="K36" s="1"/>
    </row>
    <row r="37" spans="1:15" x14ac:dyDescent="0.2">
      <c r="A37" s="1"/>
      <c r="B37" s="1"/>
      <c r="C37" s="1"/>
      <c r="D37" s="1"/>
      <c r="E37" s="1"/>
      <c r="F37" s="1"/>
      <c r="G37" s="1"/>
      <c r="H37" s="1"/>
      <c r="I37" s="1"/>
      <c r="J37" s="1"/>
      <c r="K37" s="1"/>
    </row>
    <row r="38" spans="1:15" x14ac:dyDescent="0.2">
      <c r="A38" s="1" t="s">
        <v>12</v>
      </c>
      <c r="B38" s="1"/>
      <c r="C38" s="1"/>
      <c r="D38" s="2" t="s">
        <v>13</v>
      </c>
      <c r="E38" s="1"/>
      <c r="F38" s="1"/>
      <c r="G38" s="1"/>
      <c r="H38" s="1"/>
      <c r="I38" s="1"/>
      <c r="J38" s="1" t="s">
        <v>53</v>
      </c>
      <c r="K38" s="1"/>
    </row>
    <row r="39" spans="1:15" x14ac:dyDescent="0.2">
      <c r="A39" s="4" t="s">
        <v>7</v>
      </c>
      <c r="B39" s="4" t="s">
        <v>7</v>
      </c>
      <c r="C39" s="4" t="s">
        <v>7</v>
      </c>
      <c r="D39" s="5" t="s">
        <v>7</v>
      </c>
      <c r="E39" s="4" t="s">
        <v>7</v>
      </c>
      <c r="F39" s="4" t="s">
        <v>7</v>
      </c>
      <c r="G39" s="4" t="s">
        <v>7</v>
      </c>
      <c r="H39" s="4"/>
      <c r="I39" s="4"/>
      <c r="J39" s="4" t="s">
        <v>7</v>
      </c>
      <c r="K39" s="4" t="s">
        <v>7</v>
      </c>
      <c r="L39" s="4" t="s">
        <v>7</v>
      </c>
      <c r="M39" s="4" t="s">
        <v>7</v>
      </c>
      <c r="N39" s="4" t="s">
        <v>7</v>
      </c>
      <c r="O39" s="4" t="s">
        <v>7</v>
      </c>
    </row>
    <row r="40" spans="1:15" x14ac:dyDescent="0.2">
      <c r="A40" s="1" t="s">
        <v>15</v>
      </c>
      <c r="B40" s="1"/>
      <c r="C40" s="1"/>
      <c r="D40" s="6" t="s">
        <v>16</v>
      </c>
      <c r="E40" s="1"/>
      <c r="F40" s="1"/>
      <c r="G40" s="1"/>
      <c r="H40" s="1"/>
      <c r="I40" s="1"/>
      <c r="J40" s="1" t="s">
        <v>17</v>
      </c>
      <c r="K40" s="1"/>
    </row>
    <row r="41" spans="1:15" x14ac:dyDescent="0.2">
      <c r="A41" s="1"/>
      <c r="B41" s="1"/>
      <c r="C41" s="1"/>
      <c r="D41" s="6" t="s">
        <v>18</v>
      </c>
      <c r="E41" s="1"/>
      <c r="F41" s="1"/>
      <c r="G41" s="1"/>
      <c r="H41" s="1"/>
      <c r="I41" s="1"/>
      <c r="J41" s="1"/>
      <c r="K41" s="1"/>
    </row>
    <row r="42" spans="1:15" x14ac:dyDescent="0.2">
      <c r="A42" s="1" t="s">
        <v>19</v>
      </c>
      <c r="B42" s="1"/>
      <c r="C42" s="1"/>
      <c r="D42" s="1"/>
      <c r="E42" s="1"/>
      <c r="F42" s="1"/>
      <c r="G42" s="1"/>
      <c r="H42" s="1"/>
      <c r="I42" s="1"/>
      <c r="J42" s="1" t="s">
        <v>695</v>
      </c>
      <c r="K42" s="1"/>
    </row>
    <row r="43" spans="1:15" x14ac:dyDescent="0.2">
      <c r="A43" s="1" t="s">
        <v>22</v>
      </c>
      <c r="B43" s="1"/>
      <c r="C43" s="1"/>
      <c r="D43" s="1"/>
      <c r="E43" s="1"/>
      <c r="F43" s="1"/>
      <c r="G43" s="1"/>
      <c r="H43" s="1"/>
      <c r="I43" s="1"/>
      <c r="J43" s="1" t="s">
        <v>23</v>
      </c>
      <c r="K43" s="1"/>
    </row>
    <row r="44" spans="1:15" x14ac:dyDescent="0.2">
      <c r="A44" s="1" t="s">
        <v>786</v>
      </c>
      <c r="B44" s="1"/>
      <c r="C44" s="1"/>
      <c r="D44" s="1" t="s">
        <v>54</v>
      </c>
      <c r="E44" s="1"/>
      <c r="F44" s="1"/>
      <c r="G44" s="1"/>
      <c r="H44" s="1"/>
      <c r="I44" s="1"/>
      <c r="J44" s="1"/>
      <c r="K44" s="1"/>
    </row>
    <row r="45" spans="1:15" x14ac:dyDescent="0.2">
      <c r="A45" s="1"/>
      <c r="B45" s="1"/>
      <c r="C45" s="1"/>
      <c r="D45" s="1" t="s">
        <v>55</v>
      </c>
      <c r="F45" s="1"/>
      <c r="G45" s="1"/>
      <c r="H45" s="1"/>
      <c r="I45" s="1"/>
      <c r="J45" s="1"/>
      <c r="K45" s="1"/>
    </row>
    <row r="46" spans="1:15" x14ac:dyDescent="0.2">
      <c r="A46" s="4" t="s">
        <v>7</v>
      </c>
      <c r="B46" s="4" t="s">
        <v>7</v>
      </c>
      <c r="C46" s="4" t="s">
        <v>7</v>
      </c>
      <c r="D46" s="4" t="s">
        <v>7</v>
      </c>
      <c r="E46" s="4" t="s">
        <v>7</v>
      </c>
      <c r="F46" s="4" t="s">
        <v>7</v>
      </c>
      <c r="G46" s="4" t="s">
        <v>7</v>
      </c>
      <c r="H46" s="4"/>
      <c r="I46" s="4"/>
      <c r="J46" s="4" t="s">
        <v>7</v>
      </c>
      <c r="K46" s="4" t="s">
        <v>7</v>
      </c>
      <c r="L46" s="4" t="s">
        <v>7</v>
      </c>
      <c r="M46" s="4" t="s">
        <v>7</v>
      </c>
      <c r="N46" s="4" t="s">
        <v>7</v>
      </c>
      <c r="O46" s="4" t="s">
        <v>7</v>
      </c>
    </row>
    <row r="47" spans="1:15" x14ac:dyDescent="0.2">
      <c r="A47" s="1"/>
      <c r="B47" s="7"/>
      <c r="C47" s="8"/>
      <c r="D47" s="8"/>
      <c r="E47" s="9"/>
      <c r="F47" s="8"/>
      <c r="G47" s="8"/>
      <c r="H47" s="8"/>
      <c r="I47" s="8"/>
      <c r="J47" s="2"/>
      <c r="K47" s="10"/>
      <c r="L47" s="11" t="s">
        <v>24</v>
      </c>
      <c r="M47" s="18"/>
      <c r="N47" s="18"/>
      <c r="O47" s="18"/>
    </row>
    <row r="48" spans="1:15" x14ac:dyDescent="0.2">
      <c r="A48" s="1"/>
      <c r="B48" s="11" t="s">
        <v>255</v>
      </c>
      <c r="C48" s="13" t="s">
        <v>26</v>
      </c>
      <c r="D48" s="13" t="s">
        <v>27</v>
      </c>
      <c r="E48" s="13" t="s">
        <v>710</v>
      </c>
      <c r="F48" s="224" t="s">
        <v>114</v>
      </c>
      <c r="G48" s="224" t="s">
        <v>29</v>
      </c>
      <c r="H48" s="13" t="s">
        <v>752</v>
      </c>
      <c r="I48" s="13"/>
      <c r="J48" s="13"/>
      <c r="K48" s="13"/>
      <c r="L48" s="11" t="s">
        <v>25</v>
      </c>
      <c r="M48" s="14"/>
      <c r="N48" s="18" t="s">
        <v>33</v>
      </c>
      <c r="O48" s="18" t="s">
        <v>34</v>
      </c>
    </row>
    <row r="49" spans="1:15" x14ac:dyDescent="0.2">
      <c r="A49" s="4" t="s">
        <v>7</v>
      </c>
      <c r="B49" s="4" t="s">
        <v>7</v>
      </c>
      <c r="C49" s="4" t="s">
        <v>7</v>
      </c>
      <c r="D49" s="4" t="s">
        <v>7</v>
      </c>
      <c r="E49" s="4" t="s">
        <v>7</v>
      </c>
      <c r="F49" s="4" t="s">
        <v>7</v>
      </c>
      <c r="G49" s="4" t="s">
        <v>7</v>
      </c>
      <c r="H49" s="4" t="s">
        <v>7</v>
      </c>
      <c r="I49" s="4" t="s">
        <v>7</v>
      </c>
      <c r="J49" s="4" t="s">
        <v>7</v>
      </c>
      <c r="K49" s="4" t="s">
        <v>7</v>
      </c>
      <c r="L49" s="4" t="s">
        <v>7</v>
      </c>
      <c r="M49" s="14"/>
      <c r="N49" s="18"/>
      <c r="O49" s="18"/>
    </row>
    <row r="50" spans="1:15" x14ac:dyDescent="0.2">
      <c r="A50" s="1"/>
      <c r="B50" s="11"/>
      <c r="C50" s="13"/>
      <c r="D50" s="13"/>
      <c r="E50" s="13"/>
      <c r="F50" s="13"/>
      <c r="G50" s="13"/>
      <c r="H50" s="13"/>
      <c r="I50" s="13"/>
      <c r="J50" s="13"/>
      <c r="K50" s="13"/>
      <c r="L50" s="11"/>
      <c r="M50" s="14"/>
      <c r="N50" s="18"/>
      <c r="O50" s="18"/>
    </row>
    <row r="51" spans="1:15" x14ac:dyDescent="0.2">
      <c r="A51" s="12" t="s">
        <v>57</v>
      </c>
      <c r="B51" s="19">
        <f t="shared" ref="B51:J51" si="2">B21</f>
        <v>17023335.469242979</v>
      </c>
      <c r="C51" s="19">
        <f t="shared" si="2"/>
        <v>9804527.3231505714</v>
      </c>
      <c r="D51" s="19">
        <f t="shared" si="2"/>
        <v>2835516.6022767923</v>
      </c>
      <c r="E51" s="19">
        <f t="shared" si="2"/>
        <v>0</v>
      </c>
      <c r="F51" s="19">
        <f t="shared" si="2"/>
        <v>4335929.8180191079</v>
      </c>
      <c r="G51" s="19">
        <f t="shared" si="2"/>
        <v>43958.290267350589</v>
      </c>
      <c r="H51" s="19">
        <f t="shared" si="2"/>
        <v>3403.4355291588131</v>
      </c>
      <c r="I51" s="19">
        <f t="shared" si="2"/>
        <v>0</v>
      </c>
      <c r="J51" s="19">
        <f t="shared" si="2"/>
        <v>0</v>
      </c>
      <c r="K51" s="16"/>
      <c r="L51" s="16">
        <f>L21</f>
        <v>17023335.469242983</v>
      </c>
      <c r="M51" s="20"/>
      <c r="N51" s="17">
        <f t="shared" ref="N51:N61" si="3">SUM(C51:L51)</f>
        <v>34046670.938485965</v>
      </c>
    </row>
    <row r="52" spans="1:15" x14ac:dyDescent="0.2">
      <c r="A52" s="12" t="s">
        <v>58</v>
      </c>
      <c r="B52" s="19">
        <f t="shared" ref="B52:J52" si="4">B22</f>
        <v>11566302.40288703</v>
      </c>
      <c r="C52" s="19">
        <f t="shared" si="4"/>
        <v>2591494.036245896</v>
      </c>
      <c r="D52" s="19">
        <f t="shared" si="4"/>
        <v>2644371.126109275</v>
      </c>
      <c r="E52" s="19">
        <f t="shared" si="4"/>
        <v>0</v>
      </c>
      <c r="F52" s="19">
        <f t="shared" si="4"/>
        <v>5360930.3290555701</v>
      </c>
      <c r="G52" s="19">
        <f t="shared" si="4"/>
        <v>881842.56725336669</v>
      </c>
      <c r="H52" s="19">
        <f t="shared" si="4"/>
        <v>87664.344222922664</v>
      </c>
      <c r="I52" s="19">
        <f t="shared" si="4"/>
        <v>0</v>
      </c>
      <c r="J52" s="19">
        <f t="shared" si="4"/>
        <v>0</v>
      </c>
      <c r="K52" s="16"/>
      <c r="L52" s="16">
        <f>L22</f>
        <v>11566302.40288703</v>
      </c>
      <c r="M52" s="20"/>
      <c r="N52" s="17">
        <f t="shared" si="3"/>
        <v>23132604.805774059</v>
      </c>
    </row>
    <row r="53" spans="1:15" x14ac:dyDescent="0.2">
      <c r="A53" s="12" t="s">
        <v>59</v>
      </c>
      <c r="B53" s="19">
        <f t="shared" ref="B53:J53" si="5">B23</f>
        <v>1299099.5093170216</v>
      </c>
      <c r="C53" s="19">
        <f t="shared" si="5"/>
        <v>262597.76206427079</v>
      </c>
      <c r="D53" s="19">
        <f t="shared" si="5"/>
        <v>276804.28073165525</v>
      </c>
      <c r="E53" s="19">
        <f t="shared" si="5"/>
        <v>0</v>
      </c>
      <c r="F53" s="19">
        <f t="shared" si="5"/>
        <v>636056.20148561173</v>
      </c>
      <c r="G53" s="19">
        <f t="shared" si="5"/>
        <v>113314.66226001309</v>
      </c>
      <c r="H53" s="19">
        <f t="shared" si="5"/>
        <v>10326.602775470714</v>
      </c>
      <c r="I53" s="19">
        <f t="shared" si="5"/>
        <v>0</v>
      </c>
      <c r="J53" s="19">
        <f t="shared" si="5"/>
        <v>0</v>
      </c>
      <c r="K53" s="16"/>
      <c r="L53" s="16">
        <f>L23</f>
        <v>1299099.5093170218</v>
      </c>
      <c r="M53" s="20"/>
      <c r="N53" s="17">
        <f t="shared" si="3"/>
        <v>2598199.0186340436</v>
      </c>
    </row>
    <row r="54" spans="1:15" x14ac:dyDescent="0.2">
      <c r="A54" s="12" t="s">
        <v>60</v>
      </c>
      <c r="B54" s="19">
        <f t="shared" ref="B54:J54" si="6">B24</f>
        <v>3516650.8657307448</v>
      </c>
      <c r="C54" s="19">
        <f t="shared" si="6"/>
        <v>1489388.5721674294</v>
      </c>
      <c r="D54" s="19">
        <f t="shared" si="6"/>
        <v>677321.21565548028</v>
      </c>
      <c r="E54" s="19">
        <f t="shared" si="6"/>
        <v>0</v>
      </c>
      <c r="F54" s="19">
        <f t="shared" si="6"/>
        <v>1215750.8950258866</v>
      </c>
      <c r="G54" s="19">
        <f t="shared" si="6"/>
        <v>122260.31650635901</v>
      </c>
      <c r="H54" s="19">
        <f t="shared" si="6"/>
        <v>11929.866375589529</v>
      </c>
      <c r="I54" s="19">
        <f t="shared" si="6"/>
        <v>0</v>
      </c>
      <c r="J54" s="19">
        <f t="shared" si="6"/>
        <v>0</v>
      </c>
      <c r="K54" s="16"/>
      <c r="L54" s="16">
        <f>L24</f>
        <v>3516650.8657307448</v>
      </c>
      <c r="M54" s="20"/>
      <c r="N54" s="17">
        <f t="shared" si="3"/>
        <v>7033301.7314614896</v>
      </c>
    </row>
    <row r="55" spans="1:15" x14ac:dyDescent="0.2">
      <c r="A55" s="12" t="s">
        <v>61</v>
      </c>
      <c r="B55" s="19">
        <f t="shared" ref="B55:J55" si="7">SUM(B51:B54)</f>
        <v>33405388.247177772</v>
      </c>
      <c r="C55" s="19">
        <f t="shared" si="7"/>
        <v>14148007.693628168</v>
      </c>
      <c r="D55" s="19">
        <f t="shared" si="7"/>
        <v>6434013.224773203</v>
      </c>
      <c r="E55" s="19">
        <f t="shared" si="7"/>
        <v>0</v>
      </c>
      <c r="F55" s="19">
        <f t="shared" si="7"/>
        <v>11548667.243586175</v>
      </c>
      <c r="G55" s="19">
        <f t="shared" si="7"/>
        <v>1161375.8362870894</v>
      </c>
      <c r="H55" s="19">
        <f t="shared" si="7"/>
        <v>113324.24890314172</v>
      </c>
      <c r="I55" s="19">
        <f t="shared" si="7"/>
        <v>0</v>
      </c>
      <c r="J55" s="19">
        <f t="shared" si="7"/>
        <v>0</v>
      </c>
      <c r="K55" s="16"/>
      <c r="L55" s="16">
        <f>SUM(L51:L54)</f>
        <v>33405388.24717778</v>
      </c>
      <c r="M55" s="20"/>
      <c r="N55" s="17">
        <f t="shared" si="3"/>
        <v>66810776.494355559</v>
      </c>
    </row>
    <row r="56" spans="1:15" x14ac:dyDescent="0.2">
      <c r="A56" s="1"/>
      <c r="B56" s="21"/>
      <c r="C56" s="21"/>
      <c r="D56" s="21"/>
      <c r="E56" s="21"/>
      <c r="F56" s="21"/>
      <c r="G56" s="21"/>
      <c r="H56" s="21"/>
      <c r="I56" s="21"/>
      <c r="J56" s="21"/>
      <c r="K56" s="22"/>
      <c r="L56" s="22"/>
      <c r="M56" s="1"/>
      <c r="N56" s="17">
        <f t="shared" si="3"/>
        <v>0</v>
      </c>
    </row>
    <row r="57" spans="1:15" x14ac:dyDescent="0.2">
      <c r="A57" s="12" t="s">
        <v>62</v>
      </c>
      <c r="B57" s="19">
        <f t="shared" ref="B57:J57" si="8">B93</f>
        <v>27214090.122154869</v>
      </c>
      <c r="C57" s="19">
        <f t="shared" si="8"/>
        <v>12664998.553493636</v>
      </c>
      <c r="D57" s="19">
        <f t="shared" si="8"/>
        <v>5388860.5324551053</v>
      </c>
      <c r="E57" s="19">
        <f t="shared" si="8"/>
        <v>0</v>
      </c>
      <c r="F57" s="19">
        <f t="shared" si="8"/>
        <v>8411440.8074450903</v>
      </c>
      <c r="G57" s="19">
        <f t="shared" si="8"/>
        <v>656890.49499812059</v>
      </c>
      <c r="H57" s="19">
        <f t="shared" si="8"/>
        <v>91899.733762919044</v>
      </c>
      <c r="I57" s="19">
        <f t="shared" si="8"/>
        <v>0</v>
      </c>
      <c r="J57" s="19">
        <f t="shared" si="8"/>
        <v>0</v>
      </c>
      <c r="K57" s="16"/>
      <c r="L57" s="16">
        <f>L93</f>
        <v>27214090.122154873</v>
      </c>
      <c r="M57" s="20"/>
      <c r="N57" s="17">
        <f t="shared" si="3"/>
        <v>54428180.244309746</v>
      </c>
    </row>
    <row r="58" spans="1:15" x14ac:dyDescent="0.2">
      <c r="A58" s="12" t="s">
        <v>63</v>
      </c>
      <c r="B58" s="21"/>
      <c r="C58" s="21"/>
      <c r="D58" s="21"/>
      <c r="E58" s="21"/>
      <c r="F58" s="21"/>
      <c r="G58" s="21"/>
      <c r="H58" s="21"/>
      <c r="I58" s="21"/>
      <c r="J58" s="21"/>
      <c r="K58" s="22"/>
      <c r="L58" s="22"/>
      <c r="M58" s="1"/>
      <c r="N58" s="17">
        <f t="shared" si="3"/>
        <v>0</v>
      </c>
    </row>
    <row r="59" spans="1:15" x14ac:dyDescent="0.2">
      <c r="A59" s="23" t="s">
        <v>64</v>
      </c>
      <c r="B59" s="19">
        <f t="shared" ref="B59:J59" si="9">B55-B57</f>
        <v>6191298.1250229031</v>
      </c>
      <c r="C59" s="19">
        <f t="shared" si="9"/>
        <v>1483009.140134532</v>
      </c>
      <c r="D59" s="19">
        <f t="shared" si="9"/>
        <v>1045152.6923180977</v>
      </c>
      <c r="E59" s="19">
        <f t="shared" si="9"/>
        <v>0</v>
      </c>
      <c r="F59" s="19">
        <f t="shared" si="9"/>
        <v>3137226.4361410849</v>
      </c>
      <c r="G59" s="19">
        <f t="shared" si="9"/>
        <v>504485.3412889688</v>
      </c>
      <c r="H59" s="19">
        <f t="shared" si="9"/>
        <v>21424.515140222677</v>
      </c>
      <c r="I59" s="19">
        <f t="shared" si="9"/>
        <v>0</v>
      </c>
      <c r="J59" s="19">
        <f t="shared" si="9"/>
        <v>0</v>
      </c>
      <c r="K59" s="16"/>
      <c r="L59" s="16">
        <f>L57-L55</f>
        <v>-6191298.1250229068</v>
      </c>
      <c r="M59" s="20"/>
      <c r="N59" s="17">
        <f t="shared" si="3"/>
        <v>0</v>
      </c>
    </row>
    <row r="60" spans="1:15" x14ac:dyDescent="0.2">
      <c r="A60" s="12"/>
      <c r="B60" s="19"/>
      <c r="C60" s="19"/>
      <c r="D60" s="19"/>
      <c r="E60" s="19"/>
      <c r="F60" s="19"/>
      <c r="G60" s="19"/>
      <c r="H60" s="19"/>
      <c r="I60" s="19"/>
      <c r="J60" s="19"/>
      <c r="K60" s="16"/>
      <c r="L60" s="16"/>
      <c r="M60" s="20"/>
      <c r="N60" s="17">
        <f t="shared" si="3"/>
        <v>0</v>
      </c>
    </row>
    <row r="61" spans="1:15" x14ac:dyDescent="0.2">
      <c r="A61" s="12"/>
      <c r="B61" s="24"/>
      <c r="C61" s="24"/>
      <c r="D61" s="24"/>
      <c r="E61" s="24"/>
      <c r="F61" s="24"/>
      <c r="G61" s="24"/>
      <c r="H61" s="24"/>
      <c r="I61" s="24"/>
      <c r="J61" s="24"/>
      <c r="K61" s="25"/>
      <c r="L61" s="25"/>
      <c r="M61" s="26"/>
      <c r="N61" s="17">
        <f t="shared" si="3"/>
        <v>0</v>
      </c>
    </row>
    <row r="62" spans="1:15" x14ac:dyDescent="0.2">
      <c r="A62" s="4" t="s">
        <v>7</v>
      </c>
      <c r="B62" s="4" t="s">
        <v>7</v>
      </c>
      <c r="C62" s="4" t="s">
        <v>7</v>
      </c>
      <c r="D62" s="4" t="s">
        <v>7</v>
      </c>
      <c r="E62" s="4" t="s">
        <v>7</v>
      </c>
      <c r="F62" s="4" t="s">
        <v>7</v>
      </c>
      <c r="G62" s="4" t="s">
        <v>7</v>
      </c>
      <c r="H62" s="4" t="s">
        <v>7</v>
      </c>
      <c r="I62" s="4" t="s">
        <v>7</v>
      </c>
      <c r="J62" s="4" t="s">
        <v>7</v>
      </c>
      <c r="K62" s="4" t="s">
        <v>7</v>
      </c>
      <c r="L62" s="4" t="s">
        <v>7</v>
      </c>
      <c r="M62" s="4" t="s">
        <v>7</v>
      </c>
      <c r="N62" s="4" t="s">
        <v>7</v>
      </c>
      <c r="O62" s="4" t="s">
        <v>7</v>
      </c>
    </row>
    <row r="63" spans="1:15" x14ac:dyDescent="0.2">
      <c r="A63" s="12" t="s">
        <v>65</v>
      </c>
      <c r="B63" s="1"/>
      <c r="C63" s="1"/>
      <c r="D63" s="1"/>
      <c r="E63" s="1"/>
      <c r="F63" s="1"/>
      <c r="G63" s="1"/>
      <c r="H63" s="1"/>
      <c r="I63" s="1"/>
      <c r="J63" s="1"/>
      <c r="K63" s="1"/>
    </row>
    <row r="64" spans="1:15" x14ac:dyDescent="0.2">
      <c r="A64" s="1" t="s">
        <v>57</v>
      </c>
      <c r="B64" s="27">
        <f t="shared" ref="B64:H64" si="10">(B51/B25)/12</f>
        <v>27.209374842379315</v>
      </c>
      <c r="C64" s="27">
        <f t="shared" si="10"/>
        <v>17.297531189745936</v>
      </c>
      <c r="D64" s="27">
        <f t="shared" si="10"/>
        <v>66.284016643749652</v>
      </c>
      <c r="E64" s="27" t="e">
        <f t="shared" si="10"/>
        <v>#DIV/0!</v>
      </c>
      <c r="F64" s="27">
        <f t="shared" si="10"/>
        <v>281.78391197019602</v>
      </c>
      <c r="G64" s="27">
        <f t="shared" si="10"/>
        <v>281.78391197019607</v>
      </c>
      <c r="H64" s="27">
        <f t="shared" si="10"/>
        <v>6.7528482721405014</v>
      </c>
      <c r="I64" s="27"/>
      <c r="J64" s="27"/>
      <c r="K64" s="27"/>
      <c r="L64" s="27"/>
      <c r="M64" s="27"/>
    </row>
    <row r="65" spans="1:15" x14ac:dyDescent="0.2">
      <c r="A65" s="1" t="s">
        <v>66</v>
      </c>
      <c r="B65" s="28">
        <f>B52/B26</f>
        <v>1.8942154048915834</v>
      </c>
      <c r="C65" s="28">
        <f t="shared" ref="C65:H66" si="11">C52*10/C26</f>
        <v>18.182867986474864</v>
      </c>
      <c r="D65" s="28">
        <f t="shared" si="11"/>
        <v>18.348369831801051</v>
      </c>
      <c r="E65" s="28" t="e">
        <f t="shared" si="11"/>
        <v>#DIV/0!</v>
      </c>
      <c r="F65" s="28">
        <f t="shared" si="11"/>
        <v>19.378694483761198</v>
      </c>
      <c r="G65" s="28">
        <f t="shared" si="11"/>
        <v>20.611424631854099</v>
      </c>
      <c r="H65" s="28">
        <f t="shared" si="11"/>
        <v>19.296472570858587</v>
      </c>
      <c r="I65" s="28"/>
      <c r="J65" s="28"/>
      <c r="K65" s="28"/>
      <c r="L65" s="28"/>
      <c r="M65" s="27"/>
    </row>
    <row r="66" spans="1:15" x14ac:dyDescent="0.2">
      <c r="A66" s="1" t="s">
        <v>67</v>
      </c>
      <c r="B66" s="28">
        <f>B53/B27</f>
        <v>2.3397657922644297E-2</v>
      </c>
      <c r="C66" s="28">
        <f t="shared" si="11"/>
        <v>0.23397657922644288</v>
      </c>
      <c r="D66" s="28">
        <f t="shared" si="11"/>
        <v>0.23397657922644294</v>
      </c>
      <c r="E66" s="28" t="e">
        <f t="shared" si="11"/>
        <v>#DIV/0!</v>
      </c>
      <c r="F66" s="28">
        <f t="shared" si="11"/>
        <v>0.23397657922644294</v>
      </c>
      <c r="G66" s="28">
        <f t="shared" si="11"/>
        <v>0.23397657922644297</v>
      </c>
      <c r="H66" s="28">
        <f t="shared" si="11"/>
        <v>0.23397657922644294</v>
      </c>
      <c r="I66" s="28"/>
      <c r="J66" s="28"/>
      <c r="K66" s="28"/>
      <c r="L66" s="28"/>
      <c r="M66" s="27"/>
    </row>
    <row r="67" spans="1:15" x14ac:dyDescent="0.2">
      <c r="A67" s="1"/>
      <c r="B67" s="1"/>
      <c r="C67" s="1"/>
      <c r="D67" s="1"/>
      <c r="E67" s="1"/>
      <c r="F67" s="1"/>
      <c r="G67" s="1"/>
      <c r="H67" s="1"/>
      <c r="I67" s="1"/>
      <c r="J67" s="1"/>
      <c r="K67" s="1"/>
    </row>
    <row r="68" spans="1:15" x14ac:dyDescent="0.2">
      <c r="A68" s="1"/>
      <c r="B68" s="22"/>
      <c r="C68" s="22"/>
      <c r="D68" s="22"/>
      <c r="E68" s="22"/>
      <c r="F68" s="22"/>
      <c r="G68" s="1"/>
      <c r="H68" s="1"/>
      <c r="I68" s="1"/>
      <c r="J68" s="1"/>
      <c r="K68" s="1"/>
    </row>
    <row r="69" spans="1:15" x14ac:dyDescent="0.2">
      <c r="A69" s="1"/>
      <c r="B69" s="22"/>
      <c r="C69" s="22"/>
      <c r="D69" s="22"/>
      <c r="E69" s="22"/>
      <c r="F69" s="22"/>
      <c r="G69" s="1"/>
      <c r="H69" s="1"/>
      <c r="I69" s="1"/>
      <c r="J69" s="1"/>
      <c r="K69" s="1"/>
    </row>
    <row r="70" spans="1:15" x14ac:dyDescent="0.2">
      <c r="A70" s="1"/>
      <c r="B70" s="29"/>
      <c r="C70" s="29"/>
      <c r="D70" s="29"/>
      <c r="E70" s="22"/>
      <c r="F70" s="22"/>
      <c r="G70" s="1"/>
      <c r="H70" s="1"/>
      <c r="I70" s="1"/>
      <c r="J70" s="1"/>
      <c r="K70" s="1"/>
    </row>
    <row r="71" spans="1:15" x14ac:dyDescent="0.2">
      <c r="A71" s="1"/>
      <c r="B71" s="22"/>
      <c r="C71" s="22"/>
      <c r="D71" s="22"/>
      <c r="E71" s="22"/>
      <c r="F71" s="22"/>
      <c r="G71" s="1"/>
      <c r="H71" s="1"/>
      <c r="I71" s="1"/>
      <c r="J71" s="1"/>
      <c r="K71" s="1"/>
    </row>
    <row r="72" spans="1:15" x14ac:dyDescent="0.2">
      <c r="A72" s="1"/>
      <c r="B72" s="1"/>
      <c r="C72" s="1"/>
      <c r="D72" s="1"/>
      <c r="E72" s="1"/>
      <c r="F72" s="1"/>
      <c r="G72" s="1"/>
      <c r="H72" s="1"/>
      <c r="I72" s="1"/>
      <c r="J72" s="1"/>
      <c r="K72" s="1"/>
    </row>
    <row r="73" spans="1:15" x14ac:dyDescent="0.2">
      <c r="A73" s="1"/>
      <c r="B73" s="1"/>
      <c r="C73" s="1"/>
      <c r="D73" s="1"/>
      <c r="E73" s="1"/>
      <c r="F73" s="1"/>
      <c r="G73" s="1"/>
      <c r="H73" s="1"/>
      <c r="I73" s="1"/>
      <c r="J73" s="1"/>
      <c r="K73" s="1"/>
    </row>
    <row r="74" spans="1:15" x14ac:dyDescent="0.2">
      <c r="A74" s="4" t="s">
        <v>7</v>
      </c>
      <c r="B74" s="4" t="s">
        <v>7</v>
      </c>
      <c r="C74" s="4" t="s">
        <v>7</v>
      </c>
      <c r="D74" s="4" t="s">
        <v>7</v>
      </c>
      <c r="E74" s="4" t="s">
        <v>7</v>
      </c>
      <c r="F74" s="4" t="s">
        <v>7</v>
      </c>
      <c r="G74" s="4" t="s">
        <v>7</v>
      </c>
      <c r="H74" s="4"/>
      <c r="I74" s="4"/>
      <c r="J74" s="4" t="s">
        <v>7</v>
      </c>
      <c r="K74" s="4" t="s">
        <v>7</v>
      </c>
      <c r="L74" s="4" t="s">
        <v>7</v>
      </c>
      <c r="M74" s="4" t="s">
        <v>7</v>
      </c>
      <c r="N74" s="4" t="s">
        <v>7</v>
      </c>
      <c r="O74" s="4" t="s">
        <v>7</v>
      </c>
    </row>
    <row r="75" spans="1:15" x14ac:dyDescent="0.2">
      <c r="A75" s="1" t="s">
        <v>68</v>
      </c>
      <c r="B75" s="1"/>
      <c r="C75" s="1"/>
      <c r="D75" s="1"/>
      <c r="E75" s="1"/>
      <c r="F75" s="1"/>
      <c r="G75" s="1"/>
      <c r="H75" s="1"/>
      <c r="I75" s="1"/>
      <c r="J75" s="1" t="s">
        <v>69</v>
      </c>
      <c r="K75" s="1"/>
    </row>
    <row r="76" spans="1:15" x14ac:dyDescent="0.2">
      <c r="A76" s="1"/>
      <c r="B76" s="1"/>
      <c r="C76" s="1"/>
      <c r="D76" s="1"/>
      <c r="E76" s="1"/>
      <c r="F76" s="1"/>
      <c r="G76" s="1"/>
      <c r="H76" s="1"/>
      <c r="I76" s="1"/>
      <c r="J76" s="1"/>
      <c r="K76" s="1"/>
    </row>
    <row r="77" spans="1:15" x14ac:dyDescent="0.2">
      <c r="A77" s="1"/>
      <c r="B77" s="1"/>
      <c r="C77" s="1"/>
      <c r="D77" s="1"/>
      <c r="E77" s="1"/>
      <c r="F77" s="1"/>
      <c r="G77" s="1"/>
      <c r="H77" s="1"/>
      <c r="I77" s="1"/>
      <c r="J77" s="1"/>
      <c r="K77" s="1"/>
    </row>
    <row r="78" spans="1:15" x14ac:dyDescent="0.2">
      <c r="A78" s="1" t="s">
        <v>12</v>
      </c>
      <c r="B78" s="1"/>
      <c r="C78" s="1"/>
      <c r="D78" s="2" t="s">
        <v>13</v>
      </c>
      <c r="E78" s="1"/>
      <c r="F78" s="1"/>
      <c r="G78" s="1"/>
      <c r="H78" s="1"/>
      <c r="I78" s="1"/>
      <c r="J78" s="1" t="s">
        <v>70</v>
      </c>
      <c r="K78" s="1"/>
    </row>
    <row r="79" spans="1:15" x14ac:dyDescent="0.2">
      <c r="A79" s="4" t="s">
        <v>7</v>
      </c>
      <c r="B79" s="4" t="s">
        <v>7</v>
      </c>
      <c r="C79" s="4" t="s">
        <v>7</v>
      </c>
      <c r="D79" s="5" t="s">
        <v>7</v>
      </c>
      <c r="E79" s="4" t="s">
        <v>7</v>
      </c>
      <c r="F79" s="4" t="s">
        <v>7</v>
      </c>
      <c r="G79" s="4" t="s">
        <v>7</v>
      </c>
      <c r="H79" s="4"/>
      <c r="I79" s="4"/>
      <c r="J79" s="4" t="s">
        <v>7</v>
      </c>
      <c r="K79" s="4" t="s">
        <v>7</v>
      </c>
      <c r="L79" s="4" t="s">
        <v>7</v>
      </c>
      <c r="M79" s="4" t="s">
        <v>7</v>
      </c>
      <c r="N79" s="4" t="s">
        <v>7</v>
      </c>
      <c r="O79" s="4" t="s">
        <v>7</v>
      </c>
    </row>
    <row r="80" spans="1:15" x14ac:dyDescent="0.2">
      <c r="A80" s="1" t="s">
        <v>15</v>
      </c>
      <c r="B80" s="1"/>
      <c r="C80" s="1"/>
      <c r="D80" s="6" t="s">
        <v>16</v>
      </c>
      <c r="E80" s="1"/>
      <c r="F80" s="1"/>
      <c r="G80" s="1"/>
      <c r="H80" s="1"/>
      <c r="I80" s="1"/>
      <c r="J80" s="1" t="s">
        <v>17</v>
      </c>
      <c r="K80" s="1"/>
    </row>
    <row r="81" spans="1:15" x14ac:dyDescent="0.2">
      <c r="A81" s="1"/>
      <c r="B81" s="1"/>
      <c r="C81" s="1"/>
      <c r="D81" s="6" t="s">
        <v>18</v>
      </c>
      <c r="E81" s="1"/>
      <c r="F81" s="1"/>
      <c r="G81" s="1"/>
      <c r="H81" s="1"/>
      <c r="I81" s="1"/>
      <c r="J81" s="1"/>
      <c r="K81" s="1"/>
    </row>
    <row r="82" spans="1:15" x14ac:dyDescent="0.2">
      <c r="A82" s="1" t="s">
        <v>19</v>
      </c>
      <c r="B82" s="1"/>
      <c r="C82" s="1"/>
      <c r="D82" s="1"/>
      <c r="E82" s="1"/>
      <c r="F82" s="1"/>
      <c r="G82" s="1"/>
      <c r="H82" s="1"/>
      <c r="I82" s="1"/>
      <c r="J82" s="1" t="s">
        <v>695</v>
      </c>
      <c r="K82" s="1"/>
    </row>
    <row r="83" spans="1:15" x14ac:dyDescent="0.2">
      <c r="A83" s="1" t="s">
        <v>22</v>
      </c>
      <c r="B83" s="1"/>
      <c r="C83" s="1"/>
      <c r="D83" s="1"/>
      <c r="E83" s="1"/>
      <c r="F83" s="1"/>
      <c r="G83" s="1"/>
      <c r="H83" s="1"/>
      <c r="I83" s="1"/>
      <c r="J83" s="1" t="s">
        <v>23</v>
      </c>
      <c r="K83" s="1"/>
    </row>
    <row r="84" spans="1:15" x14ac:dyDescent="0.2">
      <c r="A84" s="1" t="s">
        <v>786</v>
      </c>
      <c r="B84" s="1"/>
      <c r="C84" s="1"/>
      <c r="D84" s="1" t="s">
        <v>71</v>
      </c>
      <c r="E84" s="1"/>
      <c r="F84" s="1"/>
      <c r="G84" s="1"/>
      <c r="H84" s="1"/>
      <c r="I84" s="1"/>
      <c r="J84" s="1"/>
      <c r="K84" s="1"/>
    </row>
    <row r="85" spans="1:15" x14ac:dyDescent="0.2">
      <c r="A85" s="1"/>
      <c r="B85" s="1"/>
      <c r="C85" s="1"/>
      <c r="D85" s="30" t="s">
        <v>72</v>
      </c>
      <c r="E85" s="1"/>
      <c r="F85" s="1"/>
      <c r="G85" s="1"/>
      <c r="H85" s="1"/>
      <c r="I85" s="1"/>
      <c r="J85" s="1"/>
      <c r="K85" s="1"/>
    </row>
    <row r="86" spans="1:15" x14ac:dyDescent="0.2">
      <c r="A86" s="4" t="s">
        <v>7</v>
      </c>
      <c r="B86" s="4" t="s">
        <v>7</v>
      </c>
      <c r="C86" s="4" t="s">
        <v>7</v>
      </c>
      <c r="D86" s="4" t="s">
        <v>7</v>
      </c>
      <c r="E86" s="4" t="s">
        <v>7</v>
      </c>
      <c r="F86" s="4" t="s">
        <v>7</v>
      </c>
      <c r="G86" s="4" t="s">
        <v>7</v>
      </c>
      <c r="H86" s="4"/>
      <c r="I86" s="4"/>
      <c r="J86" s="4" t="s">
        <v>7</v>
      </c>
      <c r="K86" s="4" t="s">
        <v>7</v>
      </c>
      <c r="L86" s="4" t="s">
        <v>7</v>
      </c>
      <c r="M86" s="4" t="s">
        <v>7</v>
      </c>
      <c r="N86" s="4" t="s">
        <v>7</v>
      </c>
      <c r="O86" s="4" t="s">
        <v>7</v>
      </c>
    </row>
    <row r="87" spans="1:15" x14ac:dyDescent="0.2">
      <c r="A87" s="1"/>
      <c r="B87" s="7"/>
      <c r="C87" s="8"/>
      <c r="D87" s="8"/>
      <c r="E87" s="9"/>
      <c r="F87" s="8"/>
      <c r="G87" s="8"/>
      <c r="H87" s="8"/>
      <c r="I87" s="8"/>
      <c r="J87" s="2"/>
      <c r="K87" s="10"/>
      <c r="L87" s="11" t="s">
        <v>24</v>
      </c>
      <c r="M87" s="18"/>
      <c r="N87" s="18"/>
      <c r="O87" s="18"/>
    </row>
    <row r="88" spans="1:15" x14ac:dyDescent="0.2">
      <c r="A88" s="1"/>
      <c r="B88" s="11" t="s">
        <v>255</v>
      </c>
      <c r="C88" s="13" t="s">
        <v>26</v>
      </c>
      <c r="D88" s="13" t="s">
        <v>27</v>
      </c>
      <c r="E88" s="13" t="s">
        <v>710</v>
      </c>
      <c r="F88" s="224" t="s">
        <v>114</v>
      </c>
      <c r="G88" s="224" t="s">
        <v>29</v>
      </c>
      <c r="H88" s="13" t="s">
        <v>752</v>
      </c>
      <c r="I88" s="13"/>
      <c r="J88" s="13"/>
      <c r="K88" s="13"/>
      <c r="L88" s="11" t="s">
        <v>25</v>
      </c>
      <c r="M88" s="14"/>
      <c r="N88" s="18" t="s">
        <v>33</v>
      </c>
      <c r="O88" s="18" t="s">
        <v>34</v>
      </c>
    </row>
    <row r="89" spans="1:15" x14ac:dyDescent="0.2">
      <c r="A89" s="31" t="s">
        <v>73</v>
      </c>
      <c r="B89" s="1"/>
      <c r="C89" s="1"/>
      <c r="D89" s="1"/>
      <c r="E89" s="1"/>
      <c r="F89" s="1"/>
      <c r="G89" s="1"/>
      <c r="H89" s="1"/>
      <c r="I89" s="1"/>
      <c r="J89" s="1"/>
      <c r="K89" s="1"/>
    </row>
    <row r="90" spans="1:15" x14ac:dyDescent="0.2">
      <c r="A90" s="23" t="s">
        <v>74</v>
      </c>
      <c r="B90" s="19">
        <f>SUM(C90:J90)</f>
        <v>22217575.081467807</v>
      </c>
      <c r="C90" s="19">
        <f>'[21]3 09'!$P$16</f>
        <v>9959851.5756446309</v>
      </c>
      <c r="D90" s="19">
        <f>('[21]3 09'!$P$17+'[21]3 09'!$P$20)*'Revenue split'!J4</f>
        <v>4447561.0355780246</v>
      </c>
      <c r="E90" s="19">
        <f>('[21]3 09'!$P$17+'[21]3 09'!$P$20)*'Revenue split'!J5</f>
        <v>0</v>
      </c>
      <c r="F90" s="19">
        <f>'[21]3 09'!$P$18+'[21]3 09'!$P$21</f>
        <v>7200831.7844876172</v>
      </c>
      <c r="G90" s="19">
        <f>'[21]3 09'!$P$19+'[21]3 09'!$P$22</f>
        <v>531259.93307826447</v>
      </c>
      <c r="H90" s="19">
        <f>'[21]3 09'!$P$27</f>
        <v>78070.752679273835</v>
      </c>
      <c r="I90" s="19"/>
      <c r="J90" s="19">
        <v>0</v>
      </c>
      <c r="K90" s="19"/>
      <c r="L90" s="19">
        <f>SUM(C90:J90)</f>
        <v>22217575.081467807</v>
      </c>
      <c r="M90" s="20"/>
      <c r="N90" s="17">
        <f>SUM(C90:J90)</f>
        <v>22217575.081467807</v>
      </c>
      <c r="O90" s="32">
        <f>B90-N90</f>
        <v>0</v>
      </c>
    </row>
    <row r="91" spans="1:15" x14ac:dyDescent="0.2">
      <c r="A91" s="23" t="s">
        <v>75</v>
      </c>
      <c r="B91" s="19">
        <f>H1b!C41</f>
        <v>1619458.7605670895</v>
      </c>
      <c r="C91" s="19">
        <f>H1b!E41</f>
        <v>1467906.7180526997</v>
      </c>
      <c r="D91" s="19">
        <f>H1b!F41*'Revenue split'!J4</f>
        <v>110643.19384211874</v>
      </c>
      <c r="E91" s="19">
        <f>H1b!F41*'Revenue split'!J5</f>
        <v>0</v>
      </c>
      <c r="F91" s="19">
        <f>H1b!G41</f>
        <v>39798.561670548115</v>
      </c>
      <c r="G91" s="19">
        <f>H1b!H41</f>
        <v>262.43147313444865</v>
      </c>
      <c r="H91" s="19">
        <f>H1b!I41</f>
        <v>847.85552858821882</v>
      </c>
      <c r="I91" s="19"/>
      <c r="J91" s="19"/>
      <c r="K91" s="19"/>
      <c r="L91" s="19">
        <f>SUM(C91:J91)</f>
        <v>1619458.7605670893</v>
      </c>
      <c r="M91" s="20"/>
      <c r="N91" s="17">
        <f>SUM(C91:J91)</f>
        <v>1619458.7605670893</v>
      </c>
      <c r="O91" s="32">
        <f>B91-N91</f>
        <v>0</v>
      </c>
    </row>
    <row r="92" spans="1:15" x14ac:dyDescent="0.2">
      <c r="A92" s="23" t="s">
        <v>76</v>
      </c>
      <c r="B92" s="19">
        <f>SUM(C92:J92)</f>
        <v>3377056.2801199704</v>
      </c>
      <c r="C92" s="19">
        <f>SUM('[21]3 09'!$L$16:$M$16)</f>
        <v>1237240.2597963046</v>
      </c>
      <c r="D92" s="19">
        <f>(SUM('[21]3 09'!$L$17:$M$17,'[21]3 09'!$L$20:$M$20))*'Revenue split'!J4</f>
        <v>830656.30303496262</v>
      </c>
      <c r="E92" s="19">
        <f>(SUM('[21]3 09'!$L$17:$M$17,'[21]3 09'!$L$20:$M$20))*'Revenue split'!J5</f>
        <v>0</v>
      </c>
      <c r="F92" s="19">
        <f>SUM('[21]3 09'!$L$18:$M$18,'[21]3 09'!$L$21:$M$21)</f>
        <v>1170810.4612869243</v>
      </c>
      <c r="G92" s="19">
        <f>SUM('[21]3 09'!$L$19:$M$19,'[21]3 09'!$L$22:$M$22)</f>
        <v>125368.13044672171</v>
      </c>
      <c r="H92" s="19">
        <f>SUM('[21]3 09'!$L$27:$M$27)</f>
        <v>12981.125555056988</v>
      </c>
      <c r="I92" s="19"/>
      <c r="J92" s="19"/>
      <c r="K92" s="19"/>
      <c r="L92" s="19">
        <f>SUM(C92:J92)</f>
        <v>3377056.2801199704</v>
      </c>
      <c r="M92" s="20"/>
      <c r="N92" s="17">
        <f>SUM(C92:J92)</f>
        <v>3377056.2801199704</v>
      </c>
      <c r="O92" s="32">
        <f>B92-N92</f>
        <v>0</v>
      </c>
    </row>
    <row r="93" spans="1:15" x14ac:dyDescent="0.2">
      <c r="A93" s="12" t="s">
        <v>77</v>
      </c>
      <c r="B93" s="19">
        <f t="shared" ref="B93:J93" si="12">B90+B91+B92</f>
        <v>27214090.122154869</v>
      </c>
      <c r="C93" s="19">
        <f t="shared" si="12"/>
        <v>12664998.553493636</v>
      </c>
      <c r="D93" s="19">
        <f t="shared" si="12"/>
        <v>5388860.5324551053</v>
      </c>
      <c r="E93" s="19">
        <f t="shared" si="12"/>
        <v>0</v>
      </c>
      <c r="F93" s="19">
        <f t="shared" si="12"/>
        <v>8411440.8074450903</v>
      </c>
      <c r="G93" s="19">
        <f t="shared" si="12"/>
        <v>656890.49499812059</v>
      </c>
      <c r="H93" s="19">
        <f t="shared" si="12"/>
        <v>91899.733762919044</v>
      </c>
      <c r="I93" s="19">
        <f t="shared" si="12"/>
        <v>0</v>
      </c>
      <c r="J93" s="19">
        <f t="shared" si="12"/>
        <v>0</v>
      </c>
      <c r="K93" s="19"/>
      <c r="L93" s="19">
        <f>SUM(C93:J93)</f>
        <v>27214090.122154873</v>
      </c>
      <c r="M93" s="20"/>
      <c r="N93" s="17">
        <f>SUM(C93:J93)</f>
        <v>27214090.122154873</v>
      </c>
      <c r="O93" s="32">
        <f>B93-N93</f>
        <v>0</v>
      </c>
    </row>
    <row r="94" spans="1:15" x14ac:dyDescent="0.2">
      <c r="A94" s="33" t="s">
        <v>78</v>
      </c>
      <c r="B94" s="21"/>
      <c r="C94" s="21"/>
      <c r="D94" s="21"/>
      <c r="E94" s="21"/>
      <c r="F94" s="21"/>
      <c r="G94" s="21"/>
      <c r="H94" s="21"/>
      <c r="I94" s="21"/>
      <c r="J94" s="21"/>
      <c r="K94" s="21"/>
      <c r="L94" s="17"/>
      <c r="N94" s="17"/>
    </row>
    <row r="95" spans="1:15" x14ac:dyDescent="0.2">
      <c r="A95" s="12" t="s">
        <v>79</v>
      </c>
      <c r="B95" s="19">
        <v>0</v>
      </c>
      <c r="C95" s="19">
        <v>0</v>
      </c>
      <c r="D95" s="19">
        <v>0</v>
      </c>
      <c r="E95" s="19">
        <v>0</v>
      </c>
      <c r="F95" s="19">
        <v>0</v>
      </c>
      <c r="G95" s="19">
        <v>0</v>
      </c>
      <c r="H95" s="19">
        <v>0</v>
      </c>
      <c r="I95" s="19">
        <v>0</v>
      </c>
      <c r="J95" s="21"/>
      <c r="K95" s="21"/>
      <c r="L95" s="17"/>
      <c r="N95" s="17"/>
    </row>
    <row r="96" spans="1:15" x14ac:dyDescent="0.2">
      <c r="A96" s="12" t="s">
        <v>80</v>
      </c>
      <c r="B96" s="19">
        <f t="shared" ref="B96:J96" si="13">B14</f>
        <v>19003804.177573744</v>
      </c>
      <c r="C96" s="19">
        <f t="shared" si="13"/>
        <v>8761018.5744289123</v>
      </c>
      <c r="D96" s="19">
        <f t="shared" si="13"/>
        <v>3524936.400568617</v>
      </c>
      <c r="E96" s="19">
        <f t="shared" si="13"/>
        <v>0</v>
      </c>
      <c r="F96" s="19">
        <f t="shared" si="13"/>
        <v>6153639.3203771655</v>
      </c>
      <c r="G96" s="19">
        <f t="shared" si="13"/>
        <v>514726.27285935986</v>
      </c>
      <c r="H96" s="19">
        <f t="shared" si="13"/>
        <v>49483.609339690534</v>
      </c>
      <c r="I96" s="19">
        <f t="shared" si="13"/>
        <v>0</v>
      </c>
      <c r="J96" s="19">
        <f t="shared" si="13"/>
        <v>0</v>
      </c>
      <c r="K96" s="19"/>
      <c r="L96" s="19">
        <f>L14</f>
        <v>19003804.177573748</v>
      </c>
      <c r="M96" s="20"/>
      <c r="N96" s="17">
        <f t="shared" ref="N96:N101" si="14">SUM(C96:J96)</f>
        <v>19003804.177573748</v>
      </c>
    </row>
    <row r="97" spans="1:15" x14ac:dyDescent="0.2">
      <c r="A97" s="12" t="s">
        <v>81</v>
      </c>
      <c r="B97" s="19">
        <f t="shared" ref="B97:J97" si="15">B15</f>
        <v>3388490.0000000009</v>
      </c>
      <c r="C97" s="19">
        <f t="shared" si="15"/>
        <v>1223422.103006453</v>
      </c>
      <c r="D97" s="19">
        <f t="shared" si="15"/>
        <v>692830.78469032212</v>
      </c>
      <c r="E97" s="19">
        <f t="shared" si="15"/>
        <v>0</v>
      </c>
      <c r="F97" s="19">
        <f t="shared" si="15"/>
        <v>1295115.0196100613</v>
      </c>
      <c r="G97" s="19">
        <f t="shared" si="15"/>
        <v>161174.5569618865</v>
      </c>
      <c r="H97" s="19">
        <f t="shared" si="15"/>
        <v>15947.535731277703</v>
      </c>
      <c r="I97" s="19">
        <f t="shared" si="15"/>
        <v>0</v>
      </c>
      <c r="J97" s="19">
        <f t="shared" si="15"/>
        <v>0</v>
      </c>
      <c r="K97" s="19"/>
      <c r="L97" s="19">
        <f>L15</f>
        <v>3388490.0000000009</v>
      </c>
      <c r="M97" s="20"/>
      <c r="N97" s="17">
        <f t="shared" si="14"/>
        <v>3388490.0000000009</v>
      </c>
    </row>
    <row r="98" spans="1:15" x14ac:dyDescent="0.2">
      <c r="A98" s="12" t="s">
        <v>82</v>
      </c>
      <c r="B98" s="19">
        <f t="shared" ref="B98:J98" si="16">B16</f>
        <v>487404.00000000012</v>
      </c>
      <c r="C98" s="19">
        <f t="shared" si="16"/>
        <v>175978.33450703917</v>
      </c>
      <c r="D98" s="19">
        <f t="shared" si="16"/>
        <v>99657.515820085595</v>
      </c>
      <c r="E98" s="19">
        <f t="shared" si="16"/>
        <v>0</v>
      </c>
      <c r="F98" s="19">
        <f t="shared" si="16"/>
        <v>186290.71976544784</v>
      </c>
      <c r="G98" s="19">
        <f t="shared" si="16"/>
        <v>23183.519432387682</v>
      </c>
      <c r="H98" s="19">
        <f t="shared" si="16"/>
        <v>2293.9104750398196</v>
      </c>
      <c r="I98" s="19">
        <f t="shared" si="16"/>
        <v>0</v>
      </c>
      <c r="J98" s="19">
        <f t="shared" si="16"/>
        <v>0</v>
      </c>
      <c r="K98" s="19"/>
      <c r="L98" s="19">
        <f>L16</f>
        <v>487404.00000000012</v>
      </c>
      <c r="M98" s="20"/>
      <c r="N98" s="17">
        <f t="shared" si="14"/>
        <v>487404.00000000006</v>
      </c>
    </row>
    <row r="99" spans="1:15" x14ac:dyDescent="0.2">
      <c r="A99" s="12" t="s">
        <v>83</v>
      </c>
      <c r="B99" s="19">
        <f t="shared" ref="B99:J99" si="17">B17</f>
        <v>2093212.9129049748</v>
      </c>
      <c r="C99" s="19">
        <f t="shared" si="17"/>
        <v>755759.33349263738</v>
      </c>
      <c r="D99" s="19">
        <f t="shared" si="17"/>
        <v>427990.74070511304</v>
      </c>
      <c r="E99" s="19">
        <f t="shared" si="17"/>
        <v>0</v>
      </c>
      <c r="F99" s="19">
        <f t="shared" si="17"/>
        <v>800047.06602202146</v>
      </c>
      <c r="G99" s="19">
        <f t="shared" si="17"/>
        <v>99564.308545800377</v>
      </c>
      <c r="H99" s="19">
        <f t="shared" si="17"/>
        <v>9851.4641394024929</v>
      </c>
      <c r="I99" s="19">
        <f t="shared" si="17"/>
        <v>0</v>
      </c>
      <c r="J99" s="19">
        <f t="shared" si="17"/>
        <v>0</v>
      </c>
      <c r="K99" s="19"/>
      <c r="L99" s="19">
        <f>L17</f>
        <v>2093212.9129049748</v>
      </c>
      <c r="M99" s="20"/>
      <c r="N99" s="17">
        <f t="shared" si="14"/>
        <v>2093212.9129049748</v>
      </c>
    </row>
    <row r="100" spans="1:15" x14ac:dyDescent="0.2">
      <c r="A100" s="12" t="s">
        <v>84</v>
      </c>
      <c r="B100" s="19">
        <f t="shared" ref="B100:J100" si="18">B18</f>
        <v>3516650.8657307448</v>
      </c>
      <c r="C100" s="19">
        <f t="shared" si="18"/>
        <v>1489388.5721674294</v>
      </c>
      <c r="D100" s="19">
        <f t="shared" si="18"/>
        <v>677321.21565548028</v>
      </c>
      <c r="E100" s="19">
        <f t="shared" si="18"/>
        <v>0</v>
      </c>
      <c r="F100" s="19">
        <f t="shared" si="18"/>
        <v>1215750.8950258866</v>
      </c>
      <c r="G100" s="19">
        <f t="shared" si="18"/>
        <v>122260.31650635901</v>
      </c>
      <c r="H100" s="19">
        <f t="shared" si="18"/>
        <v>11929.866375589529</v>
      </c>
      <c r="I100" s="19">
        <f t="shared" si="18"/>
        <v>0</v>
      </c>
      <c r="J100" s="19">
        <f t="shared" si="18"/>
        <v>0</v>
      </c>
      <c r="K100" s="19"/>
      <c r="L100" s="19">
        <f>L18</f>
        <v>3516650.8657307448</v>
      </c>
      <c r="M100" s="20"/>
      <c r="N100" s="17">
        <f t="shared" si="14"/>
        <v>3516650.8657307448</v>
      </c>
    </row>
    <row r="101" spans="1:15" x14ac:dyDescent="0.2">
      <c r="A101" s="12" t="s">
        <v>85</v>
      </c>
      <c r="B101" s="19">
        <f t="shared" ref="B101:J101" si="19">SUM(B95:B100)</f>
        <v>28489561.956209462</v>
      </c>
      <c r="C101" s="19">
        <f t="shared" si="19"/>
        <v>12405566.91760247</v>
      </c>
      <c r="D101" s="19">
        <f t="shared" si="19"/>
        <v>5422736.6574396184</v>
      </c>
      <c r="E101" s="19">
        <f t="shared" si="19"/>
        <v>0</v>
      </c>
      <c r="F101" s="19">
        <f t="shared" si="19"/>
        <v>9650843.0208005831</v>
      </c>
      <c r="G101" s="19">
        <f t="shared" si="19"/>
        <v>920908.97430579341</v>
      </c>
      <c r="H101" s="19">
        <f t="shared" si="19"/>
        <v>89506.386061000085</v>
      </c>
      <c r="I101" s="19">
        <f t="shared" si="19"/>
        <v>0</v>
      </c>
      <c r="J101" s="19">
        <f t="shared" si="19"/>
        <v>0</v>
      </c>
      <c r="K101" s="19"/>
      <c r="L101" s="19">
        <f>SUM(L95:L100)</f>
        <v>28489561.956209466</v>
      </c>
      <c r="M101" s="20"/>
      <c r="N101" s="17">
        <f t="shared" si="14"/>
        <v>28489561.956209466</v>
      </c>
    </row>
    <row r="102" spans="1:15" x14ac:dyDescent="0.2">
      <c r="A102" s="1"/>
      <c r="B102" s="21"/>
      <c r="C102" s="21"/>
      <c r="D102" s="21"/>
      <c r="E102" s="21"/>
      <c r="F102" s="21"/>
      <c r="G102" s="21"/>
      <c r="H102" s="21"/>
      <c r="I102" s="21"/>
      <c r="J102" s="21"/>
      <c r="K102" s="21"/>
      <c r="L102" s="17"/>
      <c r="N102" s="17"/>
    </row>
    <row r="103" spans="1:15" x14ac:dyDescent="0.2">
      <c r="A103" s="1"/>
      <c r="B103" s="21"/>
      <c r="C103" s="21"/>
      <c r="D103" s="21"/>
      <c r="E103" s="21"/>
      <c r="F103" s="21"/>
      <c r="G103" s="21"/>
      <c r="H103" s="21"/>
      <c r="I103" s="21"/>
      <c r="J103" s="21"/>
      <c r="K103" s="21"/>
      <c r="L103" s="17"/>
      <c r="N103" s="17"/>
    </row>
    <row r="104" spans="1:15" x14ac:dyDescent="0.2">
      <c r="A104" s="12" t="s">
        <v>86</v>
      </c>
      <c r="B104" s="19">
        <f t="shared" ref="B104:J104" si="20">B19</f>
        <v>-1529680.6452616865</v>
      </c>
      <c r="C104" s="19">
        <f t="shared" si="20"/>
        <v>-542203.44105695386</v>
      </c>
      <c r="D104" s="19">
        <f t="shared" si="20"/>
        <v>-314683.65651955304</v>
      </c>
      <c r="E104" s="19">
        <f t="shared" si="20"/>
        <v>0</v>
      </c>
      <c r="F104" s="19">
        <f t="shared" si="20"/>
        <v>-590554.8345021127</v>
      </c>
      <c r="G104" s="19">
        <f t="shared" si="20"/>
        <v>-74827.197469409672</v>
      </c>
      <c r="H104" s="19">
        <f t="shared" si="20"/>
        <v>-7411.5157136573462</v>
      </c>
      <c r="I104" s="19">
        <f t="shared" si="20"/>
        <v>0</v>
      </c>
      <c r="J104" s="19">
        <f t="shared" si="20"/>
        <v>0</v>
      </c>
      <c r="K104" s="19"/>
      <c r="L104" s="19">
        <f>L19</f>
        <v>-1529680.6452616863</v>
      </c>
      <c r="M104" s="20"/>
      <c r="N104" s="17">
        <f>SUM(C104:J104)</f>
        <v>-1529680.6452616863</v>
      </c>
    </row>
    <row r="105" spans="1:15" x14ac:dyDescent="0.2">
      <c r="A105" s="1"/>
      <c r="B105" s="21"/>
      <c r="C105" s="21"/>
      <c r="D105" s="21"/>
      <c r="E105" s="21"/>
      <c r="F105" s="21"/>
      <c r="G105" s="21"/>
      <c r="H105" s="21"/>
      <c r="I105" s="21"/>
      <c r="J105" s="21"/>
      <c r="K105" s="21"/>
      <c r="L105" s="17"/>
      <c r="N105" s="17">
        <f>SUM(C105:L105)</f>
        <v>0</v>
      </c>
    </row>
    <row r="106" spans="1:15" x14ac:dyDescent="0.2">
      <c r="A106" s="12" t="s">
        <v>87</v>
      </c>
      <c r="B106" s="19">
        <f t="shared" ref="B106:J106" si="21">B93-B101-B104</f>
        <v>254208.81120709353</v>
      </c>
      <c r="C106" s="19">
        <f t="shared" si="21"/>
        <v>801635.07694811944</v>
      </c>
      <c r="D106" s="19">
        <f t="shared" si="21"/>
        <v>280807.53153504001</v>
      </c>
      <c r="E106" s="19">
        <f t="shared" si="21"/>
        <v>0</v>
      </c>
      <c r="F106" s="19">
        <f t="shared" si="21"/>
        <v>-648847.3788533801</v>
      </c>
      <c r="G106" s="19">
        <f t="shared" si="21"/>
        <v>-189191.28183826315</v>
      </c>
      <c r="H106" s="19">
        <f t="shared" si="21"/>
        <v>9804.8634155763066</v>
      </c>
      <c r="I106" s="19">
        <f t="shared" si="21"/>
        <v>0</v>
      </c>
      <c r="J106" s="19">
        <f t="shared" si="21"/>
        <v>0</v>
      </c>
      <c r="K106" s="19"/>
      <c r="L106" s="19">
        <f>L93-L101-L104</f>
        <v>254208.8112070933</v>
      </c>
      <c r="M106" s="20"/>
      <c r="N106" s="17">
        <f>SUM(C106:J106)</f>
        <v>254208.81120709251</v>
      </c>
    </row>
    <row r="107" spans="1:15" x14ac:dyDescent="0.2">
      <c r="A107" s="4" t="s">
        <v>7</v>
      </c>
      <c r="B107" s="4" t="s">
        <v>7</v>
      </c>
      <c r="C107" s="4" t="s">
        <v>7</v>
      </c>
      <c r="D107" s="4" t="s">
        <v>7</v>
      </c>
      <c r="E107" s="4" t="s">
        <v>7</v>
      </c>
      <c r="F107" s="4" t="s">
        <v>7</v>
      </c>
      <c r="G107" s="4" t="s">
        <v>7</v>
      </c>
      <c r="H107" s="4"/>
      <c r="I107" s="4"/>
      <c r="J107" s="4" t="s">
        <v>7</v>
      </c>
      <c r="K107" s="4"/>
      <c r="L107" s="4" t="s">
        <v>7</v>
      </c>
      <c r="M107" s="4" t="s">
        <v>7</v>
      </c>
      <c r="N107" s="4" t="s">
        <v>7</v>
      </c>
      <c r="O107" s="4" t="s">
        <v>7</v>
      </c>
    </row>
    <row r="108" spans="1:15" x14ac:dyDescent="0.2">
      <c r="A108" s="1"/>
      <c r="B108" s="1"/>
      <c r="C108" s="1"/>
      <c r="D108" s="1"/>
      <c r="E108" s="1"/>
      <c r="F108" s="1"/>
      <c r="G108" s="1"/>
      <c r="H108" s="1"/>
      <c r="I108" s="1"/>
      <c r="J108" s="1"/>
      <c r="K108" s="1"/>
    </row>
    <row r="109" spans="1:15" x14ac:dyDescent="0.2">
      <c r="A109" s="12" t="s">
        <v>88</v>
      </c>
      <c r="B109" s="20">
        <f t="shared" ref="B109:H109" si="22">B12</f>
        <v>73747218.950000018</v>
      </c>
      <c r="C109" s="20">
        <f t="shared" si="22"/>
        <v>26140094.01696397</v>
      </c>
      <c r="D109" s="20">
        <f t="shared" si="22"/>
        <v>15171169.609303638</v>
      </c>
      <c r="E109" s="20">
        <f t="shared" si="22"/>
        <v>0</v>
      </c>
      <c r="F109" s="20">
        <f t="shared" si="22"/>
        <v>28471156.261873085</v>
      </c>
      <c r="G109" s="20">
        <f t="shared" si="22"/>
        <v>3607483.5177426278</v>
      </c>
      <c r="H109" s="20">
        <f t="shared" si="22"/>
        <v>357315.5441166932</v>
      </c>
      <c r="I109" s="20"/>
      <c r="J109" s="20"/>
      <c r="K109" s="20"/>
      <c r="L109" s="19">
        <f>SUM(C109:J109)</f>
        <v>73747218.950000018</v>
      </c>
      <c r="M109" s="20"/>
      <c r="N109" s="17">
        <f>SUM(C109:J109)</f>
        <v>73747218.950000018</v>
      </c>
    </row>
    <row r="110" spans="1:15" x14ac:dyDescent="0.2">
      <c r="A110" s="1"/>
      <c r="B110" s="1"/>
      <c r="C110" s="1"/>
      <c r="D110" s="1"/>
      <c r="E110" s="1"/>
      <c r="F110" s="1"/>
      <c r="G110" s="1"/>
      <c r="H110" s="1"/>
      <c r="I110" s="1"/>
      <c r="J110" s="1"/>
      <c r="K110" s="1"/>
    </row>
    <row r="111" spans="1:15" x14ac:dyDescent="0.2">
      <c r="A111" s="23" t="s">
        <v>89</v>
      </c>
      <c r="B111" s="34">
        <f t="shared" ref="B111:H111" si="23">B106/B109</f>
        <v>3.4470291195583245E-3</v>
      </c>
      <c r="C111" s="34">
        <f t="shared" si="23"/>
        <v>3.0666878107932109E-2</v>
      </c>
      <c r="D111" s="34">
        <f t="shared" si="23"/>
        <v>1.8509286941386264E-2</v>
      </c>
      <c r="E111" s="34" t="e">
        <f t="shared" si="23"/>
        <v>#DIV/0!</v>
      </c>
      <c r="F111" s="34">
        <f t="shared" si="23"/>
        <v>-2.2789639201351256E-2</v>
      </c>
      <c r="G111" s="34">
        <f t="shared" si="23"/>
        <v>-5.2444115380643246E-2</v>
      </c>
      <c r="H111" s="34">
        <f t="shared" si="23"/>
        <v>2.7440349509044042E-2</v>
      </c>
      <c r="I111" s="34"/>
      <c r="J111" s="34"/>
      <c r="K111" s="34"/>
      <c r="L111" s="34">
        <f>L106/L109</f>
        <v>3.447029119558321E-3</v>
      </c>
      <c r="M111" s="34"/>
      <c r="N111" s="17"/>
    </row>
    <row r="112" spans="1:15" x14ac:dyDescent="0.2">
      <c r="A112" s="1" t="s">
        <v>90</v>
      </c>
      <c r="B112" s="35">
        <f>'H3'!D238</f>
        <v>8.7399999999999992E-2</v>
      </c>
      <c r="C112" s="35">
        <f t="shared" ref="C112:H112" si="24">B112</f>
        <v>8.7399999999999992E-2</v>
      </c>
      <c r="D112" s="35">
        <f t="shared" si="24"/>
        <v>8.7399999999999992E-2</v>
      </c>
      <c r="E112" s="35">
        <f t="shared" si="24"/>
        <v>8.7399999999999992E-2</v>
      </c>
      <c r="F112" s="35">
        <f t="shared" si="24"/>
        <v>8.7399999999999992E-2</v>
      </c>
      <c r="G112" s="35">
        <f t="shared" si="24"/>
        <v>8.7399999999999992E-2</v>
      </c>
      <c r="H112" s="35">
        <f t="shared" si="24"/>
        <v>8.7399999999999992E-2</v>
      </c>
      <c r="I112" s="35"/>
      <c r="J112" s="35"/>
      <c r="K112" s="35"/>
      <c r="L112" s="35">
        <f>B112</f>
        <v>8.7399999999999992E-2</v>
      </c>
      <c r="M112" s="36"/>
    </row>
    <row r="113" spans="1:15" x14ac:dyDescent="0.2">
      <c r="A113" s="1" t="s">
        <v>91</v>
      </c>
      <c r="B113" s="22">
        <f t="shared" ref="B113:H113" si="25">B112*B109</f>
        <v>6445506.936230001</v>
      </c>
      <c r="C113" s="22">
        <f t="shared" si="25"/>
        <v>2284644.2170826509</v>
      </c>
      <c r="D113" s="22">
        <f t="shared" si="25"/>
        <v>1325960.2238531378</v>
      </c>
      <c r="E113" s="22">
        <f t="shared" si="25"/>
        <v>0</v>
      </c>
      <c r="F113" s="22">
        <f t="shared" si="25"/>
        <v>2488379.0572877075</v>
      </c>
      <c r="G113" s="22">
        <f t="shared" si="25"/>
        <v>315294.05945070565</v>
      </c>
      <c r="H113" s="22">
        <f t="shared" si="25"/>
        <v>31229.378555798983</v>
      </c>
      <c r="I113" s="22"/>
      <c r="J113" s="22"/>
      <c r="K113" s="22"/>
      <c r="L113" s="19">
        <f>SUM(C113:J113)</f>
        <v>6445506.936230001</v>
      </c>
      <c r="M113" s="22"/>
      <c r="N113" s="17">
        <f>SUM(C113:J113)</f>
        <v>6445506.936230001</v>
      </c>
    </row>
    <row r="114" spans="1:15" x14ac:dyDescent="0.2">
      <c r="A114" s="1" t="s">
        <v>92</v>
      </c>
      <c r="B114" s="22">
        <f t="shared" ref="B114:H114" si="26">B113-B106</f>
        <v>6191298.1250229077</v>
      </c>
      <c r="C114" s="22">
        <f t="shared" si="26"/>
        <v>1483009.1401345315</v>
      </c>
      <c r="D114" s="22">
        <f t="shared" si="26"/>
        <v>1045152.6923180978</v>
      </c>
      <c r="E114" s="22">
        <f t="shared" si="26"/>
        <v>0</v>
      </c>
      <c r="F114" s="22">
        <f t="shared" si="26"/>
        <v>3137226.4361410877</v>
      </c>
      <c r="G114" s="22">
        <f t="shared" si="26"/>
        <v>504485.3412889688</v>
      </c>
      <c r="H114" s="22">
        <f t="shared" si="26"/>
        <v>21424.515140222677</v>
      </c>
      <c r="I114" s="22"/>
      <c r="J114" s="22"/>
      <c r="K114" s="22"/>
      <c r="L114" s="19">
        <f>SUM(C114:J114)</f>
        <v>6191298.1250229087</v>
      </c>
      <c r="M114" s="22"/>
      <c r="N114" s="17">
        <f>SUM(C114:J114)</f>
        <v>6191298.1250229087</v>
      </c>
    </row>
    <row r="115" spans="1:15" x14ac:dyDescent="0.2">
      <c r="A115" s="1" t="s">
        <v>93</v>
      </c>
      <c r="B115" s="29">
        <v>1.6233</v>
      </c>
      <c r="C115" s="29">
        <f t="shared" ref="C115:H115" si="27">B115</f>
        <v>1.6233</v>
      </c>
      <c r="D115" s="29">
        <f t="shared" si="27"/>
        <v>1.6233</v>
      </c>
      <c r="E115" s="29">
        <f t="shared" si="27"/>
        <v>1.6233</v>
      </c>
      <c r="F115" s="29">
        <f t="shared" si="27"/>
        <v>1.6233</v>
      </c>
      <c r="G115" s="29">
        <f t="shared" si="27"/>
        <v>1.6233</v>
      </c>
      <c r="H115" s="29">
        <f t="shared" si="27"/>
        <v>1.6233</v>
      </c>
      <c r="I115" s="29"/>
      <c r="J115" s="29"/>
      <c r="K115" s="29"/>
      <c r="L115" s="29">
        <f>J115</f>
        <v>0</v>
      </c>
      <c r="M115" s="29"/>
      <c r="N115" s="17"/>
    </row>
    <row r="116" spans="1:15" x14ac:dyDescent="0.2">
      <c r="A116" s="3" t="s">
        <v>94</v>
      </c>
      <c r="B116" s="22">
        <f t="shared" ref="B116:H116" si="28">B115*B114</f>
        <v>10050334.246349687</v>
      </c>
      <c r="C116" s="22">
        <f t="shared" si="28"/>
        <v>2407368.7371803848</v>
      </c>
      <c r="D116" s="22">
        <f t="shared" si="28"/>
        <v>1696596.3654399682</v>
      </c>
      <c r="E116" s="22">
        <f t="shared" si="28"/>
        <v>0</v>
      </c>
      <c r="F116" s="22">
        <f t="shared" si="28"/>
        <v>5092659.6737878276</v>
      </c>
      <c r="G116" s="22">
        <f t="shared" si="28"/>
        <v>818931.05451438308</v>
      </c>
      <c r="H116" s="22">
        <f t="shared" si="28"/>
        <v>34778.415427123473</v>
      </c>
      <c r="I116" s="22"/>
      <c r="J116" s="22"/>
      <c r="K116" s="22"/>
      <c r="L116" s="19">
        <f>SUM(C116:J116)</f>
        <v>10050334.246349689</v>
      </c>
      <c r="M116" s="22"/>
      <c r="N116" s="17">
        <f>SUM(C116:J116)</f>
        <v>10050334.246349689</v>
      </c>
    </row>
    <row r="117" spans="1:15" x14ac:dyDescent="0.2">
      <c r="A117" s="1" t="s">
        <v>95</v>
      </c>
      <c r="B117" s="22">
        <f>SUM(C117:J117)</f>
        <v>266132.984146918</v>
      </c>
      <c r="C117" s="22">
        <f>H1b!E114</f>
        <v>241102.78392807581</v>
      </c>
      <c r="D117" s="22">
        <f>H1b!F114</f>
        <v>18337.680128986889</v>
      </c>
      <c r="E117" s="22">
        <v>0</v>
      </c>
      <c r="F117" s="22">
        <f>H1b!G114</f>
        <v>6596.0974928983851</v>
      </c>
      <c r="G117" s="22">
        <f>H1b!H114</f>
        <v>22.790795644355057</v>
      </c>
      <c r="H117" s="22">
        <f>H1b!I114</f>
        <v>73.631801312531934</v>
      </c>
      <c r="I117" s="22"/>
      <c r="J117" s="22"/>
      <c r="K117" s="22"/>
      <c r="L117" s="19">
        <f>SUM(C117:J117)</f>
        <v>266132.984146918</v>
      </c>
      <c r="N117" s="17"/>
    </row>
    <row r="118" spans="1:15" x14ac:dyDescent="0.2">
      <c r="A118" s="1" t="s">
        <v>96</v>
      </c>
      <c r="B118" s="17">
        <f t="shared" ref="B118:H118" si="29">B116-B117</f>
        <v>9784201.2622027695</v>
      </c>
      <c r="C118" s="17">
        <f t="shared" si="29"/>
        <v>2166265.953252309</v>
      </c>
      <c r="D118" s="17">
        <f t="shared" si="29"/>
        <v>1678258.6853109812</v>
      </c>
      <c r="E118" s="17">
        <f t="shared" si="29"/>
        <v>0</v>
      </c>
      <c r="F118" s="17">
        <f t="shared" si="29"/>
        <v>5086063.5762949288</v>
      </c>
      <c r="G118" s="17">
        <f t="shared" si="29"/>
        <v>818908.26371873869</v>
      </c>
      <c r="H118" s="17">
        <f t="shared" si="29"/>
        <v>34704.783625810938</v>
      </c>
      <c r="I118" s="17"/>
      <c r="J118" s="17"/>
      <c r="K118" s="17"/>
      <c r="L118" s="19">
        <f>SUM(C118:J118)</f>
        <v>9784201.2622027695</v>
      </c>
      <c r="M118" s="17"/>
      <c r="N118" s="17">
        <f>SUM(C118:J118)</f>
        <v>9784201.2622027695</v>
      </c>
    </row>
    <row r="119" spans="1:15" x14ac:dyDescent="0.2">
      <c r="A119" s="1" t="s">
        <v>97</v>
      </c>
      <c r="C119" s="37"/>
      <c r="D119" s="37"/>
      <c r="E119" s="37"/>
      <c r="F119" s="37"/>
      <c r="G119" s="37"/>
      <c r="H119" s="37"/>
      <c r="I119" s="37"/>
      <c r="J119" s="37"/>
    </row>
    <row r="120" spans="1:15" x14ac:dyDescent="0.2">
      <c r="A120" s="1"/>
      <c r="C120" s="37"/>
      <c r="D120" s="37"/>
      <c r="E120" s="37"/>
      <c r="F120" s="37"/>
      <c r="G120" s="37"/>
      <c r="H120" s="37"/>
      <c r="I120" s="37"/>
      <c r="J120" s="37"/>
    </row>
    <row r="121" spans="1:15" x14ac:dyDescent="0.2">
      <c r="A121" s="1"/>
      <c r="C121" s="37"/>
      <c r="D121" s="37"/>
      <c r="E121" s="37"/>
      <c r="F121" s="37"/>
      <c r="G121" s="37"/>
      <c r="H121" s="37"/>
      <c r="I121" s="37"/>
      <c r="J121" s="37"/>
    </row>
    <row r="122" spans="1:15" x14ac:dyDescent="0.2">
      <c r="A122" s="1"/>
      <c r="C122" s="37"/>
      <c r="D122" s="37"/>
      <c r="E122" s="37"/>
      <c r="F122" s="37"/>
      <c r="G122" s="37"/>
      <c r="H122" s="37"/>
      <c r="I122" s="37"/>
      <c r="J122" s="37"/>
    </row>
    <row r="123" spans="1:15" x14ac:dyDescent="0.2">
      <c r="A123" s="1"/>
      <c r="C123" s="37"/>
      <c r="D123" s="37"/>
      <c r="E123" s="37"/>
      <c r="F123" s="37"/>
      <c r="G123" s="37"/>
      <c r="H123" s="37"/>
      <c r="I123" s="37"/>
      <c r="J123" s="37"/>
    </row>
    <row r="124" spans="1:15" x14ac:dyDescent="0.2">
      <c r="A124" s="1"/>
      <c r="C124" s="37"/>
      <c r="D124" s="37"/>
      <c r="E124" s="37"/>
      <c r="F124" s="37"/>
      <c r="G124" s="37"/>
      <c r="H124" s="37"/>
      <c r="I124" s="37"/>
      <c r="J124" s="37"/>
    </row>
    <row r="125" spans="1:15" x14ac:dyDescent="0.2">
      <c r="A125" s="1"/>
      <c r="C125" s="37"/>
      <c r="D125" s="37"/>
      <c r="E125" s="37"/>
      <c r="F125" s="37"/>
      <c r="G125" s="37"/>
      <c r="H125" s="37"/>
      <c r="I125" s="37"/>
      <c r="J125" s="37"/>
    </row>
    <row r="126" spans="1:15" x14ac:dyDescent="0.2">
      <c r="A126" s="1"/>
      <c r="C126" s="37"/>
      <c r="D126" s="37"/>
      <c r="E126" s="37"/>
      <c r="F126" s="37"/>
      <c r="G126" s="37"/>
      <c r="H126" s="37"/>
      <c r="I126" s="37"/>
      <c r="J126" s="37"/>
    </row>
    <row r="127" spans="1:15" x14ac:dyDescent="0.2">
      <c r="A127" s="4" t="s">
        <v>7</v>
      </c>
      <c r="B127" s="4" t="s">
        <v>7</v>
      </c>
      <c r="C127" s="4" t="s">
        <v>7</v>
      </c>
      <c r="D127" s="4" t="s">
        <v>7</v>
      </c>
      <c r="E127" s="4" t="s">
        <v>7</v>
      </c>
      <c r="F127" s="4" t="s">
        <v>7</v>
      </c>
      <c r="G127" s="4" t="s">
        <v>7</v>
      </c>
      <c r="H127" s="4"/>
      <c r="I127" s="4"/>
      <c r="J127" s="4" t="s">
        <v>7</v>
      </c>
      <c r="K127" s="4" t="s">
        <v>7</v>
      </c>
      <c r="L127" s="4" t="s">
        <v>7</v>
      </c>
      <c r="M127" s="4" t="s">
        <v>7</v>
      </c>
      <c r="N127" s="4" t="s">
        <v>7</v>
      </c>
      <c r="O127" s="4" t="s">
        <v>7</v>
      </c>
    </row>
    <row r="128" spans="1:15" x14ac:dyDescent="0.2">
      <c r="A128" s="1" t="s">
        <v>98</v>
      </c>
      <c r="B128" s="1"/>
      <c r="C128" s="1"/>
      <c r="D128" s="1"/>
      <c r="E128" s="1"/>
      <c r="F128" s="1"/>
      <c r="G128" s="1"/>
      <c r="H128" s="1"/>
      <c r="I128" s="1"/>
      <c r="J128" s="1" t="s">
        <v>69</v>
      </c>
      <c r="K128" s="1"/>
    </row>
    <row r="129" spans="1:15" x14ac:dyDescent="0.2">
      <c r="A129" s="1"/>
      <c r="B129" s="1"/>
      <c r="C129" s="1"/>
      <c r="D129" s="1"/>
      <c r="E129" s="1"/>
      <c r="F129" s="1"/>
      <c r="G129" s="1"/>
      <c r="H129" s="1"/>
      <c r="I129" s="1"/>
      <c r="J129" s="1"/>
      <c r="K129" s="1"/>
    </row>
    <row r="130" spans="1:15" x14ac:dyDescent="0.2">
      <c r="A130" s="1" t="s">
        <v>12</v>
      </c>
      <c r="B130" s="1"/>
      <c r="C130" s="1"/>
      <c r="D130" s="2" t="s">
        <v>13</v>
      </c>
      <c r="E130" s="1"/>
      <c r="F130" s="1"/>
      <c r="G130" s="1"/>
      <c r="H130" s="1"/>
      <c r="I130" s="1"/>
      <c r="J130" s="1" t="s">
        <v>99</v>
      </c>
      <c r="K130" s="1"/>
    </row>
    <row r="131" spans="1:15" x14ac:dyDescent="0.2">
      <c r="A131" s="4" t="s">
        <v>7</v>
      </c>
      <c r="B131" s="4" t="s">
        <v>7</v>
      </c>
      <c r="C131" s="4" t="s">
        <v>7</v>
      </c>
      <c r="D131" s="5" t="s">
        <v>7</v>
      </c>
      <c r="E131" s="4" t="s">
        <v>7</v>
      </c>
      <c r="F131" s="4" t="s">
        <v>7</v>
      </c>
      <c r="G131" s="4" t="s">
        <v>7</v>
      </c>
      <c r="H131" s="4"/>
      <c r="I131" s="4"/>
      <c r="J131" s="4" t="s">
        <v>7</v>
      </c>
      <c r="K131" s="4" t="s">
        <v>7</v>
      </c>
      <c r="L131" s="4" t="s">
        <v>7</v>
      </c>
      <c r="M131" s="4" t="s">
        <v>7</v>
      </c>
      <c r="N131" s="4" t="s">
        <v>7</v>
      </c>
      <c r="O131" s="4" t="s">
        <v>7</v>
      </c>
    </row>
    <row r="132" spans="1:15" x14ac:dyDescent="0.2">
      <c r="A132" s="1" t="s">
        <v>15</v>
      </c>
      <c r="B132" s="1"/>
      <c r="C132" s="1"/>
      <c r="D132" s="6" t="s">
        <v>16</v>
      </c>
      <c r="E132" s="1"/>
      <c r="F132" s="1"/>
      <c r="G132" s="1"/>
      <c r="H132" s="1"/>
      <c r="I132" s="1"/>
      <c r="J132" s="1" t="s">
        <v>17</v>
      </c>
      <c r="K132" s="1"/>
    </row>
    <row r="133" spans="1:15" x14ac:dyDescent="0.2">
      <c r="A133" s="1"/>
      <c r="B133" s="1"/>
      <c r="C133" s="1"/>
      <c r="D133" s="6" t="s">
        <v>18</v>
      </c>
      <c r="E133" s="1"/>
      <c r="F133" s="1"/>
      <c r="G133" s="1"/>
      <c r="H133" s="1"/>
      <c r="I133" s="1"/>
      <c r="J133" s="1"/>
      <c r="K133" s="1"/>
    </row>
    <row r="134" spans="1:15" x14ac:dyDescent="0.2">
      <c r="A134" s="1" t="s">
        <v>19</v>
      </c>
      <c r="B134" s="1"/>
      <c r="C134" s="1"/>
      <c r="D134" s="1"/>
      <c r="E134" s="1"/>
      <c r="F134" s="1"/>
      <c r="G134" s="1"/>
      <c r="H134" s="1"/>
      <c r="I134" s="1"/>
      <c r="J134" s="1" t="s">
        <v>695</v>
      </c>
      <c r="K134" s="1"/>
    </row>
    <row r="135" spans="1:15" x14ac:dyDescent="0.2">
      <c r="A135" s="1" t="s">
        <v>22</v>
      </c>
      <c r="B135" s="1"/>
      <c r="C135" s="1"/>
      <c r="D135" s="1" t="s">
        <v>71</v>
      </c>
      <c r="E135" s="1"/>
      <c r="F135" s="1"/>
      <c r="G135" s="1"/>
      <c r="H135" s="1"/>
      <c r="I135" s="1"/>
      <c r="J135" s="1" t="s">
        <v>23</v>
      </c>
      <c r="K135" s="1"/>
    </row>
    <row r="136" spans="1:15" x14ac:dyDescent="0.2">
      <c r="A136" s="1" t="s">
        <v>786</v>
      </c>
      <c r="B136" s="1"/>
      <c r="C136" s="1"/>
      <c r="D136" s="30" t="s">
        <v>72</v>
      </c>
      <c r="E136" s="1"/>
      <c r="F136" s="1"/>
      <c r="G136" s="1"/>
      <c r="H136" s="1"/>
      <c r="I136" s="1"/>
      <c r="J136" s="1"/>
      <c r="K136" s="1"/>
    </row>
    <row r="137" spans="1:15" x14ac:dyDescent="0.2">
      <c r="A137" s="4" t="s">
        <v>7</v>
      </c>
      <c r="B137" s="4" t="s">
        <v>7</v>
      </c>
      <c r="C137" s="4" t="s">
        <v>7</v>
      </c>
      <c r="D137" s="4" t="s">
        <v>7</v>
      </c>
      <c r="E137" s="4" t="s">
        <v>7</v>
      </c>
      <c r="F137" s="4" t="s">
        <v>7</v>
      </c>
      <c r="G137" s="4" t="s">
        <v>7</v>
      </c>
      <c r="H137" s="4"/>
      <c r="I137" s="4"/>
      <c r="J137" s="4" t="s">
        <v>7</v>
      </c>
      <c r="K137" s="4" t="s">
        <v>7</v>
      </c>
      <c r="L137" s="4" t="s">
        <v>7</v>
      </c>
      <c r="M137" s="4" t="s">
        <v>7</v>
      </c>
      <c r="N137" s="4" t="s">
        <v>7</v>
      </c>
      <c r="O137" s="4" t="s">
        <v>7</v>
      </c>
    </row>
    <row r="138" spans="1:15" x14ac:dyDescent="0.2">
      <c r="A138" s="4"/>
      <c r="B138" s="7"/>
      <c r="C138" s="8"/>
      <c r="D138" s="8"/>
      <c r="E138" s="9"/>
      <c r="F138" s="8"/>
      <c r="G138" s="8"/>
      <c r="H138" s="8"/>
      <c r="I138" s="8"/>
      <c r="J138" s="2"/>
      <c r="K138" s="10"/>
      <c r="L138" s="11" t="s">
        <v>24</v>
      </c>
      <c r="M138" s="4"/>
      <c r="N138" s="4"/>
      <c r="O138" s="4"/>
    </row>
    <row r="139" spans="1:15" x14ac:dyDescent="0.2">
      <c r="A139" s="1"/>
      <c r="B139" s="11" t="s">
        <v>255</v>
      </c>
      <c r="C139" s="13" t="s">
        <v>26</v>
      </c>
      <c r="D139" s="13" t="s">
        <v>27</v>
      </c>
      <c r="E139" s="13" t="s">
        <v>710</v>
      </c>
      <c r="F139" s="224" t="s">
        <v>114</v>
      </c>
      <c r="G139" s="224" t="s">
        <v>29</v>
      </c>
      <c r="H139" s="13" t="s">
        <v>752</v>
      </c>
      <c r="I139" s="13"/>
      <c r="J139" s="13"/>
      <c r="K139" s="13"/>
      <c r="L139" s="11" t="s">
        <v>25</v>
      </c>
      <c r="M139" s="14"/>
      <c r="N139" s="18" t="s">
        <v>33</v>
      </c>
      <c r="O139" s="18" t="s">
        <v>34</v>
      </c>
    </row>
    <row r="140" spans="1:15" x14ac:dyDescent="0.2">
      <c r="A140" s="38" t="s">
        <v>100</v>
      </c>
      <c r="B140" s="1"/>
      <c r="C140" s="1"/>
      <c r="D140" s="1"/>
      <c r="E140" s="1"/>
      <c r="F140" s="1"/>
      <c r="G140" s="1"/>
      <c r="H140" s="1"/>
      <c r="I140" s="1"/>
      <c r="J140" s="1"/>
      <c r="K140" s="1"/>
    </row>
    <row r="141" spans="1:15" x14ac:dyDescent="0.2">
      <c r="A141" s="12" t="s">
        <v>101</v>
      </c>
      <c r="B141" s="39">
        <f>B90+B118</f>
        <v>32001776.343670577</v>
      </c>
      <c r="C141" s="39">
        <f t="shared" ref="C141:J141" si="30">C90+C118</f>
        <v>12126117.528896939</v>
      </c>
      <c r="D141" s="39">
        <f t="shared" si="30"/>
        <v>6125819.7208890058</v>
      </c>
      <c r="E141" s="39">
        <f t="shared" si="30"/>
        <v>0</v>
      </c>
      <c r="F141" s="39">
        <f t="shared" si="30"/>
        <v>12286895.360782545</v>
      </c>
      <c r="G141" s="39">
        <f t="shared" si="30"/>
        <v>1350168.196797003</v>
      </c>
      <c r="H141" s="39">
        <f t="shared" si="30"/>
        <v>112775.53630508477</v>
      </c>
      <c r="I141" s="39">
        <f t="shared" si="30"/>
        <v>0</v>
      </c>
      <c r="J141" s="39">
        <f t="shared" si="30"/>
        <v>0</v>
      </c>
      <c r="K141" s="40"/>
      <c r="L141" s="39">
        <f>L90+L118</f>
        <v>32001776.343670577</v>
      </c>
      <c r="M141" s="41"/>
      <c r="N141" s="17">
        <f t="shared" ref="N141:N158" si="31">SUM(C141:L141)</f>
        <v>64003552.687341154</v>
      </c>
      <c r="O141" s="17">
        <f>L141-L90</f>
        <v>9784201.2622027695</v>
      </c>
    </row>
    <row r="142" spans="1:15" x14ac:dyDescent="0.2">
      <c r="A142" s="23" t="s">
        <v>102</v>
      </c>
      <c r="B142" s="39">
        <f t="shared" ref="B142:J142" si="32">B91+B117</f>
        <v>1885591.7447140075</v>
      </c>
      <c r="C142" s="39">
        <f t="shared" si="32"/>
        <v>1709009.5019807755</v>
      </c>
      <c r="D142" s="39">
        <f t="shared" si="32"/>
        <v>128980.87397110563</v>
      </c>
      <c r="E142" s="39">
        <f t="shared" si="32"/>
        <v>0</v>
      </c>
      <c r="F142" s="39">
        <f t="shared" si="32"/>
        <v>46394.6591634465</v>
      </c>
      <c r="G142" s="39">
        <f t="shared" si="32"/>
        <v>285.22226877880371</v>
      </c>
      <c r="H142" s="39">
        <f t="shared" si="32"/>
        <v>921.48732990075075</v>
      </c>
      <c r="I142" s="39">
        <f t="shared" si="32"/>
        <v>0</v>
      </c>
      <c r="J142" s="39">
        <f t="shared" si="32"/>
        <v>0</v>
      </c>
      <c r="K142" s="40"/>
      <c r="L142" s="39">
        <f>L91+L117</f>
        <v>1885591.7447140072</v>
      </c>
      <c r="M142" s="41"/>
      <c r="N142" s="17">
        <f t="shared" si="31"/>
        <v>3771183.4894280145</v>
      </c>
    </row>
    <row r="143" spans="1:15" x14ac:dyDescent="0.2">
      <c r="A143" s="23" t="s">
        <v>76</v>
      </c>
      <c r="B143" s="39">
        <f t="shared" ref="B143:J143" si="33">B92+B119</f>
        <v>3377056.2801199704</v>
      </c>
      <c r="C143" s="39">
        <f t="shared" si="33"/>
        <v>1237240.2597963046</v>
      </c>
      <c r="D143" s="39">
        <f t="shared" si="33"/>
        <v>830656.30303496262</v>
      </c>
      <c r="E143" s="39">
        <f t="shared" si="33"/>
        <v>0</v>
      </c>
      <c r="F143" s="39">
        <f t="shared" si="33"/>
        <v>1170810.4612869243</v>
      </c>
      <c r="G143" s="39">
        <f t="shared" si="33"/>
        <v>125368.13044672171</v>
      </c>
      <c r="H143" s="39">
        <f t="shared" si="33"/>
        <v>12981.125555056988</v>
      </c>
      <c r="I143" s="39">
        <f t="shared" si="33"/>
        <v>0</v>
      </c>
      <c r="J143" s="39">
        <f t="shared" si="33"/>
        <v>0</v>
      </c>
      <c r="K143" s="40"/>
      <c r="L143" s="39">
        <f>L92+L119</f>
        <v>3377056.2801199704</v>
      </c>
      <c r="M143" s="41"/>
      <c r="N143" s="17">
        <f t="shared" si="31"/>
        <v>6754112.5602399409</v>
      </c>
    </row>
    <row r="144" spans="1:15" x14ac:dyDescent="0.2">
      <c r="A144" s="12" t="s">
        <v>77</v>
      </c>
      <c r="B144" s="19">
        <f t="shared" ref="B144:J144" si="34">SUM(B141:B143)</f>
        <v>37264424.368504554</v>
      </c>
      <c r="C144" s="19">
        <f t="shared" si="34"/>
        <v>15072367.29067402</v>
      </c>
      <c r="D144" s="19">
        <f t="shared" si="34"/>
        <v>7085456.8978950735</v>
      </c>
      <c r="E144" s="19">
        <f t="shared" si="34"/>
        <v>0</v>
      </c>
      <c r="F144" s="19">
        <f t="shared" si="34"/>
        <v>13504100.481232917</v>
      </c>
      <c r="G144" s="19">
        <f t="shared" si="34"/>
        <v>1475821.5495125037</v>
      </c>
      <c r="H144" s="19">
        <f t="shared" si="34"/>
        <v>126678.1491900425</v>
      </c>
      <c r="I144" s="19">
        <f t="shared" si="34"/>
        <v>0</v>
      </c>
      <c r="J144" s="19">
        <f t="shared" si="34"/>
        <v>0</v>
      </c>
      <c r="K144" s="16"/>
      <c r="L144" s="19">
        <f>SUM(L141:L143)</f>
        <v>37264424.368504554</v>
      </c>
      <c r="M144" s="20"/>
      <c r="N144" s="17">
        <f t="shared" si="31"/>
        <v>74528848.737009108</v>
      </c>
      <c r="O144" s="17">
        <f>L144-L93</f>
        <v>10050334.246349681</v>
      </c>
    </row>
    <row r="145" spans="1:15" x14ac:dyDescent="0.2">
      <c r="A145" s="33" t="s">
        <v>78</v>
      </c>
      <c r="B145" s="21"/>
      <c r="C145" s="21"/>
      <c r="D145" s="21"/>
      <c r="E145" s="21"/>
      <c r="F145" s="21"/>
      <c r="G145" s="21"/>
      <c r="H145" s="21"/>
      <c r="I145" s="21"/>
      <c r="J145" s="21"/>
      <c r="K145" s="22"/>
      <c r="L145" s="22"/>
      <c r="N145" s="17">
        <f t="shared" si="31"/>
        <v>0</v>
      </c>
    </row>
    <row r="146" spans="1:15" x14ac:dyDescent="0.2">
      <c r="A146" s="12" t="s">
        <v>79</v>
      </c>
      <c r="B146" s="19">
        <f t="shared" ref="B146:J146" si="35">B95</f>
        <v>0</v>
      </c>
      <c r="C146" s="19">
        <f t="shared" si="35"/>
        <v>0</v>
      </c>
      <c r="D146" s="19">
        <f t="shared" si="35"/>
        <v>0</v>
      </c>
      <c r="E146" s="19">
        <f t="shared" si="35"/>
        <v>0</v>
      </c>
      <c r="F146" s="19">
        <f t="shared" si="35"/>
        <v>0</v>
      </c>
      <c r="G146" s="19">
        <f t="shared" si="35"/>
        <v>0</v>
      </c>
      <c r="H146" s="19">
        <f t="shared" si="35"/>
        <v>0</v>
      </c>
      <c r="I146" s="19">
        <f t="shared" si="35"/>
        <v>0</v>
      </c>
      <c r="J146" s="19">
        <f t="shared" si="35"/>
        <v>0</v>
      </c>
      <c r="K146" s="16"/>
      <c r="L146" s="16">
        <f>L95</f>
        <v>0</v>
      </c>
      <c r="M146" s="20"/>
      <c r="N146" s="17">
        <f t="shared" si="31"/>
        <v>0</v>
      </c>
    </row>
    <row r="147" spans="1:15" x14ac:dyDescent="0.2">
      <c r="A147" s="12" t="s">
        <v>80</v>
      </c>
      <c r="B147" s="19">
        <f t="shared" ref="B147:J147" si="36">B96</f>
        <v>19003804.177573744</v>
      </c>
      <c r="C147" s="19">
        <f t="shared" si="36"/>
        <v>8761018.5744289123</v>
      </c>
      <c r="D147" s="19">
        <f t="shared" si="36"/>
        <v>3524936.400568617</v>
      </c>
      <c r="E147" s="19">
        <f t="shared" si="36"/>
        <v>0</v>
      </c>
      <c r="F147" s="19">
        <f t="shared" si="36"/>
        <v>6153639.3203771655</v>
      </c>
      <c r="G147" s="19">
        <f t="shared" si="36"/>
        <v>514726.27285935986</v>
      </c>
      <c r="H147" s="19">
        <f t="shared" si="36"/>
        <v>49483.609339690534</v>
      </c>
      <c r="I147" s="19">
        <f t="shared" si="36"/>
        <v>0</v>
      </c>
      <c r="J147" s="19">
        <f t="shared" si="36"/>
        <v>0</v>
      </c>
      <c r="K147" s="16"/>
      <c r="L147" s="16">
        <f>L96</f>
        <v>19003804.177573748</v>
      </c>
      <c r="M147" s="20"/>
      <c r="N147" s="17">
        <f t="shared" si="31"/>
        <v>38007608.355147496</v>
      </c>
    </row>
    <row r="148" spans="1:15" x14ac:dyDescent="0.2">
      <c r="A148" s="12" t="s">
        <v>81</v>
      </c>
      <c r="B148" s="19">
        <f t="shared" ref="B148:J148" si="37">B97</f>
        <v>3388490.0000000009</v>
      </c>
      <c r="C148" s="19">
        <f t="shared" si="37"/>
        <v>1223422.103006453</v>
      </c>
      <c r="D148" s="19">
        <f t="shared" si="37"/>
        <v>692830.78469032212</v>
      </c>
      <c r="E148" s="19">
        <f t="shared" si="37"/>
        <v>0</v>
      </c>
      <c r="F148" s="19">
        <f t="shared" si="37"/>
        <v>1295115.0196100613</v>
      </c>
      <c r="G148" s="19">
        <f t="shared" si="37"/>
        <v>161174.5569618865</v>
      </c>
      <c r="H148" s="19">
        <f t="shared" si="37"/>
        <v>15947.535731277703</v>
      </c>
      <c r="I148" s="19">
        <f t="shared" si="37"/>
        <v>0</v>
      </c>
      <c r="J148" s="19">
        <f t="shared" si="37"/>
        <v>0</v>
      </c>
      <c r="K148" s="16"/>
      <c r="L148" s="16">
        <f>L97</f>
        <v>3388490.0000000009</v>
      </c>
      <c r="M148" s="20"/>
      <c r="N148" s="17">
        <f t="shared" si="31"/>
        <v>6776980.0000000019</v>
      </c>
    </row>
    <row r="149" spans="1:15" x14ac:dyDescent="0.2">
      <c r="A149" s="12" t="s">
        <v>82</v>
      </c>
      <c r="B149" s="19">
        <f t="shared" ref="B149:J149" si="38">B98</f>
        <v>487404.00000000012</v>
      </c>
      <c r="C149" s="19">
        <f t="shared" si="38"/>
        <v>175978.33450703917</v>
      </c>
      <c r="D149" s="19">
        <f t="shared" si="38"/>
        <v>99657.515820085595</v>
      </c>
      <c r="E149" s="19">
        <f t="shared" si="38"/>
        <v>0</v>
      </c>
      <c r="F149" s="19">
        <f t="shared" si="38"/>
        <v>186290.71976544784</v>
      </c>
      <c r="G149" s="19">
        <f t="shared" si="38"/>
        <v>23183.519432387682</v>
      </c>
      <c r="H149" s="19">
        <f t="shared" si="38"/>
        <v>2293.9104750398196</v>
      </c>
      <c r="I149" s="19">
        <f t="shared" si="38"/>
        <v>0</v>
      </c>
      <c r="J149" s="19">
        <f t="shared" si="38"/>
        <v>0</v>
      </c>
      <c r="K149" s="16"/>
      <c r="L149" s="16">
        <f>L98</f>
        <v>487404.00000000012</v>
      </c>
      <c r="M149" s="20"/>
      <c r="N149" s="17">
        <f t="shared" si="31"/>
        <v>974808.00000000023</v>
      </c>
    </row>
    <row r="150" spans="1:15" x14ac:dyDescent="0.2">
      <c r="A150" s="12" t="s">
        <v>83</v>
      </c>
      <c r="B150" s="19">
        <f t="shared" ref="B150:J150" si="39">B99</f>
        <v>2093212.9129049748</v>
      </c>
      <c r="C150" s="19">
        <f t="shared" si="39"/>
        <v>755759.33349263738</v>
      </c>
      <c r="D150" s="19">
        <f t="shared" si="39"/>
        <v>427990.74070511304</v>
      </c>
      <c r="E150" s="19">
        <f t="shared" si="39"/>
        <v>0</v>
      </c>
      <c r="F150" s="19">
        <f t="shared" si="39"/>
        <v>800047.06602202146</v>
      </c>
      <c r="G150" s="19">
        <f t="shared" si="39"/>
        <v>99564.308545800377</v>
      </c>
      <c r="H150" s="19">
        <f t="shared" si="39"/>
        <v>9851.4641394024929</v>
      </c>
      <c r="I150" s="19">
        <f t="shared" si="39"/>
        <v>0</v>
      </c>
      <c r="J150" s="19">
        <f t="shared" si="39"/>
        <v>0</v>
      </c>
      <c r="K150" s="16"/>
      <c r="L150" s="16">
        <f>L99</f>
        <v>2093212.9129049748</v>
      </c>
      <c r="M150" s="20"/>
      <c r="N150" s="17">
        <f t="shared" si="31"/>
        <v>4186425.8258099495</v>
      </c>
    </row>
    <row r="151" spans="1:15" x14ac:dyDescent="0.2">
      <c r="A151" s="12" t="s">
        <v>84</v>
      </c>
      <c r="B151" s="19">
        <f t="shared" ref="B151:J151" si="40">B100+B119</f>
        <v>3516650.8657307448</v>
      </c>
      <c r="C151" s="19">
        <f t="shared" si="40"/>
        <v>1489388.5721674294</v>
      </c>
      <c r="D151" s="19">
        <f t="shared" si="40"/>
        <v>677321.21565548028</v>
      </c>
      <c r="E151" s="19">
        <f t="shared" si="40"/>
        <v>0</v>
      </c>
      <c r="F151" s="19">
        <f t="shared" si="40"/>
        <v>1215750.8950258866</v>
      </c>
      <c r="G151" s="19">
        <f t="shared" si="40"/>
        <v>122260.31650635901</v>
      </c>
      <c r="H151" s="19">
        <f t="shared" si="40"/>
        <v>11929.866375589529</v>
      </c>
      <c r="I151" s="19">
        <f t="shared" si="40"/>
        <v>0</v>
      </c>
      <c r="J151" s="19">
        <f t="shared" si="40"/>
        <v>0</v>
      </c>
      <c r="K151" s="42"/>
      <c r="L151" s="19">
        <f>L100+L119</f>
        <v>3516650.8657307448</v>
      </c>
      <c r="M151" s="20"/>
      <c r="N151" s="17">
        <f t="shared" si="31"/>
        <v>7033301.7314614896</v>
      </c>
    </row>
    <row r="152" spans="1:15" x14ac:dyDescent="0.2">
      <c r="A152" s="12" t="s">
        <v>85</v>
      </c>
      <c r="B152" s="19">
        <f t="shared" ref="B152:J152" si="41">SUM(B146:B151)</f>
        <v>28489561.956209462</v>
      </c>
      <c r="C152" s="19">
        <f t="shared" si="41"/>
        <v>12405566.91760247</v>
      </c>
      <c r="D152" s="19">
        <f t="shared" si="41"/>
        <v>5422736.6574396184</v>
      </c>
      <c r="E152" s="19">
        <f t="shared" si="41"/>
        <v>0</v>
      </c>
      <c r="F152" s="19">
        <f t="shared" si="41"/>
        <v>9650843.0208005831</v>
      </c>
      <c r="G152" s="19">
        <f t="shared" si="41"/>
        <v>920908.97430579341</v>
      </c>
      <c r="H152" s="19">
        <f t="shared" si="41"/>
        <v>89506.386061000085</v>
      </c>
      <c r="I152" s="19">
        <f t="shared" si="41"/>
        <v>0</v>
      </c>
      <c r="J152" s="19">
        <f t="shared" si="41"/>
        <v>0</v>
      </c>
      <c r="K152" s="43"/>
      <c r="L152" s="16">
        <f>SUM(L146:L151)</f>
        <v>28489561.956209466</v>
      </c>
      <c r="M152" s="20"/>
      <c r="N152" s="17">
        <f t="shared" si="31"/>
        <v>56979123.912418932</v>
      </c>
    </row>
    <row r="153" spans="1:15" x14ac:dyDescent="0.2">
      <c r="A153" s="1"/>
      <c r="B153" s="21"/>
      <c r="C153" s="21"/>
      <c r="D153" s="21"/>
      <c r="E153" s="21"/>
      <c r="F153" s="21"/>
      <c r="G153" s="21"/>
      <c r="H153" s="21"/>
      <c r="I153" s="21"/>
      <c r="J153" s="21"/>
      <c r="K153" s="44"/>
      <c r="L153" s="22"/>
      <c r="N153" s="17">
        <f t="shared" si="31"/>
        <v>0</v>
      </c>
    </row>
    <row r="154" spans="1:15" x14ac:dyDescent="0.2">
      <c r="A154" s="12" t="s">
        <v>103</v>
      </c>
      <c r="B154" s="19">
        <f t="shared" ref="B154:J154" si="42">B144-B152</f>
        <v>8774862.4122950919</v>
      </c>
      <c r="C154" s="19">
        <f t="shared" si="42"/>
        <v>2666800.3730715495</v>
      </c>
      <c r="D154" s="19">
        <f t="shared" si="42"/>
        <v>1662720.2404554551</v>
      </c>
      <c r="E154" s="19">
        <f t="shared" si="42"/>
        <v>0</v>
      </c>
      <c r="F154" s="19">
        <f t="shared" si="42"/>
        <v>3853257.4604323339</v>
      </c>
      <c r="G154" s="19">
        <f t="shared" si="42"/>
        <v>554912.57520671026</v>
      </c>
      <c r="H154" s="19">
        <f t="shared" si="42"/>
        <v>37171.763129042418</v>
      </c>
      <c r="I154" s="19">
        <f t="shared" si="42"/>
        <v>0</v>
      </c>
      <c r="J154" s="19">
        <f t="shared" si="42"/>
        <v>0</v>
      </c>
      <c r="K154" s="42"/>
      <c r="L154" s="19">
        <f>L144-L152</f>
        <v>8774862.4122950882</v>
      </c>
      <c r="M154" s="20"/>
      <c r="N154" s="17">
        <f t="shared" si="31"/>
        <v>17549724.82459018</v>
      </c>
    </row>
    <row r="155" spans="1:15" x14ac:dyDescent="0.2">
      <c r="A155" s="12" t="s">
        <v>104</v>
      </c>
      <c r="B155" s="19">
        <f t="shared" ref="B155:J155" si="43">B114*(B115-1)</f>
        <v>3859036.1213267781</v>
      </c>
      <c r="C155" s="19">
        <f t="shared" si="43"/>
        <v>924359.5970458535</v>
      </c>
      <c r="D155" s="19">
        <f t="shared" si="43"/>
        <v>651443.67312187038</v>
      </c>
      <c r="E155" s="19">
        <f t="shared" si="43"/>
        <v>0</v>
      </c>
      <c r="F155" s="19">
        <f t="shared" si="43"/>
        <v>1955433.2376467399</v>
      </c>
      <c r="G155" s="19">
        <f t="shared" si="43"/>
        <v>314445.71322541422</v>
      </c>
      <c r="H155" s="19">
        <f t="shared" si="43"/>
        <v>13353.900286900793</v>
      </c>
      <c r="I155" s="19">
        <f t="shared" si="43"/>
        <v>0</v>
      </c>
      <c r="J155" s="19">
        <f t="shared" si="43"/>
        <v>0</v>
      </c>
      <c r="K155" s="42"/>
      <c r="L155" s="19">
        <f>L114*(L115-1)</f>
        <v>-6191298.1250229087</v>
      </c>
      <c r="M155" s="20"/>
      <c r="N155" s="17">
        <f t="shared" si="31"/>
        <v>-2332262.0036961301</v>
      </c>
    </row>
    <row r="156" spans="1:15" x14ac:dyDescent="0.2">
      <c r="A156" s="12" t="s">
        <v>86</v>
      </c>
      <c r="B156" s="39">
        <f t="shared" ref="B156:J156" si="44">B104+B155</f>
        <v>2329355.4760650918</v>
      </c>
      <c r="C156" s="39">
        <f t="shared" si="44"/>
        <v>382156.15598889964</v>
      </c>
      <c r="D156" s="39">
        <f t="shared" si="44"/>
        <v>336760.01660231734</v>
      </c>
      <c r="E156" s="39">
        <f t="shared" si="44"/>
        <v>0</v>
      </c>
      <c r="F156" s="39">
        <f t="shared" si="44"/>
        <v>1364878.4031446273</v>
      </c>
      <c r="G156" s="39">
        <f t="shared" si="44"/>
        <v>239618.51575600455</v>
      </c>
      <c r="H156" s="39">
        <f t="shared" si="44"/>
        <v>5942.3845732434465</v>
      </c>
      <c r="I156" s="39">
        <f t="shared" si="44"/>
        <v>0</v>
      </c>
      <c r="J156" s="39">
        <f t="shared" si="44"/>
        <v>0</v>
      </c>
      <c r="K156" s="45"/>
      <c r="L156" s="39">
        <f>L104+L155</f>
        <v>-7720978.770284595</v>
      </c>
      <c r="M156" s="46"/>
      <c r="N156" s="17">
        <f t="shared" si="31"/>
        <v>-5391623.2942195032</v>
      </c>
    </row>
    <row r="157" spans="1:15" x14ac:dyDescent="0.2">
      <c r="A157" s="1"/>
      <c r="B157" s="21"/>
      <c r="C157" s="21"/>
      <c r="D157" s="21"/>
      <c r="E157" s="21"/>
      <c r="F157" s="21"/>
      <c r="G157" s="21"/>
      <c r="H157" s="21"/>
      <c r="I157" s="21"/>
      <c r="J157" s="21"/>
      <c r="K157" s="47"/>
      <c r="L157" s="17"/>
      <c r="N157" s="17">
        <f t="shared" si="31"/>
        <v>0</v>
      </c>
    </row>
    <row r="158" spans="1:15" x14ac:dyDescent="0.2">
      <c r="A158" s="12" t="s">
        <v>87</v>
      </c>
      <c r="B158" s="19">
        <f t="shared" ref="B158:L158" si="45">B154-B156</f>
        <v>6445506.9362300001</v>
      </c>
      <c r="C158" s="19">
        <f t="shared" si="45"/>
        <v>2284644.2170826499</v>
      </c>
      <c r="D158" s="19">
        <f t="shared" si="45"/>
        <v>1325960.2238531378</v>
      </c>
      <c r="E158" s="19">
        <f t="shared" si="45"/>
        <v>0</v>
      </c>
      <c r="F158" s="19">
        <f t="shared" si="45"/>
        <v>2488379.0572877065</v>
      </c>
      <c r="G158" s="19">
        <f t="shared" si="45"/>
        <v>315294.05945070571</v>
      </c>
      <c r="H158" s="19">
        <f t="shared" si="45"/>
        <v>31229.378555798972</v>
      </c>
      <c r="I158" s="19">
        <f t="shared" si="45"/>
        <v>0</v>
      </c>
      <c r="J158" s="19">
        <f t="shared" si="45"/>
        <v>0</v>
      </c>
      <c r="K158" s="42">
        <f t="shared" si="45"/>
        <v>0</v>
      </c>
      <c r="L158" s="19">
        <f t="shared" si="45"/>
        <v>16495841.182579683</v>
      </c>
      <c r="M158" s="20"/>
      <c r="N158" s="17">
        <f t="shared" si="31"/>
        <v>22941348.118809681</v>
      </c>
    </row>
    <row r="159" spans="1:15" x14ac:dyDescent="0.2">
      <c r="A159" s="4" t="s">
        <v>7</v>
      </c>
      <c r="B159" s="4" t="s">
        <v>7</v>
      </c>
      <c r="C159" s="4" t="s">
        <v>7</v>
      </c>
      <c r="D159" s="4" t="s">
        <v>7</v>
      </c>
      <c r="E159" s="4" t="s">
        <v>7</v>
      </c>
      <c r="F159" s="4" t="s">
        <v>7</v>
      </c>
      <c r="G159" s="4" t="s">
        <v>7</v>
      </c>
      <c r="H159" s="4" t="s">
        <v>7</v>
      </c>
      <c r="I159" s="4" t="s">
        <v>7</v>
      </c>
      <c r="J159" s="4" t="s">
        <v>7</v>
      </c>
      <c r="K159" s="48" t="s">
        <v>7</v>
      </c>
      <c r="L159" s="4" t="s">
        <v>7</v>
      </c>
      <c r="M159" s="4"/>
      <c r="N159" s="4" t="s">
        <v>7</v>
      </c>
      <c r="O159" s="4" t="s">
        <v>7</v>
      </c>
    </row>
    <row r="160" spans="1:15" x14ac:dyDescent="0.2">
      <c r="A160" s="12" t="s">
        <v>88</v>
      </c>
      <c r="B160" s="19">
        <f t="shared" ref="B160:J160" si="46">B109</f>
        <v>73747218.950000018</v>
      </c>
      <c r="C160" s="19">
        <f t="shared" si="46"/>
        <v>26140094.01696397</v>
      </c>
      <c r="D160" s="19">
        <f t="shared" si="46"/>
        <v>15171169.609303638</v>
      </c>
      <c r="E160" s="19">
        <f t="shared" si="46"/>
        <v>0</v>
      </c>
      <c r="F160" s="19">
        <f t="shared" si="46"/>
        <v>28471156.261873085</v>
      </c>
      <c r="G160" s="19">
        <f t="shared" si="46"/>
        <v>3607483.5177426278</v>
      </c>
      <c r="H160" s="19">
        <f t="shared" si="46"/>
        <v>357315.5441166932</v>
      </c>
      <c r="I160" s="19">
        <f t="shared" si="46"/>
        <v>0</v>
      </c>
      <c r="J160" s="19">
        <f t="shared" si="46"/>
        <v>0</v>
      </c>
      <c r="K160" s="43"/>
      <c r="L160" s="16">
        <f>L109</f>
        <v>73747218.950000018</v>
      </c>
      <c r="M160" s="20"/>
      <c r="N160" s="17">
        <f>SUM(C160:L160)</f>
        <v>147494437.90000004</v>
      </c>
      <c r="O160" s="4"/>
    </row>
    <row r="161" spans="1:14" x14ac:dyDescent="0.2">
      <c r="A161" s="12" t="s">
        <v>105</v>
      </c>
      <c r="B161" s="34">
        <f t="shared" ref="B161:H161" si="47">B158/B160</f>
        <v>8.7399999999999978E-2</v>
      </c>
      <c r="C161" s="34">
        <f t="shared" si="47"/>
        <v>8.7399999999999964E-2</v>
      </c>
      <c r="D161" s="34">
        <f t="shared" si="47"/>
        <v>8.7399999999999992E-2</v>
      </c>
      <c r="E161" s="34"/>
      <c r="F161" s="34">
        <f t="shared" si="47"/>
        <v>8.7399999999999964E-2</v>
      </c>
      <c r="G161" s="34">
        <f t="shared" si="47"/>
        <v>8.7400000000000005E-2</v>
      </c>
      <c r="H161" s="34">
        <f t="shared" si="47"/>
        <v>8.7399999999999964E-2</v>
      </c>
      <c r="I161" s="34"/>
      <c r="J161" s="34"/>
      <c r="K161" s="49"/>
      <c r="L161" s="34">
        <f>L158/L160</f>
        <v>0.22368085763022091</v>
      </c>
      <c r="M161" s="34"/>
      <c r="N161" s="50"/>
    </row>
    <row r="162" spans="1:14" x14ac:dyDescent="0.2">
      <c r="A162" s="30" t="s">
        <v>106</v>
      </c>
      <c r="B162" s="17">
        <f t="shared" ref="B162:H162" si="48">B141-B90</f>
        <v>9784201.2622027695</v>
      </c>
      <c r="C162" s="17">
        <f t="shared" si="48"/>
        <v>2166265.9532523081</v>
      </c>
      <c r="D162" s="17">
        <f t="shared" si="48"/>
        <v>1678258.6853109812</v>
      </c>
      <c r="E162" s="17">
        <f t="shared" si="48"/>
        <v>0</v>
      </c>
      <c r="F162" s="17">
        <f t="shared" si="48"/>
        <v>5086063.5762949279</v>
      </c>
      <c r="G162" s="17">
        <f t="shared" si="48"/>
        <v>818908.26371873857</v>
      </c>
      <c r="H162" s="17">
        <f t="shared" si="48"/>
        <v>34704.783625810931</v>
      </c>
      <c r="I162" s="17"/>
      <c r="J162" s="17"/>
      <c r="K162" s="51"/>
      <c r="L162" s="17">
        <f>L141-L90</f>
        <v>9784201.2622027695</v>
      </c>
      <c r="M162" s="52"/>
      <c r="N162" s="17">
        <f>SUM(C162:L162)</f>
        <v>19568402.524405539</v>
      </c>
    </row>
    <row r="163" spans="1:14" x14ac:dyDescent="0.2">
      <c r="A163" s="30" t="s">
        <v>107</v>
      </c>
      <c r="B163" s="52">
        <f t="shared" ref="B163:H163" si="49">B162/B90</f>
        <v>0.44038114989263605</v>
      </c>
      <c r="C163" s="52">
        <f t="shared" si="49"/>
        <v>0.21749982284370548</v>
      </c>
      <c r="D163" s="52">
        <f t="shared" si="49"/>
        <v>0.37734359840951959</v>
      </c>
      <c r="E163" s="52"/>
      <c r="F163" s="52">
        <f t="shared" si="49"/>
        <v>0.70631612131970278</v>
      </c>
      <c r="G163" s="52">
        <f t="shared" si="49"/>
        <v>1.5414455574952952</v>
      </c>
      <c r="H163" s="52">
        <f t="shared" si="49"/>
        <v>0.44452989672564447</v>
      </c>
      <c r="I163" s="52"/>
      <c r="J163" s="52"/>
      <c r="K163" s="53"/>
      <c r="L163" s="52">
        <f>L162/L90</f>
        <v>0.44038114989263605</v>
      </c>
    </row>
    <row r="164" spans="1:14" x14ac:dyDescent="0.2">
      <c r="A164" s="30"/>
      <c r="B164" s="52"/>
      <c r="C164" s="52"/>
      <c r="D164" s="52"/>
      <c r="E164" s="52"/>
      <c r="F164" s="52"/>
      <c r="G164" s="52"/>
      <c r="H164" s="52"/>
      <c r="I164" s="52"/>
      <c r="J164" s="52"/>
      <c r="K164" s="53"/>
      <c r="L164" s="52"/>
    </row>
    <row r="165" spans="1:14" x14ac:dyDescent="0.2">
      <c r="A165" s="1"/>
      <c r="B165" s="52"/>
      <c r="C165" s="52"/>
      <c r="D165" s="52"/>
      <c r="E165" s="52"/>
      <c r="F165" s="52"/>
      <c r="G165" s="52"/>
      <c r="H165" s="52"/>
      <c r="I165" s="52"/>
      <c r="J165" s="52"/>
      <c r="K165" s="53"/>
      <c r="L165" s="52"/>
    </row>
    <row r="166" spans="1:14" x14ac:dyDescent="0.2">
      <c r="A166" s="38" t="s">
        <v>750</v>
      </c>
      <c r="B166" s="1"/>
      <c r="C166" s="1"/>
      <c r="D166" s="1"/>
      <c r="E166" s="1"/>
      <c r="F166" s="1"/>
      <c r="G166" s="1"/>
      <c r="H166" s="1"/>
      <c r="I166" s="1"/>
      <c r="J166" s="1"/>
      <c r="K166" s="54"/>
    </row>
    <row r="167" spans="1:14" x14ac:dyDescent="0.2">
      <c r="A167" s="12" t="s">
        <v>101</v>
      </c>
      <c r="B167" s="39">
        <f>SUM(C167:I167)</f>
        <v>32001776.343670577</v>
      </c>
      <c r="C167" s="39">
        <f>C141+600000</f>
        <v>12726117.528896939</v>
      </c>
      <c r="D167" s="39">
        <f t="shared" ref="D167:J167" si="50">D141</f>
        <v>6125819.7208890058</v>
      </c>
      <c r="E167" s="39">
        <f t="shared" si="50"/>
        <v>0</v>
      </c>
      <c r="F167" s="39">
        <f>F141-600000</f>
        <v>11686895.360782545</v>
      </c>
      <c r="G167" s="39">
        <f t="shared" si="50"/>
        <v>1350168.196797003</v>
      </c>
      <c r="H167" s="39">
        <f t="shared" si="50"/>
        <v>112775.53630508477</v>
      </c>
      <c r="I167" s="39">
        <f t="shared" si="50"/>
        <v>0</v>
      </c>
      <c r="J167" s="39">
        <f t="shared" si="50"/>
        <v>0</v>
      </c>
      <c r="K167" s="45"/>
      <c r="L167" s="39">
        <f>SUM(C167:J167)</f>
        <v>32001776.343670577</v>
      </c>
      <c r="M167" s="41"/>
      <c r="N167" s="17"/>
    </row>
    <row r="168" spans="1:14" x14ac:dyDescent="0.2">
      <c r="A168" s="23" t="s">
        <v>102</v>
      </c>
      <c r="B168" s="39">
        <f>SUM(C168:I168)</f>
        <v>1885591.744714007</v>
      </c>
      <c r="C168" s="39">
        <f t="shared" ref="C168:J169" si="51">C142</f>
        <v>1709009.5019807755</v>
      </c>
      <c r="D168" s="39">
        <f t="shared" si="51"/>
        <v>128980.87397110563</v>
      </c>
      <c r="E168" s="39">
        <f t="shared" si="51"/>
        <v>0</v>
      </c>
      <c r="F168" s="39">
        <f t="shared" si="51"/>
        <v>46394.6591634465</v>
      </c>
      <c r="G168" s="39">
        <f t="shared" si="51"/>
        <v>285.22226877880371</v>
      </c>
      <c r="H168" s="39">
        <f t="shared" si="51"/>
        <v>921.48732990075075</v>
      </c>
      <c r="I168" s="39">
        <f t="shared" si="51"/>
        <v>0</v>
      </c>
      <c r="J168" s="39">
        <f t="shared" si="51"/>
        <v>0</v>
      </c>
      <c r="K168" s="45"/>
      <c r="L168" s="39">
        <f>SUM(C168:J168)</f>
        <v>1885591.744714007</v>
      </c>
      <c r="M168" s="41"/>
      <c r="N168" s="17"/>
    </row>
    <row r="169" spans="1:14" x14ac:dyDescent="0.2">
      <c r="A169" s="23" t="s">
        <v>76</v>
      </c>
      <c r="B169" s="39">
        <f>SUM(C169:I169)</f>
        <v>3377056.2801199704</v>
      </c>
      <c r="C169" s="39">
        <f t="shared" si="51"/>
        <v>1237240.2597963046</v>
      </c>
      <c r="D169" s="39">
        <f t="shared" si="51"/>
        <v>830656.30303496262</v>
      </c>
      <c r="E169" s="39">
        <f t="shared" si="51"/>
        <v>0</v>
      </c>
      <c r="F169" s="39">
        <f t="shared" si="51"/>
        <v>1170810.4612869243</v>
      </c>
      <c r="G169" s="39">
        <f t="shared" si="51"/>
        <v>125368.13044672171</v>
      </c>
      <c r="H169" s="39">
        <f t="shared" si="51"/>
        <v>12981.125555056988</v>
      </c>
      <c r="I169" s="39">
        <f t="shared" si="51"/>
        <v>0</v>
      </c>
      <c r="J169" s="39">
        <f t="shared" si="51"/>
        <v>0</v>
      </c>
      <c r="K169" s="45"/>
      <c r="L169" s="39">
        <f>SUM(C169:J169)</f>
        <v>3377056.2801199704</v>
      </c>
      <c r="M169" s="41"/>
      <c r="N169" s="17"/>
    </row>
    <row r="170" spans="1:14" x14ac:dyDescent="0.2">
      <c r="A170" s="12" t="s">
        <v>77</v>
      </c>
      <c r="B170" s="39">
        <f>SUM(C170:I170)</f>
        <v>37264424.368504561</v>
      </c>
      <c r="C170" s="19">
        <f t="shared" ref="C170:J170" si="52">SUM(C167:C169)</f>
        <v>15672367.29067402</v>
      </c>
      <c r="D170" s="19">
        <f t="shared" si="52"/>
        <v>7085456.8978950735</v>
      </c>
      <c r="E170" s="19">
        <f t="shared" si="52"/>
        <v>0</v>
      </c>
      <c r="F170" s="19">
        <f t="shared" si="52"/>
        <v>12904100.481232917</v>
      </c>
      <c r="G170" s="19">
        <f t="shared" si="52"/>
        <v>1475821.5495125037</v>
      </c>
      <c r="H170" s="19">
        <f t="shared" si="52"/>
        <v>126678.1491900425</v>
      </c>
      <c r="I170" s="19">
        <f t="shared" si="52"/>
        <v>0</v>
      </c>
      <c r="J170" s="19">
        <f t="shared" si="52"/>
        <v>0</v>
      </c>
      <c r="K170" s="42"/>
      <c r="L170" s="39">
        <f>SUM(C170:J170)</f>
        <v>37264424.368504561</v>
      </c>
      <c r="M170" s="20"/>
      <c r="N170" s="17"/>
    </row>
    <row r="171" spans="1:14" x14ac:dyDescent="0.2">
      <c r="A171" s="33" t="s">
        <v>78</v>
      </c>
      <c r="B171" s="21"/>
      <c r="C171" s="21"/>
      <c r="D171" s="21"/>
      <c r="E171" s="21"/>
      <c r="F171" s="21"/>
      <c r="G171" s="21"/>
      <c r="H171" s="21"/>
      <c r="I171" s="21"/>
      <c r="J171" s="21"/>
      <c r="K171" s="47"/>
      <c r="L171" s="17"/>
      <c r="N171" s="17"/>
    </row>
    <row r="172" spans="1:14" x14ac:dyDescent="0.2">
      <c r="A172" s="12" t="s">
        <v>79</v>
      </c>
      <c r="B172" s="39">
        <f t="shared" ref="B172:B178" si="53">SUM(C172:I172)</f>
        <v>0</v>
      </c>
      <c r="C172" s="16">
        <f t="shared" ref="C172:J178" si="54">C146</f>
        <v>0</v>
      </c>
      <c r="D172" s="16">
        <f t="shared" si="54"/>
        <v>0</v>
      </c>
      <c r="E172" s="16">
        <f t="shared" si="54"/>
        <v>0</v>
      </c>
      <c r="F172" s="16">
        <f t="shared" si="54"/>
        <v>0</v>
      </c>
      <c r="G172" s="16">
        <f t="shared" si="54"/>
        <v>0</v>
      </c>
      <c r="H172" s="16">
        <f t="shared" si="54"/>
        <v>0</v>
      </c>
      <c r="I172" s="16">
        <f t="shared" si="54"/>
        <v>0</v>
      </c>
      <c r="J172" s="16">
        <f t="shared" si="54"/>
        <v>0</v>
      </c>
      <c r="K172" s="19"/>
      <c r="L172" s="39">
        <f t="shared" ref="L172:L178" si="55">SUM(C172:J172)</f>
        <v>0</v>
      </c>
      <c r="M172" s="20"/>
      <c r="N172" s="17"/>
    </row>
    <row r="173" spans="1:14" x14ac:dyDescent="0.2">
      <c r="A173" s="12" t="s">
        <v>80</v>
      </c>
      <c r="B173" s="39">
        <f t="shared" si="53"/>
        <v>19003804.177573748</v>
      </c>
      <c r="C173" s="16">
        <f t="shared" si="54"/>
        <v>8761018.5744289123</v>
      </c>
      <c r="D173" s="16">
        <f t="shared" si="54"/>
        <v>3524936.400568617</v>
      </c>
      <c r="E173" s="16">
        <f t="shared" si="54"/>
        <v>0</v>
      </c>
      <c r="F173" s="16">
        <f t="shared" si="54"/>
        <v>6153639.3203771655</v>
      </c>
      <c r="G173" s="16">
        <f t="shared" si="54"/>
        <v>514726.27285935986</v>
      </c>
      <c r="H173" s="16">
        <f t="shared" si="54"/>
        <v>49483.609339690534</v>
      </c>
      <c r="I173" s="16">
        <f t="shared" si="54"/>
        <v>0</v>
      </c>
      <c r="J173" s="16">
        <f t="shared" si="54"/>
        <v>0</v>
      </c>
      <c r="K173" s="19"/>
      <c r="L173" s="39">
        <f t="shared" si="55"/>
        <v>19003804.177573748</v>
      </c>
      <c r="M173" s="20"/>
      <c r="N173" s="17"/>
    </row>
    <row r="174" spans="1:14" x14ac:dyDescent="0.2">
      <c r="A174" s="12" t="s">
        <v>81</v>
      </c>
      <c r="B174" s="39">
        <f t="shared" si="53"/>
        <v>3388490.0000000009</v>
      </c>
      <c r="C174" s="16">
        <f t="shared" si="54"/>
        <v>1223422.103006453</v>
      </c>
      <c r="D174" s="16">
        <f t="shared" si="54"/>
        <v>692830.78469032212</v>
      </c>
      <c r="E174" s="16">
        <f t="shared" si="54"/>
        <v>0</v>
      </c>
      <c r="F174" s="16">
        <f t="shared" si="54"/>
        <v>1295115.0196100613</v>
      </c>
      <c r="G174" s="16">
        <f t="shared" si="54"/>
        <v>161174.5569618865</v>
      </c>
      <c r="H174" s="16">
        <f t="shared" si="54"/>
        <v>15947.535731277703</v>
      </c>
      <c r="I174" s="16">
        <f t="shared" si="54"/>
        <v>0</v>
      </c>
      <c r="J174" s="16">
        <f t="shared" si="54"/>
        <v>0</v>
      </c>
      <c r="K174" s="19"/>
      <c r="L174" s="39">
        <f t="shared" si="55"/>
        <v>3388490.0000000009</v>
      </c>
      <c r="M174" s="20"/>
      <c r="N174" s="17"/>
    </row>
    <row r="175" spans="1:14" x14ac:dyDescent="0.2">
      <c r="A175" s="12" t="s">
        <v>82</v>
      </c>
      <c r="B175" s="39">
        <f t="shared" si="53"/>
        <v>487404.00000000006</v>
      </c>
      <c r="C175" s="16">
        <f t="shared" si="54"/>
        <v>175978.33450703917</v>
      </c>
      <c r="D175" s="16">
        <f t="shared" si="54"/>
        <v>99657.515820085595</v>
      </c>
      <c r="E175" s="16">
        <f t="shared" si="54"/>
        <v>0</v>
      </c>
      <c r="F175" s="16">
        <f t="shared" si="54"/>
        <v>186290.71976544784</v>
      </c>
      <c r="G175" s="16">
        <f t="shared" si="54"/>
        <v>23183.519432387682</v>
      </c>
      <c r="H175" s="16">
        <f t="shared" si="54"/>
        <v>2293.9104750398196</v>
      </c>
      <c r="I175" s="16">
        <f t="shared" si="54"/>
        <v>0</v>
      </c>
      <c r="J175" s="16">
        <f t="shared" si="54"/>
        <v>0</v>
      </c>
      <c r="K175" s="19"/>
      <c r="L175" s="39">
        <f t="shared" si="55"/>
        <v>487404.00000000006</v>
      </c>
      <c r="M175" s="20"/>
      <c r="N175" s="17"/>
    </row>
    <row r="176" spans="1:14" x14ac:dyDescent="0.2">
      <c r="A176" s="12" t="s">
        <v>83</v>
      </c>
      <c r="B176" s="39">
        <f t="shared" si="53"/>
        <v>2093212.9129049748</v>
      </c>
      <c r="C176" s="16">
        <f t="shared" si="54"/>
        <v>755759.33349263738</v>
      </c>
      <c r="D176" s="16">
        <f t="shared" si="54"/>
        <v>427990.74070511304</v>
      </c>
      <c r="E176" s="16">
        <f t="shared" si="54"/>
        <v>0</v>
      </c>
      <c r="F176" s="16">
        <f t="shared" si="54"/>
        <v>800047.06602202146</v>
      </c>
      <c r="G176" s="16">
        <f t="shared" si="54"/>
        <v>99564.308545800377</v>
      </c>
      <c r="H176" s="16">
        <f t="shared" si="54"/>
        <v>9851.4641394024929</v>
      </c>
      <c r="I176" s="16">
        <f t="shared" si="54"/>
        <v>0</v>
      </c>
      <c r="J176" s="16">
        <f t="shared" si="54"/>
        <v>0</v>
      </c>
      <c r="K176" s="19"/>
      <c r="L176" s="39">
        <f t="shared" si="55"/>
        <v>2093212.9129049748</v>
      </c>
      <c r="M176" s="20"/>
      <c r="N176" s="17"/>
    </row>
    <row r="177" spans="1:14" x14ac:dyDescent="0.2">
      <c r="A177" s="12" t="s">
        <v>84</v>
      </c>
      <c r="B177" s="39">
        <f t="shared" si="53"/>
        <v>3516650.8657307448</v>
      </c>
      <c r="C177" s="16">
        <f t="shared" si="54"/>
        <v>1489388.5721674294</v>
      </c>
      <c r="D177" s="16">
        <f t="shared" si="54"/>
        <v>677321.21565548028</v>
      </c>
      <c r="E177" s="16">
        <f t="shared" si="54"/>
        <v>0</v>
      </c>
      <c r="F177" s="16">
        <f t="shared" si="54"/>
        <v>1215750.8950258866</v>
      </c>
      <c r="G177" s="16">
        <f t="shared" si="54"/>
        <v>122260.31650635901</v>
      </c>
      <c r="H177" s="16">
        <f t="shared" si="54"/>
        <v>11929.866375589529</v>
      </c>
      <c r="I177" s="16">
        <f t="shared" si="54"/>
        <v>0</v>
      </c>
      <c r="J177" s="16">
        <f t="shared" si="54"/>
        <v>0</v>
      </c>
      <c r="K177" s="19"/>
      <c r="L177" s="39">
        <f t="shared" si="55"/>
        <v>3516650.8657307448</v>
      </c>
      <c r="M177" s="20"/>
      <c r="N177" s="17"/>
    </row>
    <row r="178" spans="1:14" x14ac:dyDescent="0.2">
      <c r="A178" s="12" t="s">
        <v>85</v>
      </c>
      <c r="B178" s="39">
        <f t="shared" si="53"/>
        <v>28489561.956209466</v>
      </c>
      <c r="C178" s="16">
        <f t="shared" si="54"/>
        <v>12405566.91760247</v>
      </c>
      <c r="D178" s="16">
        <f t="shared" si="54"/>
        <v>5422736.6574396184</v>
      </c>
      <c r="E178" s="16">
        <f t="shared" si="54"/>
        <v>0</v>
      </c>
      <c r="F178" s="16">
        <f t="shared" si="54"/>
        <v>9650843.0208005831</v>
      </c>
      <c r="G178" s="16">
        <f t="shared" si="54"/>
        <v>920908.97430579341</v>
      </c>
      <c r="H178" s="16">
        <f t="shared" si="54"/>
        <v>89506.386061000085</v>
      </c>
      <c r="I178" s="16">
        <f t="shared" si="54"/>
        <v>0</v>
      </c>
      <c r="J178" s="16">
        <f t="shared" si="54"/>
        <v>0</v>
      </c>
      <c r="K178" s="19"/>
      <c r="L178" s="39">
        <f t="shared" si="55"/>
        <v>28489561.956209466</v>
      </c>
      <c r="M178" s="20"/>
      <c r="N178" s="17"/>
    </row>
    <row r="179" spans="1:14" x14ac:dyDescent="0.2">
      <c r="A179" s="1"/>
      <c r="B179" s="21"/>
      <c r="C179" s="21"/>
      <c r="D179" s="21"/>
      <c r="E179" s="21"/>
      <c r="F179" s="21"/>
      <c r="G179" s="21"/>
      <c r="H179" s="21"/>
      <c r="I179" s="21"/>
      <c r="J179" s="21"/>
      <c r="K179" s="21"/>
      <c r="L179" s="17"/>
      <c r="N179" s="17"/>
    </row>
    <row r="180" spans="1:14" x14ac:dyDescent="0.2">
      <c r="A180" s="12" t="s">
        <v>103</v>
      </c>
      <c r="B180" s="39">
        <f>SUM(C180:I180)</f>
        <v>8774862.4122950919</v>
      </c>
      <c r="C180" s="19">
        <f t="shared" ref="C180:J180" si="56">C170-C178</f>
        <v>3266800.3730715495</v>
      </c>
      <c r="D180" s="19">
        <f t="shared" si="56"/>
        <v>1662720.2404554551</v>
      </c>
      <c r="E180" s="19">
        <f t="shared" si="56"/>
        <v>0</v>
      </c>
      <c r="F180" s="19">
        <f t="shared" si="56"/>
        <v>3253257.4604323339</v>
      </c>
      <c r="G180" s="19">
        <f t="shared" si="56"/>
        <v>554912.57520671026</v>
      </c>
      <c r="H180" s="19">
        <f t="shared" si="56"/>
        <v>37171.763129042418</v>
      </c>
      <c r="I180" s="19">
        <f t="shared" si="56"/>
        <v>0</v>
      </c>
      <c r="J180" s="19">
        <f t="shared" si="56"/>
        <v>0</v>
      </c>
      <c r="K180" s="19"/>
      <c r="L180" s="39">
        <f>SUM(C180:J180)</f>
        <v>8774862.4122950919</v>
      </c>
      <c r="M180" s="20"/>
      <c r="N180" s="17"/>
    </row>
    <row r="181" spans="1:14" x14ac:dyDescent="0.2">
      <c r="A181" s="12" t="s">
        <v>108</v>
      </c>
      <c r="B181" s="39">
        <f>SUM(C181:I181)</f>
        <v>6191298.1250229068</v>
      </c>
      <c r="C181" s="39">
        <f t="shared" ref="C181:H181" si="57">(C170-C93)/C115</f>
        <v>1852626.5860779793</v>
      </c>
      <c r="D181" s="39">
        <f t="shared" si="57"/>
        <v>1045152.6923180978</v>
      </c>
      <c r="E181" s="39">
        <f t="shared" si="57"/>
        <v>0</v>
      </c>
      <c r="F181" s="39">
        <f t="shared" si="57"/>
        <v>2767608.9901976385</v>
      </c>
      <c r="G181" s="39">
        <f t="shared" si="57"/>
        <v>504485.3412889688</v>
      </c>
      <c r="H181" s="39">
        <f t="shared" si="57"/>
        <v>21424.515140222669</v>
      </c>
      <c r="I181" s="39"/>
      <c r="J181" s="39"/>
      <c r="K181" s="19"/>
      <c r="L181" s="39">
        <f>SUM(C181:J181)</f>
        <v>6191298.1250229068</v>
      </c>
      <c r="M181" s="20"/>
      <c r="N181" s="17"/>
    </row>
    <row r="182" spans="1:14" x14ac:dyDescent="0.2">
      <c r="A182" s="12" t="s">
        <v>109</v>
      </c>
      <c r="B182" s="39">
        <f>SUM(C182:I182)</f>
        <v>254208.81120709251</v>
      </c>
      <c r="C182" s="39">
        <f t="shared" ref="C182:H182" si="58">C106</f>
        <v>801635.07694811944</v>
      </c>
      <c r="D182" s="39">
        <f t="shared" si="58"/>
        <v>280807.53153504001</v>
      </c>
      <c r="E182" s="39">
        <f t="shared" si="58"/>
        <v>0</v>
      </c>
      <c r="F182" s="39">
        <f t="shared" si="58"/>
        <v>-648847.3788533801</v>
      </c>
      <c r="G182" s="39">
        <f t="shared" si="58"/>
        <v>-189191.28183826315</v>
      </c>
      <c r="H182" s="39">
        <f t="shared" si="58"/>
        <v>9804.8634155763066</v>
      </c>
      <c r="I182" s="39"/>
      <c r="J182" s="39"/>
      <c r="K182" s="19"/>
      <c r="L182" s="39">
        <f>SUM(C182:J182)</f>
        <v>254208.81120709251</v>
      </c>
      <c r="M182" s="20"/>
      <c r="N182" s="17"/>
    </row>
    <row r="183" spans="1:14" x14ac:dyDescent="0.2">
      <c r="A183" s="12" t="s">
        <v>86</v>
      </c>
      <c r="B183" s="39">
        <f>SUM(C183:I183)</f>
        <v>2329355.4760650918</v>
      </c>
      <c r="C183" s="39">
        <f t="shared" ref="C183:H183" si="59">C170-C178-SUM(C181:C182)</f>
        <v>612538.71004545083</v>
      </c>
      <c r="D183" s="39">
        <f t="shared" si="59"/>
        <v>336760.01660231734</v>
      </c>
      <c r="E183" s="39">
        <f t="shared" si="59"/>
        <v>0</v>
      </c>
      <c r="F183" s="39">
        <f t="shared" si="59"/>
        <v>1134495.8490880756</v>
      </c>
      <c r="G183" s="39">
        <f t="shared" si="59"/>
        <v>239618.51575600461</v>
      </c>
      <c r="H183" s="39">
        <f t="shared" si="59"/>
        <v>5942.384573243442</v>
      </c>
      <c r="I183" s="39"/>
      <c r="J183" s="39"/>
      <c r="K183" s="39"/>
      <c r="L183" s="39">
        <f>SUM(C183:J183)</f>
        <v>2329355.4760650918</v>
      </c>
      <c r="M183" s="46"/>
      <c r="N183" s="17"/>
    </row>
    <row r="184" spans="1:14" x14ac:dyDescent="0.2">
      <c r="A184" s="1"/>
      <c r="B184" s="21"/>
      <c r="C184" s="55"/>
      <c r="D184" s="55"/>
      <c r="E184" s="55"/>
      <c r="F184" s="55"/>
      <c r="G184" s="55"/>
      <c r="H184" s="55"/>
      <c r="I184" s="55"/>
      <c r="J184" s="55"/>
      <c r="K184" s="55"/>
      <c r="L184" s="55"/>
      <c r="N184" s="17"/>
    </row>
    <row r="185" spans="1:14" x14ac:dyDescent="0.2">
      <c r="A185" s="12" t="s">
        <v>87</v>
      </c>
      <c r="B185" s="39">
        <f>SUM(C185:I185)</f>
        <v>6445506.9362299992</v>
      </c>
      <c r="C185" s="19">
        <f t="shared" ref="C185:H185" si="60">C170-C178-C183</f>
        <v>2654261.6630260986</v>
      </c>
      <c r="D185" s="19">
        <f t="shared" si="60"/>
        <v>1325960.2238531378</v>
      </c>
      <c r="E185" s="19">
        <f t="shared" si="60"/>
        <v>0</v>
      </c>
      <c r="F185" s="19">
        <f t="shared" si="60"/>
        <v>2118761.6113442583</v>
      </c>
      <c r="G185" s="19">
        <f t="shared" si="60"/>
        <v>315294.05945070565</v>
      </c>
      <c r="H185" s="19">
        <f t="shared" si="60"/>
        <v>31229.378555798976</v>
      </c>
      <c r="I185" s="19"/>
      <c r="J185" s="19"/>
      <c r="K185" s="19"/>
      <c r="L185" s="39">
        <f>SUM(C185:J185)</f>
        <v>6445506.9362299992</v>
      </c>
      <c r="M185" s="20"/>
      <c r="N185" s="17"/>
    </row>
    <row r="186" spans="1:14" x14ac:dyDescent="0.2">
      <c r="A186" s="4" t="s">
        <v>7</v>
      </c>
      <c r="B186" s="4"/>
      <c r="C186" s="4"/>
      <c r="D186" s="4"/>
      <c r="E186" s="4"/>
      <c r="F186" s="4"/>
      <c r="G186" s="4"/>
      <c r="H186" s="4"/>
      <c r="I186" s="4"/>
      <c r="J186" s="4"/>
      <c r="K186" s="4"/>
      <c r="L186" s="4"/>
      <c r="M186" s="4"/>
      <c r="N186" s="4"/>
    </row>
    <row r="187" spans="1:14" x14ac:dyDescent="0.2">
      <c r="A187" s="12" t="s">
        <v>88</v>
      </c>
      <c r="B187" s="39">
        <f>SUM(C187:I187)</f>
        <v>73747218.950000018</v>
      </c>
      <c r="C187" s="19">
        <f t="shared" ref="C187:H187" si="61">C109</f>
        <v>26140094.01696397</v>
      </c>
      <c r="D187" s="19">
        <f t="shared" si="61"/>
        <v>15171169.609303638</v>
      </c>
      <c r="E187" s="19">
        <f t="shared" si="61"/>
        <v>0</v>
      </c>
      <c r="F187" s="19">
        <f t="shared" si="61"/>
        <v>28471156.261873085</v>
      </c>
      <c r="G187" s="19">
        <f t="shared" si="61"/>
        <v>3607483.5177426278</v>
      </c>
      <c r="H187" s="19">
        <f t="shared" si="61"/>
        <v>357315.5441166932</v>
      </c>
      <c r="I187" s="19"/>
      <c r="J187" s="19"/>
      <c r="K187" s="19"/>
      <c r="L187" s="39">
        <f>SUM(C187:J187)</f>
        <v>73747218.950000018</v>
      </c>
      <c r="M187" s="20"/>
      <c r="N187" s="17"/>
    </row>
    <row r="188" spans="1:14" x14ac:dyDescent="0.2">
      <c r="A188" s="12" t="s">
        <v>105</v>
      </c>
      <c r="B188" s="34">
        <f t="shared" ref="B188:H188" si="62">B185/B187</f>
        <v>8.7399999999999964E-2</v>
      </c>
      <c r="C188" s="34">
        <f t="shared" si="62"/>
        <v>0.1015398667389482</v>
      </c>
      <c r="D188" s="34">
        <f t="shared" si="62"/>
        <v>8.7399999999999992E-2</v>
      </c>
      <c r="E188" s="34"/>
      <c r="F188" s="34">
        <f t="shared" si="62"/>
        <v>7.4417828059255203E-2</v>
      </c>
      <c r="G188" s="34">
        <f t="shared" si="62"/>
        <v>8.7399999999999992E-2</v>
      </c>
      <c r="H188" s="34">
        <f t="shared" si="62"/>
        <v>8.7399999999999978E-2</v>
      </c>
      <c r="I188" s="34"/>
      <c r="J188" s="34"/>
      <c r="K188" s="34"/>
      <c r="L188" s="34">
        <f>L185/L187</f>
        <v>8.7399999999999964E-2</v>
      </c>
      <c r="M188" s="34"/>
      <c r="N188" s="50"/>
    </row>
    <row r="189" spans="1:14" x14ac:dyDescent="0.2">
      <c r="A189" s="30" t="s">
        <v>106</v>
      </c>
      <c r="B189" s="39">
        <f>SUM(C189:I189)</f>
        <v>9784201.2622027677</v>
      </c>
      <c r="C189" s="56">
        <f t="shared" ref="C189:H189" si="63">C167-C90</f>
        <v>2766265.9532523081</v>
      </c>
      <c r="D189" s="56">
        <f t="shared" si="63"/>
        <v>1678258.6853109812</v>
      </c>
      <c r="E189" s="56">
        <f t="shared" si="63"/>
        <v>0</v>
      </c>
      <c r="F189" s="56">
        <f t="shared" si="63"/>
        <v>4486063.5762949279</v>
      </c>
      <c r="G189" s="56">
        <f t="shared" si="63"/>
        <v>818908.26371873857</v>
      </c>
      <c r="H189" s="56">
        <f t="shared" si="63"/>
        <v>34704.783625810931</v>
      </c>
      <c r="I189" s="56"/>
      <c r="J189" s="56"/>
      <c r="K189" s="56"/>
      <c r="L189" s="39">
        <f>SUM(C189:J189)</f>
        <v>9784201.2622027677</v>
      </c>
      <c r="M189" s="52"/>
      <c r="N189" s="17"/>
    </row>
    <row r="190" spans="1:14" x14ac:dyDescent="0.2">
      <c r="A190" s="30" t="s">
        <v>107</v>
      </c>
      <c r="B190" s="35">
        <f t="shared" ref="B190:H190" si="64">B189/B90</f>
        <v>0.44038114989263594</v>
      </c>
      <c r="C190" s="35">
        <f t="shared" si="64"/>
        <v>0.27774168442598174</v>
      </c>
      <c r="D190" s="35">
        <f t="shared" si="64"/>
        <v>0.37734359840951959</v>
      </c>
      <c r="E190" s="35"/>
      <c r="F190" s="35">
        <f t="shared" si="64"/>
        <v>0.62299241400959049</v>
      </c>
      <c r="G190" s="35">
        <f t="shared" si="64"/>
        <v>1.5414455574952952</v>
      </c>
      <c r="H190" s="35">
        <f t="shared" si="64"/>
        <v>0.44452989672564447</v>
      </c>
      <c r="I190" s="35"/>
      <c r="J190" s="35"/>
      <c r="K190" s="35"/>
      <c r="L190" s="35">
        <f>L189/L90</f>
        <v>0.44038114989263594</v>
      </c>
    </row>
    <row r="191" spans="1:14" hidden="1" x14ac:dyDescent="0.2">
      <c r="A191" s="30"/>
      <c r="B191" s="35"/>
      <c r="C191" s="35"/>
      <c r="D191" s="35"/>
      <c r="E191" s="35"/>
      <c r="F191" s="35"/>
      <c r="G191" s="35"/>
      <c r="H191" s="35"/>
      <c r="I191" s="35"/>
      <c r="J191" s="35"/>
      <c r="K191" s="35"/>
      <c r="L191" s="35"/>
    </row>
    <row r="192" spans="1:14" hidden="1" x14ac:dyDescent="0.2">
      <c r="A192" s="30"/>
      <c r="B192" s="35"/>
      <c r="C192" s="35"/>
      <c r="D192" s="35"/>
      <c r="E192" s="35"/>
      <c r="F192" s="35"/>
      <c r="G192" s="35"/>
      <c r="H192" s="35"/>
      <c r="I192" s="35"/>
      <c r="J192" s="35"/>
      <c r="K192" s="35"/>
      <c r="L192" s="35"/>
    </row>
    <row r="193" spans="1:12" hidden="1" x14ac:dyDescent="0.2">
      <c r="A193" s="30"/>
      <c r="B193" s="35"/>
      <c r="C193" s="35"/>
      <c r="D193" s="35"/>
      <c r="E193" s="35"/>
      <c r="F193" s="35"/>
      <c r="G193" s="35"/>
      <c r="H193" s="35"/>
      <c r="I193" s="35"/>
      <c r="J193" s="35"/>
      <c r="K193" s="35"/>
      <c r="L193" s="35"/>
    </row>
    <row r="194" spans="1:12" hidden="1" x14ac:dyDescent="0.2">
      <c r="A194" s="30"/>
      <c r="B194" s="35"/>
      <c r="C194" s="35"/>
      <c r="D194" s="35"/>
      <c r="E194" s="35"/>
      <c r="F194" s="35"/>
      <c r="G194" s="35"/>
      <c r="H194" s="35"/>
      <c r="I194" s="35"/>
      <c r="J194" s="35"/>
      <c r="K194" s="35"/>
      <c r="L194" s="35"/>
    </row>
    <row r="195" spans="1:12" x14ac:dyDescent="0.2">
      <c r="A195" s="4"/>
      <c r="B195" s="4"/>
      <c r="C195" s="4"/>
      <c r="D195" s="4"/>
      <c r="E195" s="4"/>
      <c r="F195" s="4"/>
      <c r="G195" s="4"/>
      <c r="H195" s="4"/>
      <c r="I195" s="4"/>
      <c r="J195" s="4"/>
      <c r="K195" s="4"/>
      <c r="L195" s="4"/>
    </row>
    <row r="196" spans="1:12" hidden="1" x14ac:dyDescent="0.2">
      <c r="A196" s="1" t="s">
        <v>12</v>
      </c>
      <c r="B196" s="1"/>
      <c r="C196" s="1"/>
      <c r="D196" s="2" t="s">
        <v>13</v>
      </c>
      <c r="E196" s="1"/>
      <c r="F196" s="1"/>
      <c r="G196" s="1"/>
      <c r="H196" s="1"/>
      <c r="I196" s="1"/>
      <c r="J196" s="1" t="s">
        <v>110</v>
      </c>
      <c r="K196" s="1"/>
    </row>
    <row r="197" spans="1:12" hidden="1" x14ac:dyDescent="0.2">
      <c r="A197" s="4" t="s">
        <v>7</v>
      </c>
      <c r="B197" s="4" t="s">
        <v>7</v>
      </c>
      <c r="C197" s="4" t="s">
        <v>7</v>
      </c>
      <c r="D197" s="5" t="s">
        <v>7</v>
      </c>
      <c r="E197" s="4" t="s">
        <v>7</v>
      </c>
      <c r="F197" s="4" t="s">
        <v>7</v>
      </c>
      <c r="G197" s="4" t="s">
        <v>7</v>
      </c>
      <c r="H197" s="4"/>
      <c r="I197" s="4"/>
      <c r="J197" s="4" t="s">
        <v>7</v>
      </c>
      <c r="K197" s="4" t="s">
        <v>7</v>
      </c>
      <c r="L197" s="4" t="s">
        <v>7</v>
      </c>
    </row>
    <row r="198" spans="1:12" hidden="1" x14ac:dyDescent="0.2">
      <c r="A198" s="1" t="s">
        <v>15</v>
      </c>
      <c r="B198" s="1"/>
      <c r="C198" s="1"/>
      <c r="D198" s="6" t="s">
        <v>16</v>
      </c>
      <c r="E198" s="1"/>
      <c r="F198" s="1"/>
      <c r="G198" s="1"/>
      <c r="H198" s="1"/>
      <c r="I198" s="1"/>
      <c r="J198" s="1" t="s">
        <v>17</v>
      </c>
      <c r="K198" s="1"/>
    </row>
    <row r="199" spans="1:12" hidden="1" x14ac:dyDescent="0.2">
      <c r="A199" s="1"/>
      <c r="B199" s="1"/>
      <c r="C199" s="1"/>
      <c r="D199" s="6" t="s">
        <v>18</v>
      </c>
      <c r="E199" s="1"/>
      <c r="F199" s="1"/>
      <c r="G199" s="1"/>
      <c r="H199" s="1"/>
      <c r="I199" s="1"/>
      <c r="J199" s="1"/>
      <c r="K199" s="1"/>
    </row>
    <row r="200" spans="1:12" hidden="1" x14ac:dyDescent="0.2">
      <c r="A200" s="1" t="s">
        <v>19</v>
      </c>
      <c r="B200" s="1"/>
      <c r="C200" s="1"/>
      <c r="D200" s="1"/>
      <c r="E200" s="1"/>
      <c r="F200" s="1"/>
      <c r="G200" s="1"/>
      <c r="H200" s="1"/>
      <c r="I200" s="1"/>
      <c r="J200" s="1" t="s">
        <v>21</v>
      </c>
      <c r="K200" s="1"/>
    </row>
    <row r="201" spans="1:12" hidden="1" x14ac:dyDescent="0.2">
      <c r="A201" s="1"/>
      <c r="B201" s="1"/>
      <c r="C201" s="1"/>
      <c r="D201" s="1" t="s">
        <v>71</v>
      </c>
      <c r="E201" s="1"/>
      <c r="F201" s="1"/>
      <c r="G201" s="1"/>
      <c r="H201" s="1"/>
      <c r="I201" s="1"/>
      <c r="J201" s="1" t="s">
        <v>23</v>
      </c>
      <c r="K201" s="1"/>
    </row>
    <row r="202" spans="1:12" hidden="1" x14ac:dyDescent="0.2">
      <c r="A202" s="1" t="s">
        <v>786</v>
      </c>
      <c r="B202" s="1"/>
      <c r="C202" s="1"/>
      <c r="D202" s="1" t="s">
        <v>111</v>
      </c>
      <c r="E202" s="1"/>
      <c r="F202" s="1"/>
      <c r="G202" s="1"/>
      <c r="H202" s="1"/>
      <c r="I202" s="1"/>
      <c r="J202" s="1"/>
      <c r="K202" s="1"/>
    </row>
    <row r="203" spans="1:12" hidden="1" x14ac:dyDescent="0.2">
      <c r="A203" s="4" t="s">
        <v>7</v>
      </c>
      <c r="B203" s="4" t="s">
        <v>7</v>
      </c>
      <c r="C203" s="4" t="s">
        <v>7</v>
      </c>
      <c r="D203" s="4" t="s">
        <v>7</v>
      </c>
      <c r="E203" s="4" t="s">
        <v>7</v>
      </c>
      <c r="F203" s="4" t="s">
        <v>7</v>
      </c>
      <c r="G203" s="4" t="s">
        <v>7</v>
      </c>
      <c r="H203" s="4"/>
      <c r="I203" s="4"/>
      <c r="J203" s="4" t="s">
        <v>7</v>
      </c>
      <c r="K203" s="4" t="s">
        <v>7</v>
      </c>
      <c r="L203" s="4" t="s">
        <v>7</v>
      </c>
    </row>
    <row r="204" spans="1:12" hidden="1" x14ac:dyDescent="0.2">
      <c r="A204" s="30"/>
      <c r="B204" s="35"/>
      <c r="C204" s="35"/>
      <c r="D204" s="35"/>
      <c r="E204" s="35"/>
      <c r="F204" s="35"/>
      <c r="G204" s="35"/>
      <c r="H204" s="35"/>
      <c r="I204" s="35"/>
      <c r="J204" s="35"/>
      <c r="K204" s="35"/>
      <c r="L204" s="35"/>
    </row>
    <row r="205" spans="1:12" hidden="1" x14ac:dyDescent="0.2">
      <c r="A205" s="30"/>
      <c r="B205" s="35"/>
      <c r="C205" s="35"/>
      <c r="D205" s="35"/>
      <c r="E205" s="35"/>
      <c r="F205" s="35"/>
      <c r="G205" s="35"/>
      <c r="H205" s="35"/>
      <c r="I205" s="35"/>
      <c r="J205" s="35"/>
      <c r="K205" s="35"/>
      <c r="L205" s="35"/>
    </row>
    <row r="206" spans="1:12" hidden="1" x14ac:dyDescent="0.2">
      <c r="A206" s="30"/>
      <c r="B206" s="35"/>
      <c r="C206" s="35"/>
      <c r="D206" s="35"/>
      <c r="E206" s="35"/>
      <c r="F206" s="35"/>
      <c r="G206" s="35"/>
      <c r="H206" s="35"/>
      <c r="I206" s="35"/>
      <c r="J206" s="35"/>
      <c r="K206" s="35"/>
      <c r="L206" s="35"/>
    </row>
    <row r="207" spans="1:12" ht="18" hidden="1" x14ac:dyDescent="0.25">
      <c r="A207" s="57" t="s">
        <v>112</v>
      </c>
      <c r="B207" s="58"/>
      <c r="C207" s="58"/>
      <c r="D207" s="58"/>
      <c r="E207" s="58"/>
      <c r="F207" s="58"/>
      <c r="G207" s="58"/>
      <c r="H207" s="58"/>
      <c r="I207" s="58"/>
      <c r="J207" s="58"/>
      <c r="K207" s="59"/>
      <c r="L207" s="60"/>
    </row>
    <row r="208" spans="1:12" hidden="1" x14ac:dyDescent="0.2">
      <c r="A208" s="1"/>
      <c r="B208" s="7" t="s">
        <v>56</v>
      </c>
      <c r="C208" s="8"/>
      <c r="D208" s="8"/>
      <c r="E208" s="9"/>
      <c r="F208" s="8"/>
      <c r="G208" s="8"/>
      <c r="H208" s="8"/>
      <c r="I208" s="8"/>
      <c r="J208" s="2"/>
      <c r="K208" s="10"/>
      <c r="L208" s="11" t="s">
        <v>24</v>
      </c>
    </row>
    <row r="209" spans="1:12" hidden="1" x14ac:dyDescent="0.2">
      <c r="A209" s="1"/>
      <c r="B209" s="11" t="s">
        <v>25</v>
      </c>
      <c r="C209" s="13" t="s">
        <v>26</v>
      </c>
      <c r="D209" s="13" t="s">
        <v>709</v>
      </c>
      <c r="E209" s="13" t="s">
        <v>710</v>
      </c>
      <c r="F209" s="224" t="s">
        <v>114</v>
      </c>
      <c r="G209" s="224" t="s">
        <v>29</v>
      </c>
      <c r="H209" s="13" t="s">
        <v>683</v>
      </c>
      <c r="I209" s="13"/>
      <c r="J209" s="13" t="s">
        <v>32</v>
      </c>
      <c r="K209" s="13"/>
      <c r="L209" s="11" t="s">
        <v>25</v>
      </c>
    </row>
    <row r="210" spans="1:12" hidden="1" x14ac:dyDescent="0.2">
      <c r="A210" s="12" t="s">
        <v>101</v>
      </c>
      <c r="B210" s="39">
        <f>SUM(C210:I210)</f>
        <v>32001776.343670577</v>
      </c>
      <c r="C210" s="39">
        <f t="shared" ref="C210:J211" si="65">C167</f>
        <v>12726117.528896939</v>
      </c>
      <c r="D210" s="39">
        <f t="shared" si="65"/>
        <v>6125819.7208890058</v>
      </c>
      <c r="E210" s="39">
        <f t="shared" si="65"/>
        <v>0</v>
      </c>
      <c r="F210" s="39">
        <f t="shared" si="65"/>
        <v>11686895.360782545</v>
      </c>
      <c r="G210" s="39">
        <f t="shared" si="65"/>
        <v>1350168.196797003</v>
      </c>
      <c r="H210" s="39">
        <f t="shared" si="65"/>
        <v>112775.53630508477</v>
      </c>
      <c r="I210" s="39">
        <f t="shared" si="65"/>
        <v>0</v>
      </c>
      <c r="J210" s="39">
        <f t="shared" si="65"/>
        <v>0</v>
      </c>
      <c r="K210" s="45"/>
      <c r="L210" s="39">
        <f>SUM(C210:J210)</f>
        <v>32001776.343670577</v>
      </c>
    </row>
    <row r="211" spans="1:12" hidden="1" x14ac:dyDescent="0.2">
      <c r="A211" s="23" t="s">
        <v>102</v>
      </c>
      <c r="B211" s="39">
        <f>SUM(C211:I211)</f>
        <v>1885591.744714007</v>
      </c>
      <c r="C211" s="39">
        <f t="shared" si="65"/>
        <v>1709009.5019807755</v>
      </c>
      <c r="D211" s="39">
        <f t="shared" si="65"/>
        <v>128980.87397110563</v>
      </c>
      <c r="E211" s="39">
        <f t="shared" si="65"/>
        <v>0</v>
      </c>
      <c r="F211" s="39">
        <f t="shared" si="65"/>
        <v>46394.6591634465</v>
      </c>
      <c r="G211" s="39">
        <f t="shared" si="65"/>
        <v>285.22226877880371</v>
      </c>
      <c r="H211" s="39">
        <f t="shared" si="65"/>
        <v>921.48732990075075</v>
      </c>
      <c r="I211" s="39">
        <f t="shared" si="65"/>
        <v>0</v>
      </c>
      <c r="J211" s="39">
        <f t="shared" si="65"/>
        <v>0</v>
      </c>
      <c r="K211" s="45"/>
      <c r="L211" s="39">
        <f>SUM(C211:J211)</f>
        <v>1885591.744714007</v>
      </c>
    </row>
    <row r="212" spans="1:12" hidden="1" x14ac:dyDescent="0.2">
      <c r="A212" s="23" t="s">
        <v>76</v>
      </c>
      <c r="B212" s="39" t="e">
        <f>SUM(C212:I212)</f>
        <v>#DIV/0!</v>
      </c>
      <c r="C212" s="39">
        <f t="shared" ref="C212:H212" si="66">(C210+C211)*C169/(C167+C168)</f>
        <v>1237240.2597963046</v>
      </c>
      <c r="D212" s="39">
        <f t="shared" si="66"/>
        <v>830656.30303496262</v>
      </c>
      <c r="E212" s="39" t="e">
        <f t="shared" si="66"/>
        <v>#DIV/0!</v>
      </c>
      <c r="F212" s="39">
        <f t="shared" si="66"/>
        <v>1170810.4612869243</v>
      </c>
      <c r="G212" s="39">
        <f t="shared" si="66"/>
        <v>125368.13044672171</v>
      </c>
      <c r="H212" s="39">
        <f t="shared" si="66"/>
        <v>12981.125555056988</v>
      </c>
      <c r="I212" s="39"/>
      <c r="J212" s="39"/>
      <c r="K212" s="45"/>
      <c r="L212" s="39" t="e">
        <f>SUM(C212:J212)</f>
        <v>#DIV/0!</v>
      </c>
    </row>
    <row r="213" spans="1:12" hidden="1" x14ac:dyDescent="0.2">
      <c r="A213" s="12" t="s">
        <v>77</v>
      </c>
      <c r="B213" s="39" t="e">
        <f>SUM(C213:I213)</f>
        <v>#DIV/0!</v>
      </c>
      <c r="C213" s="19">
        <f t="shared" ref="C213:H213" si="67">SUM(C210:C212)</f>
        <v>15672367.29067402</v>
      </c>
      <c r="D213" s="19">
        <f t="shared" si="67"/>
        <v>7085456.8978950735</v>
      </c>
      <c r="E213" s="19" t="e">
        <f t="shared" si="67"/>
        <v>#DIV/0!</v>
      </c>
      <c r="F213" s="19">
        <f t="shared" si="67"/>
        <v>12904100.481232917</v>
      </c>
      <c r="G213" s="19">
        <f t="shared" si="67"/>
        <v>1475821.5495125037</v>
      </c>
      <c r="H213" s="19">
        <f t="shared" si="67"/>
        <v>126678.1491900425</v>
      </c>
      <c r="I213" s="19"/>
      <c r="J213" s="19"/>
      <c r="K213" s="42"/>
      <c r="L213" s="39" t="e">
        <f>SUM(C213:J213)</f>
        <v>#DIV/0!</v>
      </c>
    </row>
    <row r="214" spans="1:12" hidden="1" x14ac:dyDescent="0.2">
      <c r="A214" s="33" t="s">
        <v>78</v>
      </c>
      <c r="B214" s="21"/>
      <c r="C214" s="35"/>
      <c r="D214" s="35"/>
      <c r="E214" s="35"/>
      <c r="F214" s="35"/>
      <c r="G214" s="21"/>
      <c r="H214" s="21"/>
      <c r="I214" s="21"/>
      <c r="J214" s="21"/>
      <c r="K214" s="47"/>
      <c r="L214" s="17"/>
    </row>
    <row r="215" spans="1:12" hidden="1" x14ac:dyDescent="0.2">
      <c r="A215" s="12" t="s">
        <v>79</v>
      </c>
      <c r="B215" s="17">
        <f t="shared" ref="B215:L215" si="68">B172</f>
        <v>0</v>
      </c>
      <c r="C215" s="17">
        <f t="shared" si="68"/>
        <v>0</v>
      </c>
      <c r="D215" s="17">
        <f t="shared" si="68"/>
        <v>0</v>
      </c>
      <c r="E215" s="17">
        <f t="shared" si="68"/>
        <v>0</v>
      </c>
      <c r="F215" s="17">
        <f t="shared" si="68"/>
        <v>0</v>
      </c>
      <c r="G215" s="17">
        <f t="shared" si="68"/>
        <v>0</v>
      </c>
      <c r="H215" s="17">
        <f t="shared" si="68"/>
        <v>0</v>
      </c>
      <c r="I215" s="17">
        <f t="shared" si="68"/>
        <v>0</v>
      </c>
      <c r="J215" s="17">
        <f t="shared" si="68"/>
        <v>0</v>
      </c>
      <c r="K215" s="17">
        <f t="shared" si="68"/>
        <v>0</v>
      </c>
      <c r="L215" s="17">
        <f t="shared" si="68"/>
        <v>0</v>
      </c>
    </row>
    <row r="216" spans="1:12" hidden="1" x14ac:dyDescent="0.2">
      <c r="A216" s="12" t="s">
        <v>80</v>
      </c>
      <c r="B216" s="39">
        <f t="shared" ref="B216:B221" si="69">SUM(C216:I216)</f>
        <v>19003804.177573748</v>
      </c>
      <c r="C216" s="16">
        <f t="shared" ref="C216:J221" si="70">C173</f>
        <v>8761018.5744289123</v>
      </c>
      <c r="D216" s="16">
        <f t="shared" si="70"/>
        <v>3524936.400568617</v>
      </c>
      <c r="E216" s="16">
        <f t="shared" si="70"/>
        <v>0</v>
      </c>
      <c r="F216" s="16">
        <f t="shared" si="70"/>
        <v>6153639.3203771655</v>
      </c>
      <c r="G216" s="16">
        <f t="shared" si="70"/>
        <v>514726.27285935986</v>
      </c>
      <c r="H216" s="16">
        <f t="shared" si="70"/>
        <v>49483.609339690534</v>
      </c>
      <c r="I216" s="16">
        <f t="shared" si="70"/>
        <v>0</v>
      </c>
      <c r="J216" s="16">
        <f t="shared" si="70"/>
        <v>0</v>
      </c>
      <c r="K216" s="19"/>
      <c r="L216" s="39">
        <f t="shared" ref="L216:L221" si="71">SUM(C216:J216)</f>
        <v>19003804.177573748</v>
      </c>
    </row>
    <row r="217" spans="1:12" hidden="1" x14ac:dyDescent="0.2">
      <c r="A217" s="12" t="s">
        <v>81</v>
      </c>
      <c r="B217" s="39">
        <f t="shared" si="69"/>
        <v>3388490.0000000009</v>
      </c>
      <c r="C217" s="16">
        <f t="shared" si="70"/>
        <v>1223422.103006453</v>
      </c>
      <c r="D217" s="16">
        <f t="shared" si="70"/>
        <v>692830.78469032212</v>
      </c>
      <c r="E217" s="16">
        <f t="shared" si="70"/>
        <v>0</v>
      </c>
      <c r="F217" s="16">
        <f t="shared" si="70"/>
        <v>1295115.0196100613</v>
      </c>
      <c r="G217" s="16">
        <f t="shared" si="70"/>
        <v>161174.5569618865</v>
      </c>
      <c r="H217" s="16">
        <f t="shared" si="70"/>
        <v>15947.535731277703</v>
      </c>
      <c r="I217" s="16">
        <f t="shared" si="70"/>
        <v>0</v>
      </c>
      <c r="J217" s="16">
        <f t="shared" si="70"/>
        <v>0</v>
      </c>
      <c r="K217" s="19"/>
      <c r="L217" s="39">
        <f t="shared" si="71"/>
        <v>3388490.0000000009</v>
      </c>
    </row>
    <row r="218" spans="1:12" hidden="1" x14ac:dyDescent="0.2">
      <c r="A218" s="12" t="s">
        <v>82</v>
      </c>
      <c r="B218" s="39">
        <f t="shared" si="69"/>
        <v>487404.00000000006</v>
      </c>
      <c r="C218" s="16">
        <f t="shared" si="70"/>
        <v>175978.33450703917</v>
      </c>
      <c r="D218" s="16">
        <f t="shared" si="70"/>
        <v>99657.515820085595</v>
      </c>
      <c r="E218" s="16">
        <f t="shared" si="70"/>
        <v>0</v>
      </c>
      <c r="F218" s="16">
        <f t="shared" si="70"/>
        <v>186290.71976544784</v>
      </c>
      <c r="G218" s="16">
        <f t="shared" si="70"/>
        <v>23183.519432387682</v>
      </c>
      <c r="H218" s="16">
        <f t="shared" si="70"/>
        <v>2293.9104750398196</v>
      </c>
      <c r="I218" s="16">
        <f t="shared" si="70"/>
        <v>0</v>
      </c>
      <c r="J218" s="16">
        <f t="shared" si="70"/>
        <v>0</v>
      </c>
      <c r="K218" s="19"/>
      <c r="L218" s="39">
        <f t="shared" si="71"/>
        <v>487404.00000000006</v>
      </c>
    </row>
    <row r="219" spans="1:12" hidden="1" x14ac:dyDescent="0.2">
      <c r="A219" s="12" t="s">
        <v>83</v>
      </c>
      <c r="B219" s="39">
        <f t="shared" si="69"/>
        <v>2093212.9129049748</v>
      </c>
      <c r="C219" s="16">
        <f t="shared" si="70"/>
        <v>755759.33349263738</v>
      </c>
      <c r="D219" s="16">
        <f t="shared" si="70"/>
        <v>427990.74070511304</v>
      </c>
      <c r="E219" s="16">
        <f t="shared" si="70"/>
        <v>0</v>
      </c>
      <c r="F219" s="16">
        <f t="shared" si="70"/>
        <v>800047.06602202146</v>
      </c>
      <c r="G219" s="16">
        <f t="shared" si="70"/>
        <v>99564.308545800377</v>
      </c>
      <c r="H219" s="16">
        <f t="shared" si="70"/>
        <v>9851.4641394024929</v>
      </c>
      <c r="I219" s="16">
        <f t="shared" si="70"/>
        <v>0</v>
      </c>
      <c r="J219" s="16">
        <f t="shared" si="70"/>
        <v>0</v>
      </c>
      <c r="K219" s="19"/>
      <c r="L219" s="39">
        <f t="shared" si="71"/>
        <v>2093212.9129049748</v>
      </c>
    </row>
    <row r="220" spans="1:12" hidden="1" x14ac:dyDescent="0.2">
      <c r="A220" s="12" t="s">
        <v>84</v>
      </c>
      <c r="B220" s="39">
        <f t="shared" si="69"/>
        <v>3516650.8657307448</v>
      </c>
      <c r="C220" s="16">
        <f t="shared" si="70"/>
        <v>1489388.5721674294</v>
      </c>
      <c r="D220" s="16">
        <f t="shared" si="70"/>
        <v>677321.21565548028</v>
      </c>
      <c r="E220" s="16">
        <f t="shared" si="70"/>
        <v>0</v>
      </c>
      <c r="F220" s="16">
        <f t="shared" si="70"/>
        <v>1215750.8950258866</v>
      </c>
      <c r="G220" s="16">
        <f t="shared" si="70"/>
        <v>122260.31650635901</v>
      </c>
      <c r="H220" s="16">
        <f t="shared" si="70"/>
        <v>11929.866375589529</v>
      </c>
      <c r="I220" s="16">
        <f t="shared" si="70"/>
        <v>0</v>
      </c>
      <c r="J220" s="16">
        <f t="shared" si="70"/>
        <v>0</v>
      </c>
      <c r="K220" s="19"/>
      <c r="L220" s="39">
        <f t="shared" si="71"/>
        <v>3516650.8657307448</v>
      </c>
    </row>
    <row r="221" spans="1:12" hidden="1" x14ac:dyDescent="0.2">
      <c r="A221" s="12" t="s">
        <v>85</v>
      </c>
      <c r="B221" s="39">
        <f t="shared" si="69"/>
        <v>28489561.956209466</v>
      </c>
      <c r="C221" s="16">
        <f t="shared" si="70"/>
        <v>12405566.91760247</v>
      </c>
      <c r="D221" s="16">
        <f t="shared" si="70"/>
        <v>5422736.6574396184</v>
      </c>
      <c r="E221" s="16">
        <f t="shared" si="70"/>
        <v>0</v>
      </c>
      <c r="F221" s="16">
        <f t="shared" si="70"/>
        <v>9650843.0208005831</v>
      </c>
      <c r="G221" s="16">
        <f t="shared" si="70"/>
        <v>920908.97430579341</v>
      </c>
      <c r="H221" s="16">
        <f t="shared" si="70"/>
        <v>89506.386061000085</v>
      </c>
      <c r="I221" s="16">
        <f t="shared" si="70"/>
        <v>0</v>
      </c>
      <c r="J221" s="16">
        <f t="shared" si="70"/>
        <v>0</v>
      </c>
      <c r="K221" s="19"/>
      <c r="L221" s="39">
        <f t="shared" si="71"/>
        <v>28489561.956209466</v>
      </c>
    </row>
    <row r="222" spans="1:12" hidden="1" x14ac:dyDescent="0.2">
      <c r="A222" s="1"/>
      <c r="B222" s="21"/>
      <c r="C222" s="21"/>
      <c r="D222" s="21"/>
      <c r="E222" s="21"/>
      <c r="F222" s="21"/>
      <c r="G222" s="21"/>
      <c r="H222" s="21"/>
      <c r="I222" s="21"/>
      <c r="J222" s="21"/>
      <c r="K222" s="21"/>
      <c r="L222" s="17"/>
    </row>
    <row r="223" spans="1:12" hidden="1" x14ac:dyDescent="0.2">
      <c r="A223" s="12" t="s">
        <v>103</v>
      </c>
      <c r="B223" s="39" t="e">
        <f>SUM(C223:I223)</f>
        <v>#DIV/0!</v>
      </c>
      <c r="C223" s="39">
        <f t="shared" ref="C223:K223" si="72">C213-C221</f>
        <v>3266800.3730715495</v>
      </c>
      <c r="D223" s="39">
        <f t="shared" si="72"/>
        <v>1662720.2404554551</v>
      </c>
      <c r="E223" s="39" t="e">
        <f t="shared" si="72"/>
        <v>#DIV/0!</v>
      </c>
      <c r="F223" s="39">
        <f t="shared" si="72"/>
        <v>3253257.4604323339</v>
      </c>
      <c r="G223" s="39">
        <f t="shared" si="72"/>
        <v>554912.57520671026</v>
      </c>
      <c r="H223" s="39">
        <f t="shared" si="72"/>
        <v>37171.763129042418</v>
      </c>
      <c r="I223" s="39">
        <f t="shared" si="72"/>
        <v>0</v>
      </c>
      <c r="J223" s="39">
        <f t="shared" si="72"/>
        <v>0</v>
      </c>
      <c r="K223" s="39">
        <f t="shared" si="72"/>
        <v>0</v>
      </c>
      <c r="L223" s="39" t="e">
        <f>SUM(C223:J223)</f>
        <v>#DIV/0!</v>
      </c>
    </row>
    <row r="224" spans="1:12" hidden="1" x14ac:dyDescent="0.2">
      <c r="A224" s="12" t="s">
        <v>86</v>
      </c>
      <c r="B224" s="39">
        <f>SUM(C224:I224)</f>
        <v>2329355.4760650918</v>
      </c>
      <c r="C224" s="39">
        <f t="shared" ref="C224:J224" si="73">C183</f>
        <v>612538.71004545083</v>
      </c>
      <c r="D224" s="39">
        <f t="shared" si="73"/>
        <v>336760.01660231734</v>
      </c>
      <c r="E224" s="39">
        <f t="shared" si="73"/>
        <v>0</v>
      </c>
      <c r="F224" s="39">
        <f t="shared" si="73"/>
        <v>1134495.8490880756</v>
      </c>
      <c r="G224" s="39">
        <f t="shared" si="73"/>
        <v>239618.51575600461</v>
      </c>
      <c r="H224" s="39">
        <f t="shared" si="73"/>
        <v>5942.384573243442</v>
      </c>
      <c r="I224" s="39">
        <f t="shared" si="73"/>
        <v>0</v>
      </c>
      <c r="J224" s="39">
        <f t="shared" si="73"/>
        <v>0</v>
      </c>
      <c r="K224" s="39"/>
      <c r="L224" s="39">
        <f>SUM(C224:J224)</f>
        <v>2329355.4760650918</v>
      </c>
    </row>
    <row r="225" spans="1:15" hidden="1" x14ac:dyDescent="0.2">
      <c r="A225" s="1"/>
      <c r="B225" s="21"/>
      <c r="C225" s="55"/>
      <c r="D225" s="55"/>
      <c r="E225" s="55"/>
      <c r="F225" s="55"/>
      <c r="G225" s="55"/>
      <c r="H225" s="55"/>
      <c r="I225" s="55"/>
      <c r="J225" s="55"/>
      <c r="K225" s="55"/>
      <c r="L225" s="55"/>
    </row>
    <row r="226" spans="1:15" hidden="1" x14ac:dyDescent="0.2">
      <c r="A226" s="12" t="s">
        <v>87</v>
      </c>
      <c r="B226" s="39" t="e">
        <f>SUM(C226:I226)</f>
        <v>#DIV/0!</v>
      </c>
      <c r="C226" s="39">
        <f t="shared" ref="C226:K226" si="74">C223-C224</f>
        <v>2654261.6630260986</v>
      </c>
      <c r="D226" s="39">
        <f t="shared" si="74"/>
        <v>1325960.2238531378</v>
      </c>
      <c r="E226" s="39" t="e">
        <f t="shared" si="74"/>
        <v>#DIV/0!</v>
      </c>
      <c r="F226" s="39">
        <f t="shared" si="74"/>
        <v>2118761.6113442583</v>
      </c>
      <c r="G226" s="39">
        <f t="shared" si="74"/>
        <v>315294.05945070565</v>
      </c>
      <c r="H226" s="39">
        <f t="shared" si="74"/>
        <v>31229.378555798976</v>
      </c>
      <c r="I226" s="39">
        <f t="shared" si="74"/>
        <v>0</v>
      </c>
      <c r="J226" s="39">
        <f t="shared" si="74"/>
        <v>0</v>
      </c>
      <c r="K226" s="39">
        <f t="shared" si="74"/>
        <v>0</v>
      </c>
      <c r="L226" s="39" t="e">
        <f>SUM(C226:J226)</f>
        <v>#DIV/0!</v>
      </c>
    </row>
    <row r="227" spans="1:15" hidden="1" x14ac:dyDescent="0.2">
      <c r="A227" s="4" t="s">
        <v>7</v>
      </c>
      <c r="B227" s="4"/>
      <c r="C227" s="4"/>
      <c r="D227" s="4"/>
      <c r="E227" s="4"/>
      <c r="F227" s="4"/>
      <c r="G227" s="4"/>
      <c r="H227" s="4"/>
      <c r="I227" s="4"/>
      <c r="J227" s="4"/>
      <c r="K227" s="4"/>
      <c r="L227" s="4"/>
    </row>
    <row r="228" spans="1:15" hidden="1" x14ac:dyDescent="0.2">
      <c r="A228" s="12" t="s">
        <v>88</v>
      </c>
      <c r="B228" s="39">
        <f>SUM(C228:I228)</f>
        <v>73747218.950000018</v>
      </c>
      <c r="C228" s="39">
        <f t="shared" ref="C228:K228" si="75">C187</f>
        <v>26140094.01696397</v>
      </c>
      <c r="D228" s="39">
        <f t="shared" si="75"/>
        <v>15171169.609303638</v>
      </c>
      <c r="E228" s="39">
        <f t="shared" si="75"/>
        <v>0</v>
      </c>
      <c r="F228" s="39">
        <f t="shared" si="75"/>
        <v>28471156.261873085</v>
      </c>
      <c r="G228" s="39">
        <f t="shared" si="75"/>
        <v>3607483.5177426278</v>
      </c>
      <c r="H228" s="39">
        <f t="shared" si="75"/>
        <v>357315.5441166932</v>
      </c>
      <c r="I228" s="39">
        <f t="shared" si="75"/>
        <v>0</v>
      </c>
      <c r="J228" s="39">
        <f t="shared" si="75"/>
        <v>0</v>
      </c>
      <c r="K228" s="39">
        <f t="shared" si="75"/>
        <v>0</v>
      </c>
      <c r="L228" s="39">
        <f>J228+B228</f>
        <v>73747218.950000018</v>
      </c>
    </row>
    <row r="229" spans="1:15" hidden="1" x14ac:dyDescent="0.2">
      <c r="A229" s="12" t="s">
        <v>105</v>
      </c>
      <c r="B229" s="34" t="e">
        <f t="shared" ref="B229:H229" si="76">B226/B228</f>
        <v>#DIV/0!</v>
      </c>
      <c r="C229" s="34">
        <f t="shared" si="76"/>
        <v>0.1015398667389482</v>
      </c>
      <c r="D229" s="34">
        <f t="shared" si="76"/>
        <v>8.7399999999999992E-2</v>
      </c>
      <c r="E229" s="34" t="e">
        <f t="shared" si="76"/>
        <v>#DIV/0!</v>
      </c>
      <c r="F229" s="34">
        <f t="shared" si="76"/>
        <v>7.4417828059255203E-2</v>
      </c>
      <c r="G229" s="34">
        <f t="shared" si="76"/>
        <v>8.7399999999999992E-2</v>
      </c>
      <c r="H229" s="34">
        <f t="shared" si="76"/>
        <v>8.7399999999999978E-2</v>
      </c>
      <c r="I229" s="34"/>
      <c r="J229" s="34"/>
      <c r="K229" s="34"/>
      <c r="L229" s="34" t="e">
        <f>L226/L228</f>
        <v>#DIV/0!</v>
      </c>
    </row>
    <row r="230" spans="1:15" hidden="1" x14ac:dyDescent="0.2">
      <c r="A230" s="30" t="s">
        <v>106</v>
      </c>
      <c r="B230" s="39">
        <f>SUM(C230:I230)</f>
        <v>9784201.2622027677</v>
      </c>
      <c r="C230" s="39">
        <f t="shared" ref="C230:K230" si="77">C210-C90</f>
        <v>2766265.9532523081</v>
      </c>
      <c r="D230" s="39">
        <f t="shared" si="77"/>
        <v>1678258.6853109812</v>
      </c>
      <c r="E230" s="39">
        <f t="shared" si="77"/>
        <v>0</v>
      </c>
      <c r="F230" s="39">
        <f t="shared" si="77"/>
        <v>4486063.5762949279</v>
      </c>
      <c r="G230" s="39">
        <f t="shared" si="77"/>
        <v>818908.26371873857</v>
      </c>
      <c r="H230" s="39">
        <f t="shared" si="77"/>
        <v>34704.783625810931</v>
      </c>
      <c r="I230" s="39">
        <f t="shared" si="77"/>
        <v>0</v>
      </c>
      <c r="J230" s="39">
        <f t="shared" si="77"/>
        <v>0</v>
      </c>
      <c r="K230" s="39">
        <f t="shared" si="77"/>
        <v>0</v>
      </c>
      <c r="L230" s="39">
        <f>J230+B230</f>
        <v>9784201.2622027677</v>
      </c>
    </row>
    <row r="231" spans="1:15" hidden="1" x14ac:dyDescent="0.2">
      <c r="A231" s="30" t="s">
        <v>107</v>
      </c>
      <c r="B231" s="35">
        <f t="shared" ref="B231:H231" si="78">B230/B90</f>
        <v>0.44038114989263594</v>
      </c>
      <c r="C231" s="35">
        <f t="shared" si="78"/>
        <v>0.27774168442598174</v>
      </c>
      <c r="D231" s="35">
        <f t="shared" si="78"/>
        <v>0.37734359840951959</v>
      </c>
      <c r="E231" s="35" t="e">
        <f t="shared" si="78"/>
        <v>#DIV/0!</v>
      </c>
      <c r="F231" s="35">
        <f t="shared" si="78"/>
        <v>0.62299241400959049</v>
      </c>
      <c r="G231" s="35">
        <f t="shared" si="78"/>
        <v>1.5414455574952952</v>
      </c>
      <c r="H231" s="35">
        <f t="shared" si="78"/>
        <v>0.44452989672564447</v>
      </c>
      <c r="I231" s="35"/>
      <c r="J231" s="35"/>
      <c r="K231" s="35"/>
      <c r="L231" s="35">
        <f>L230/L90</f>
        <v>0.44038114989263594</v>
      </c>
    </row>
    <row r="232" spans="1:15" hidden="1" x14ac:dyDescent="0.2">
      <c r="A232" s="4"/>
      <c r="B232" s="4"/>
      <c r="C232" s="4"/>
      <c r="D232" s="4"/>
      <c r="E232" s="4"/>
      <c r="F232" s="4"/>
      <c r="G232" s="4"/>
      <c r="H232" s="4"/>
      <c r="I232" s="4"/>
      <c r="J232" s="4"/>
      <c r="K232" s="4"/>
      <c r="L232" s="4"/>
    </row>
    <row r="233" spans="1:15" hidden="1" x14ac:dyDescent="0.2">
      <c r="A233" s="4" t="s">
        <v>7</v>
      </c>
      <c r="B233" s="4" t="s">
        <v>7</v>
      </c>
      <c r="C233" s="4" t="s">
        <v>7</v>
      </c>
      <c r="D233" s="4" t="s">
        <v>7</v>
      </c>
      <c r="E233" s="4" t="s">
        <v>7</v>
      </c>
      <c r="F233" s="4" t="s">
        <v>7</v>
      </c>
      <c r="G233" s="4" t="s">
        <v>7</v>
      </c>
      <c r="H233" s="4"/>
      <c r="I233" s="4"/>
      <c r="J233" s="4" t="s">
        <v>7</v>
      </c>
      <c r="K233" s="4" t="s">
        <v>7</v>
      </c>
      <c r="L233" s="4" t="s">
        <v>7</v>
      </c>
      <c r="M233" s="4" t="s">
        <v>7</v>
      </c>
      <c r="N233" s="4" t="s">
        <v>7</v>
      </c>
      <c r="O233" s="4" t="s">
        <v>7</v>
      </c>
    </row>
    <row r="234" spans="1:15" hidden="1" x14ac:dyDescent="0.2">
      <c r="A234" s="4"/>
      <c r="B234" s="4"/>
      <c r="C234" s="4"/>
      <c r="D234" s="4"/>
      <c r="E234" s="4"/>
      <c r="F234" s="4"/>
      <c r="G234" s="4"/>
      <c r="H234" s="4"/>
      <c r="I234" s="4"/>
      <c r="J234" s="4"/>
      <c r="K234" s="4"/>
      <c r="L234" s="4"/>
      <c r="M234" s="4"/>
      <c r="N234" s="4"/>
      <c r="O234" s="4"/>
    </row>
    <row r="235" spans="1:15" x14ac:dyDescent="0.2">
      <c r="A235" s="4" t="s">
        <v>7</v>
      </c>
      <c r="B235" s="4" t="s">
        <v>7</v>
      </c>
      <c r="C235" s="4" t="s">
        <v>7</v>
      </c>
      <c r="D235" s="4" t="s">
        <v>7</v>
      </c>
      <c r="E235" s="4" t="s">
        <v>7</v>
      </c>
      <c r="F235" s="4" t="s">
        <v>7</v>
      </c>
      <c r="G235" s="4" t="s">
        <v>7</v>
      </c>
      <c r="H235" s="4" t="s">
        <v>7</v>
      </c>
      <c r="I235" s="4" t="s">
        <v>7</v>
      </c>
      <c r="J235" s="4" t="s">
        <v>7</v>
      </c>
      <c r="K235" s="4" t="s">
        <v>7</v>
      </c>
      <c r="L235" s="4" t="s">
        <v>7</v>
      </c>
      <c r="M235" s="4"/>
      <c r="N235" s="4"/>
      <c r="O235" s="4"/>
    </row>
    <row r="236" spans="1:15" x14ac:dyDescent="0.2">
      <c r="A236" s="1" t="s">
        <v>115</v>
      </c>
      <c r="B236" s="1"/>
      <c r="C236" s="1"/>
      <c r="D236" s="1"/>
      <c r="E236" s="1"/>
      <c r="F236" s="1"/>
      <c r="G236" s="1"/>
      <c r="H236" s="1"/>
      <c r="I236" s="1"/>
      <c r="J236" s="1" t="s">
        <v>52</v>
      </c>
      <c r="K236" s="1"/>
    </row>
    <row r="237" spans="1:15" x14ac:dyDescent="0.2">
      <c r="A237" s="1" t="s">
        <v>12</v>
      </c>
      <c r="B237" s="1"/>
      <c r="C237" s="1"/>
      <c r="D237" s="2" t="s">
        <v>13</v>
      </c>
      <c r="E237" s="1"/>
      <c r="F237" s="1"/>
      <c r="G237" s="1"/>
      <c r="H237" s="1"/>
      <c r="I237" s="1"/>
      <c r="J237" s="1" t="s">
        <v>116</v>
      </c>
      <c r="K237" s="1"/>
    </row>
    <row r="238" spans="1:15" x14ac:dyDescent="0.2">
      <c r="A238" s="4" t="s">
        <v>7</v>
      </c>
      <c r="B238" s="4" t="s">
        <v>7</v>
      </c>
      <c r="C238" s="4" t="s">
        <v>7</v>
      </c>
      <c r="D238" s="5" t="s">
        <v>7</v>
      </c>
      <c r="E238" s="4" t="s">
        <v>7</v>
      </c>
      <c r="F238" s="4" t="s">
        <v>7</v>
      </c>
      <c r="G238" s="4" t="s">
        <v>7</v>
      </c>
      <c r="H238" s="4"/>
      <c r="I238" s="4"/>
      <c r="J238" s="4" t="s">
        <v>7</v>
      </c>
      <c r="K238" s="4" t="s">
        <v>7</v>
      </c>
      <c r="L238" s="4" t="s">
        <v>7</v>
      </c>
      <c r="M238" s="4" t="s">
        <v>7</v>
      </c>
      <c r="N238" s="4" t="s">
        <v>7</v>
      </c>
      <c r="O238" s="4" t="s">
        <v>7</v>
      </c>
    </row>
    <row r="239" spans="1:15" x14ac:dyDescent="0.2">
      <c r="A239" s="1" t="s">
        <v>15</v>
      </c>
      <c r="B239" s="1"/>
      <c r="C239" s="1"/>
      <c r="D239" s="6" t="s">
        <v>16</v>
      </c>
      <c r="E239" s="1"/>
      <c r="F239" s="1"/>
      <c r="G239" s="1"/>
      <c r="H239" s="1"/>
      <c r="I239" s="1"/>
      <c r="J239" s="1" t="s">
        <v>17</v>
      </c>
      <c r="K239" s="1"/>
    </row>
    <row r="240" spans="1:15" x14ac:dyDescent="0.2">
      <c r="A240" s="1"/>
      <c r="B240" s="1"/>
      <c r="C240" s="1"/>
      <c r="D240" s="6" t="s">
        <v>18</v>
      </c>
      <c r="E240" s="1"/>
      <c r="F240" s="1"/>
      <c r="G240" s="1"/>
      <c r="H240" s="1"/>
      <c r="I240" s="1"/>
      <c r="J240" s="1"/>
      <c r="K240" s="1"/>
    </row>
    <row r="241" spans="1:15" x14ac:dyDescent="0.2">
      <c r="A241" s="1" t="s">
        <v>19</v>
      </c>
      <c r="B241" s="1"/>
      <c r="C241" s="1"/>
      <c r="D241" s="1"/>
      <c r="E241" s="1"/>
      <c r="F241" s="1"/>
      <c r="G241" s="1"/>
      <c r="H241" s="1"/>
      <c r="I241" s="1"/>
      <c r="J241" s="1" t="s">
        <v>695</v>
      </c>
      <c r="K241" s="1"/>
    </row>
    <row r="242" spans="1:15" x14ac:dyDescent="0.2">
      <c r="A242" s="1" t="s">
        <v>22</v>
      </c>
      <c r="B242" s="1"/>
      <c r="C242" s="1"/>
      <c r="D242" s="1"/>
      <c r="E242" s="1"/>
      <c r="F242" s="1"/>
      <c r="G242" s="1"/>
      <c r="H242" s="1"/>
      <c r="I242" s="1"/>
      <c r="J242" s="1" t="s">
        <v>23</v>
      </c>
      <c r="K242" s="1"/>
    </row>
    <row r="243" spans="1:15" x14ac:dyDescent="0.2">
      <c r="A243" s="1" t="s">
        <v>786</v>
      </c>
      <c r="B243" s="1"/>
      <c r="C243" s="1"/>
      <c r="D243" s="1" t="s">
        <v>117</v>
      </c>
      <c r="E243" s="1"/>
      <c r="F243" s="1"/>
      <c r="G243" s="1"/>
      <c r="H243" s="1"/>
      <c r="I243" s="1"/>
      <c r="J243" s="1"/>
      <c r="K243" s="1"/>
    </row>
    <row r="244" spans="1:15" x14ac:dyDescent="0.2">
      <c r="A244" s="1"/>
      <c r="B244" s="1"/>
      <c r="C244" s="1"/>
      <c r="D244" s="1" t="s">
        <v>118</v>
      </c>
      <c r="F244" s="1"/>
      <c r="G244" s="1"/>
      <c r="H244" s="1"/>
      <c r="I244" s="1"/>
      <c r="J244" s="1"/>
      <c r="K244" s="1"/>
    </row>
    <row r="245" spans="1:15" x14ac:dyDescent="0.2">
      <c r="A245" s="4" t="s">
        <v>7</v>
      </c>
      <c r="B245" s="4" t="s">
        <v>7</v>
      </c>
      <c r="C245" s="4" t="s">
        <v>7</v>
      </c>
      <c r="D245" s="4" t="s">
        <v>7</v>
      </c>
      <c r="E245" s="4" t="s">
        <v>7</v>
      </c>
      <c r="F245" s="4" t="s">
        <v>7</v>
      </c>
      <c r="G245" s="4" t="s">
        <v>7</v>
      </c>
      <c r="H245" s="4"/>
      <c r="I245" s="4"/>
      <c r="J245" s="4" t="s">
        <v>7</v>
      </c>
      <c r="K245" s="4" t="s">
        <v>7</v>
      </c>
      <c r="L245" s="4" t="s">
        <v>7</v>
      </c>
      <c r="M245" s="4" t="s">
        <v>7</v>
      </c>
      <c r="N245" s="4" t="s">
        <v>7</v>
      </c>
      <c r="O245" s="4" t="s">
        <v>7</v>
      </c>
    </row>
    <row r="246" spans="1:15" x14ac:dyDescent="0.2">
      <c r="A246" s="1"/>
      <c r="B246" s="7"/>
      <c r="C246" s="8"/>
      <c r="D246" s="8"/>
      <c r="E246" s="9"/>
      <c r="F246" s="8"/>
      <c r="G246" s="8"/>
      <c r="H246" s="8"/>
      <c r="I246" s="8"/>
      <c r="J246" s="2"/>
      <c r="K246" s="10"/>
      <c r="L246" s="11" t="s">
        <v>24</v>
      </c>
      <c r="M246" s="18"/>
      <c r="N246" s="18"/>
      <c r="O246" s="18"/>
    </row>
    <row r="247" spans="1:15" x14ac:dyDescent="0.2">
      <c r="A247" s="1"/>
      <c r="B247" s="11" t="s">
        <v>255</v>
      </c>
      <c r="C247" s="13" t="s">
        <v>26</v>
      </c>
      <c r="D247" s="13" t="s">
        <v>753</v>
      </c>
      <c r="E247" s="13"/>
      <c r="F247" s="224" t="s">
        <v>114</v>
      </c>
      <c r="G247" s="224" t="s">
        <v>29</v>
      </c>
      <c r="H247" s="13" t="s">
        <v>752</v>
      </c>
      <c r="I247" s="13"/>
      <c r="J247" s="13"/>
      <c r="K247" s="13"/>
      <c r="L247" s="11" t="s">
        <v>25</v>
      </c>
      <c r="M247" s="14"/>
      <c r="N247" s="18" t="s">
        <v>33</v>
      </c>
      <c r="O247" s="18" t="s">
        <v>34</v>
      </c>
    </row>
    <row r="248" spans="1:15" x14ac:dyDescent="0.2">
      <c r="A248" s="4" t="s">
        <v>7</v>
      </c>
      <c r="B248" s="4" t="s">
        <v>7</v>
      </c>
      <c r="C248" s="4" t="s">
        <v>7</v>
      </c>
      <c r="D248" s="4" t="s">
        <v>7</v>
      </c>
      <c r="E248" s="4" t="s">
        <v>7</v>
      </c>
      <c r="F248" s="4" t="s">
        <v>7</v>
      </c>
      <c r="G248" s="4" t="s">
        <v>7</v>
      </c>
      <c r="H248" s="4" t="s">
        <v>7</v>
      </c>
      <c r="I248" s="4" t="s">
        <v>7</v>
      </c>
      <c r="J248" s="4" t="s">
        <v>7</v>
      </c>
      <c r="K248" s="4" t="s">
        <v>7</v>
      </c>
      <c r="L248" s="4" t="s">
        <v>7</v>
      </c>
      <c r="M248" s="14"/>
      <c r="N248" s="18"/>
      <c r="O248" s="18"/>
    </row>
    <row r="249" spans="1:15" x14ac:dyDescent="0.2">
      <c r="A249" s="31" t="s">
        <v>119</v>
      </c>
      <c r="B249" s="1"/>
      <c r="C249" s="1"/>
      <c r="D249" s="1"/>
      <c r="E249" s="1"/>
      <c r="F249" s="1"/>
      <c r="G249" s="1"/>
      <c r="H249" s="1"/>
      <c r="I249" s="1"/>
      <c r="J249" s="1"/>
      <c r="K249" s="1"/>
    </row>
    <row r="250" spans="1:15" x14ac:dyDescent="0.2">
      <c r="A250" s="12" t="s">
        <v>101</v>
      </c>
      <c r="B250" s="39">
        <f t="shared" ref="B250:H250" si="79">B90</f>
        <v>22217575.081467807</v>
      </c>
      <c r="C250" s="39">
        <f t="shared" si="79"/>
        <v>9959851.5756446309</v>
      </c>
      <c r="D250" s="39">
        <f t="shared" si="79"/>
        <v>4447561.0355780246</v>
      </c>
      <c r="E250" s="39">
        <f t="shared" si="79"/>
        <v>0</v>
      </c>
      <c r="F250" s="39">
        <f t="shared" si="79"/>
        <v>7200831.7844876172</v>
      </c>
      <c r="G250" s="39">
        <f t="shared" si="79"/>
        <v>531259.93307826447</v>
      </c>
      <c r="H250" s="39">
        <f t="shared" si="79"/>
        <v>78070.752679273835</v>
      </c>
      <c r="I250" s="39"/>
      <c r="J250" s="39"/>
      <c r="K250" s="39"/>
      <c r="L250" s="39">
        <f>L90</f>
        <v>22217575.081467807</v>
      </c>
      <c r="M250" s="18"/>
      <c r="N250" s="50">
        <f>SUM(C250:J250)</f>
        <v>22217575.081467807</v>
      </c>
    </row>
    <row r="251" spans="1:15" x14ac:dyDescent="0.2">
      <c r="A251" s="12" t="s">
        <v>120</v>
      </c>
      <c r="B251" s="39">
        <f t="shared" ref="B251:H251" si="80">B91</f>
        <v>1619458.7605670895</v>
      </c>
      <c r="C251" s="39">
        <f t="shared" si="80"/>
        <v>1467906.7180526997</v>
      </c>
      <c r="D251" s="39">
        <f t="shared" si="80"/>
        <v>110643.19384211874</v>
      </c>
      <c r="E251" s="39">
        <f t="shared" si="80"/>
        <v>0</v>
      </c>
      <c r="F251" s="39">
        <f t="shared" si="80"/>
        <v>39798.561670548115</v>
      </c>
      <c r="G251" s="39">
        <f t="shared" si="80"/>
        <v>262.43147313444865</v>
      </c>
      <c r="H251" s="39">
        <f t="shared" si="80"/>
        <v>847.85552858821882</v>
      </c>
      <c r="I251" s="39"/>
      <c r="J251" s="39"/>
      <c r="K251" s="39"/>
      <c r="L251" s="39">
        <f>L91</f>
        <v>1619458.7605670893</v>
      </c>
      <c r="M251" s="18"/>
      <c r="N251" s="50">
        <f>SUM(C251:J251)</f>
        <v>1619458.7605670893</v>
      </c>
    </row>
    <row r="252" spans="1:15" x14ac:dyDescent="0.2">
      <c r="A252" s="12" t="s">
        <v>76</v>
      </c>
      <c r="B252" s="39">
        <f t="shared" ref="B252:H252" si="81">B92</f>
        <v>3377056.2801199704</v>
      </c>
      <c r="C252" s="39">
        <f t="shared" si="81"/>
        <v>1237240.2597963046</v>
      </c>
      <c r="D252" s="39">
        <f t="shared" si="81"/>
        <v>830656.30303496262</v>
      </c>
      <c r="E252" s="39">
        <f t="shared" si="81"/>
        <v>0</v>
      </c>
      <c r="F252" s="39">
        <f t="shared" si="81"/>
        <v>1170810.4612869243</v>
      </c>
      <c r="G252" s="39">
        <f t="shared" si="81"/>
        <v>125368.13044672171</v>
      </c>
      <c r="H252" s="39">
        <f t="shared" si="81"/>
        <v>12981.125555056988</v>
      </c>
      <c r="I252" s="39"/>
      <c r="J252" s="39"/>
      <c r="K252" s="39"/>
      <c r="L252" s="39">
        <f>L92</f>
        <v>3377056.2801199704</v>
      </c>
      <c r="M252" s="18"/>
      <c r="N252" s="50">
        <f>SUM(C252:J252)</f>
        <v>3377056.2801199704</v>
      </c>
    </row>
    <row r="253" spans="1:15" x14ac:dyDescent="0.2">
      <c r="A253" s="12" t="s">
        <v>77</v>
      </c>
      <c r="B253" s="39">
        <f t="shared" ref="B253:H253" si="82">SUM(B250:B252)</f>
        <v>27214090.122154869</v>
      </c>
      <c r="C253" s="39">
        <f t="shared" si="82"/>
        <v>12664998.553493636</v>
      </c>
      <c r="D253" s="39">
        <f t="shared" si="82"/>
        <v>5388860.5324551053</v>
      </c>
      <c r="E253" s="39">
        <f t="shared" si="82"/>
        <v>0</v>
      </c>
      <c r="F253" s="39">
        <f t="shared" si="82"/>
        <v>8411440.8074450903</v>
      </c>
      <c r="G253" s="39">
        <f t="shared" si="82"/>
        <v>656890.49499812059</v>
      </c>
      <c r="H253" s="39">
        <f t="shared" si="82"/>
        <v>91899.733762919044</v>
      </c>
      <c r="I253" s="39"/>
      <c r="J253" s="39"/>
      <c r="K253" s="39"/>
      <c r="L253" s="39">
        <f>SUM(L250:L252)</f>
        <v>27214090.122154865</v>
      </c>
      <c r="M253" s="20"/>
      <c r="N253" s="50">
        <f>SUM(C253:J253)</f>
        <v>27214090.122154873</v>
      </c>
    </row>
    <row r="254" spans="1:15" x14ac:dyDescent="0.2">
      <c r="A254" s="1"/>
      <c r="B254" s="1"/>
      <c r="C254" s="1"/>
      <c r="D254" s="1"/>
      <c r="E254" s="1"/>
      <c r="F254" s="1"/>
      <c r="G254" s="1"/>
      <c r="H254" s="1"/>
      <c r="I254" s="1"/>
      <c r="J254" s="1"/>
      <c r="K254" s="1"/>
    </row>
    <row r="255" spans="1:15" x14ac:dyDescent="0.2">
      <c r="A255" s="61" t="s">
        <v>104</v>
      </c>
      <c r="B255" s="22">
        <f t="shared" ref="B255:H255" si="83">B104</f>
        <v>-1529680.6452616865</v>
      </c>
      <c r="C255" s="22">
        <f t="shared" si="83"/>
        <v>-542203.44105695386</v>
      </c>
      <c r="D255" s="22">
        <f t="shared" si="83"/>
        <v>-314683.65651955304</v>
      </c>
      <c r="E255" s="22">
        <f t="shared" si="83"/>
        <v>0</v>
      </c>
      <c r="F255" s="22">
        <f t="shared" si="83"/>
        <v>-590554.8345021127</v>
      </c>
      <c r="G255" s="22">
        <f t="shared" si="83"/>
        <v>-74827.197469409672</v>
      </c>
      <c r="H255" s="22">
        <f t="shared" si="83"/>
        <v>-7411.5157136573462</v>
      </c>
      <c r="I255" s="22"/>
      <c r="J255" s="22"/>
      <c r="K255" s="22"/>
      <c r="L255" s="22">
        <f>L104</f>
        <v>-1529680.6452616863</v>
      </c>
      <c r="N255" s="50">
        <f>SUM(C255:J255)</f>
        <v>-1529680.6452616863</v>
      </c>
    </row>
    <row r="256" spans="1:15" x14ac:dyDescent="0.2">
      <c r="A256" s="1" t="s">
        <v>121</v>
      </c>
      <c r="B256" s="22">
        <f t="shared" ref="B256:H256" si="84">B106</f>
        <v>254208.81120709353</v>
      </c>
      <c r="C256" s="22">
        <f t="shared" si="84"/>
        <v>801635.07694811944</v>
      </c>
      <c r="D256" s="22">
        <f t="shared" si="84"/>
        <v>280807.53153504001</v>
      </c>
      <c r="E256" s="22">
        <f t="shared" si="84"/>
        <v>0</v>
      </c>
      <c r="F256" s="22">
        <f t="shared" si="84"/>
        <v>-648847.3788533801</v>
      </c>
      <c r="G256" s="22">
        <f t="shared" si="84"/>
        <v>-189191.28183826315</v>
      </c>
      <c r="H256" s="22">
        <f t="shared" si="84"/>
        <v>9804.8634155763066</v>
      </c>
      <c r="I256" s="22"/>
      <c r="J256" s="22"/>
      <c r="K256" s="22"/>
      <c r="L256" s="22">
        <f>L106</f>
        <v>254208.8112070933</v>
      </c>
      <c r="N256" s="50">
        <f>SUM(C256:J256)</f>
        <v>254208.81120709251</v>
      </c>
    </row>
    <row r="257" spans="1:14" x14ac:dyDescent="0.2">
      <c r="A257" s="1"/>
      <c r="B257" s="1"/>
      <c r="C257" s="1"/>
      <c r="D257" s="1"/>
      <c r="E257" s="1"/>
      <c r="F257" s="1"/>
      <c r="G257" s="1"/>
      <c r="H257" s="1"/>
      <c r="I257" s="1"/>
      <c r="J257" s="1"/>
      <c r="K257" s="1"/>
    </row>
    <row r="258" spans="1:14" x14ac:dyDescent="0.2">
      <c r="A258" s="62" t="s">
        <v>122</v>
      </c>
      <c r="B258" s="62">
        <f t="shared" ref="B258:H258" si="85">B111</f>
        <v>3.4470291195583245E-3</v>
      </c>
      <c r="C258" s="62">
        <f t="shared" si="85"/>
        <v>3.0666878107932109E-2</v>
      </c>
      <c r="D258" s="62">
        <f t="shared" si="85"/>
        <v>1.8509286941386264E-2</v>
      </c>
      <c r="E258" s="62"/>
      <c r="F258" s="62">
        <f t="shared" si="85"/>
        <v>-2.2789639201351256E-2</v>
      </c>
      <c r="G258" s="62">
        <f t="shared" si="85"/>
        <v>-5.2444115380643246E-2</v>
      </c>
      <c r="H258" s="62">
        <f t="shared" si="85"/>
        <v>2.7440349509044042E-2</v>
      </c>
      <c r="I258" s="62"/>
      <c r="J258" s="62"/>
      <c r="K258" s="62"/>
      <c r="L258" s="62">
        <f>L111</f>
        <v>3.447029119558321E-3</v>
      </c>
    </row>
    <row r="259" spans="1:14" x14ac:dyDescent="0.2">
      <c r="A259" s="62" t="s">
        <v>123</v>
      </c>
      <c r="B259" s="63"/>
      <c r="C259" s="63">
        <f t="shared" ref="C259:H259" si="86">C258/$L$258</f>
        <v>8.8966112685063585</v>
      </c>
      <c r="D259" s="63">
        <f t="shared" si="86"/>
        <v>5.3696346330134626</v>
      </c>
      <c r="E259" s="63">
        <f t="shared" si="86"/>
        <v>0</v>
      </c>
      <c r="F259" s="63">
        <f t="shared" si="86"/>
        <v>-6.6113857501358639</v>
      </c>
      <c r="G259" s="63">
        <f t="shared" si="86"/>
        <v>-15.214294269542776</v>
      </c>
      <c r="H259" s="63">
        <f t="shared" si="86"/>
        <v>7.9605795475728565</v>
      </c>
      <c r="I259" s="63"/>
      <c r="J259" s="63"/>
      <c r="K259" s="63"/>
      <c r="L259" s="63">
        <f>L258/$B258</f>
        <v>0.999999999999999</v>
      </c>
    </row>
    <row r="260" spans="1:14" x14ac:dyDescent="0.2">
      <c r="A260" s="1"/>
      <c r="B260" s="1"/>
      <c r="C260" s="1"/>
      <c r="D260" s="1"/>
      <c r="E260" s="1"/>
      <c r="F260" s="1"/>
      <c r="G260" s="1"/>
      <c r="H260" s="1"/>
      <c r="I260" s="1"/>
      <c r="J260" s="1"/>
      <c r="K260" s="1"/>
    </row>
    <row r="261" spans="1:14" x14ac:dyDescent="0.2">
      <c r="A261" s="64" t="s">
        <v>124</v>
      </c>
      <c r="B261" s="1"/>
      <c r="C261" s="1"/>
      <c r="D261" s="1"/>
      <c r="E261" s="1"/>
      <c r="F261" s="1"/>
      <c r="G261" s="1"/>
      <c r="H261" s="1"/>
      <c r="I261" s="1"/>
      <c r="J261" s="1"/>
      <c r="K261" s="1"/>
    </row>
    <row r="262" spans="1:14" x14ac:dyDescent="0.2">
      <c r="A262" s="12" t="s">
        <v>101</v>
      </c>
      <c r="B262" s="19">
        <f t="shared" ref="B262:H262" si="87">B141</f>
        <v>32001776.343670577</v>
      </c>
      <c r="C262" s="19">
        <f t="shared" si="87"/>
        <v>12126117.528896939</v>
      </c>
      <c r="D262" s="19">
        <f t="shared" si="87"/>
        <v>6125819.7208890058</v>
      </c>
      <c r="E262" s="19">
        <f t="shared" si="87"/>
        <v>0</v>
      </c>
      <c r="F262" s="19">
        <f t="shared" si="87"/>
        <v>12286895.360782545</v>
      </c>
      <c r="G262" s="19">
        <f t="shared" si="87"/>
        <v>1350168.196797003</v>
      </c>
      <c r="H262" s="19">
        <f t="shared" si="87"/>
        <v>112775.53630508477</v>
      </c>
      <c r="I262" s="19"/>
      <c r="J262" s="19"/>
      <c r="K262" s="19"/>
      <c r="L262" s="19">
        <f>L141</f>
        <v>32001776.343670577</v>
      </c>
      <c r="N262" s="50">
        <f>SUM(C262:J262)</f>
        <v>32001776.343670577</v>
      </c>
    </row>
    <row r="263" spans="1:14" x14ac:dyDescent="0.2">
      <c r="A263" s="12" t="s">
        <v>120</v>
      </c>
      <c r="B263" s="19">
        <f t="shared" ref="B263:H263" si="88">B142</f>
        <v>1885591.7447140075</v>
      </c>
      <c r="C263" s="19">
        <f t="shared" si="88"/>
        <v>1709009.5019807755</v>
      </c>
      <c r="D263" s="19">
        <f t="shared" si="88"/>
        <v>128980.87397110563</v>
      </c>
      <c r="E263" s="19">
        <f t="shared" si="88"/>
        <v>0</v>
      </c>
      <c r="F263" s="19">
        <f t="shared" si="88"/>
        <v>46394.6591634465</v>
      </c>
      <c r="G263" s="19">
        <f t="shared" si="88"/>
        <v>285.22226877880371</v>
      </c>
      <c r="H263" s="19">
        <f t="shared" si="88"/>
        <v>921.48732990075075</v>
      </c>
      <c r="I263" s="19"/>
      <c r="J263" s="19"/>
      <c r="K263" s="19"/>
      <c r="L263" s="19">
        <f>L142</f>
        <v>1885591.7447140072</v>
      </c>
      <c r="N263" s="50">
        <f>SUM(C263:J263)</f>
        <v>1885591.744714007</v>
      </c>
    </row>
    <row r="264" spans="1:14" x14ac:dyDescent="0.2">
      <c r="A264" s="12" t="s">
        <v>76</v>
      </c>
      <c r="B264" s="19">
        <f t="shared" ref="B264:H264" si="89">B143</f>
        <v>3377056.2801199704</v>
      </c>
      <c r="C264" s="19">
        <f t="shared" si="89"/>
        <v>1237240.2597963046</v>
      </c>
      <c r="D264" s="19">
        <f t="shared" si="89"/>
        <v>830656.30303496262</v>
      </c>
      <c r="E264" s="19">
        <f t="shared" si="89"/>
        <v>0</v>
      </c>
      <c r="F264" s="19">
        <f t="shared" si="89"/>
        <v>1170810.4612869243</v>
      </c>
      <c r="G264" s="19">
        <f t="shared" si="89"/>
        <v>125368.13044672171</v>
      </c>
      <c r="H264" s="19">
        <f t="shared" si="89"/>
        <v>12981.125555056988</v>
      </c>
      <c r="I264" s="19"/>
      <c r="J264" s="19"/>
      <c r="K264" s="19"/>
      <c r="L264" s="19">
        <f>L143</f>
        <v>3377056.2801199704</v>
      </c>
      <c r="N264" s="50">
        <f>SUM(C264:J264)</f>
        <v>3377056.2801199704</v>
      </c>
    </row>
    <row r="265" spans="1:14" x14ac:dyDescent="0.2">
      <c r="A265" s="12" t="s">
        <v>77</v>
      </c>
      <c r="B265" s="19">
        <f t="shared" ref="B265:H265" si="90">SUM(B262:B264)</f>
        <v>37264424.368504554</v>
      </c>
      <c r="C265" s="19">
        <f t="shared" si="90"/>
        <v>15072367.29067402</v>
      </c>
      <c r="D265" s="19">
        <f t="shared" si="90"/>
        <v>7085456.8978950735</v>
      </c>
      <c r="E265" s="19">
        <f t="shared" si="90"/>
        <v>0</v>
      </c>
      <c r="F265" s="19">
        <f t="shared" si="90"/>
        <v>13504100.481232917</v>
      </c>
      <c r="G265" s="19">
        <f t="shared" si="90"/>
        <v>1475821.5495125037</v>
      </c>
      <c r="H265" s="19">
        <f t="shared" si="90"/>
        <v>126678.1491900425</v>
      </c>
      <c r="I265" s="19"/>
      <c r="J265" s="19"/>
      <c r="K265" s="19"/>
      <c r="L265" s="19">
        <f>SUM(L262:L264)</f>
        <v>37264424.368504554</v>
      </c>
      <c r="N265" s="50">
        <f>SUM(C265:J265)</f>
        <v>37264424.368504561</v>
      </c>
    </row>
    <row r="266" spans="1:14" x14ac:dyDescent="0.2">
      <c r="B266" s="19"/>
      <c r="C266" s="19"/>
      <c r="D266" s="19"/>
      <c r="E266" s="19"/>
      <c r="F266" s="19"/>
      <c r="G266" s="19"/>
      <c r="H266" s="19"/>
      <c r="I266" s="19"/>
      <c r="J266" s="21"/>
      <c r="K266" s="19"/>
      <c r="L266" s="17"/>
    </row>
    <row r="267" spans="1:14" x14ac:dyDescent="0.2">
      <c r="A267" s="65" t="s">
        <v>125</v>
      </c>
      <c r="B267" s="16">
        <f t="shared" ref="B267:H267" si="91">(B262-B250)+(B263-B251)+(B264-B252)</f>
        <v>10050334.246349687</v>
      </c>
      <c r="C267" s="16">
        <f t="shared" si="91"/>
        <v>2407368.7371803839</v>
      </c>
      <c r="D267" s="16">
        <f t="shared" si="91"/>
        <v>1696596.3654399682</v>
      </c>
      <c r="E267" s="16">
        <f t="shared" si="91"/>
        <v>0</v>
      </c>
      <c r="F267" s="16">
        <f t="shared" si="91"/>
        <v>5092659.6737878267</v>
      </c>
      <c r="G267" s="16">
        <f t="shared" si="91"/>
        <v>818931.05451438297</v>
      </c>
      <c r="H267" s="16">
        <f t="shared" si="91"/>
        <v>34778.415427123466</v>
      </c>
      <c r="I267" s="16"/>
      <c r="J267" s="16"/>
      <c r="K267" s="16"/>
      <c r="L267" s="16">
        <f>(L262-L250)+(L263-L251)+(L264-L252)</f>
        <v>10050334.246349687</v>
      </c>
      <c r="N267" s="50">
        <f>SUM(C267:J267)</f>
        <v>10050334.246349687</v>
      </c>
    </row>
    <row r="268" spans="1:14" x14ac:dyDescent="0.2">
      <c r="A268" s="66" t="s">
        <v>126</v>
      </c>
      <c r="B268" s="35">
        <f t="shared" ref="B268:H268" si="92">B267/B250</f>
        <v>0.45235963913689675</v>
      </c>
      <c r="C268" s="35">
        <f t="shared" si="92"/>
        <v>0.24170729040453315</v>
      </c>
      <c r="D268" s="35">
        <f t="shared" si="92"/>
        <v>0.38146668519400567</v>
      </c>
      <c r="E268" s="35"/>
      <c r="F268" s="35">
        <f t="shared" si="92"/>
        <v>0.7072321401478483</v>
      </c>
      <c r="G268" s="35">
        <f t="shared" si="92"/>
        <v>1.5414884570143919</v>
      </c>
      <c r="H268" s="35">
        <f t="shared" si="92"/>
        <v>0.44547303866786486</v>
      </c>
      <c r="I268" s="35"/>
      <c r="J268" s="35"/>
      <c r="K268" s="35"/>
      <c r="L268" s="35">
        <f>L267/L250</f>
        <v>0.45235963913689675</v>
      </c>
    </row>
    <row r="269" spans="1:14" x14ac:dyDescent="0.2">
      <c r="A269" s="62"/>
      <c r="B269" s="35"/>
      <c r="C269" s="35"/>
      <c r="D269" s="35"/>
      <c r="E269" s="35"/>
      <c r="F269" s="35"/>
      <c r="G269" s="35"/>
      <c r="H269" s="35"/>
      <c r="I269" s="35"/>
      <c r="J269" s="35"/>
      <c r="K269" s="35"/>
      <c r="L269" s="35"/>
    </row>
    <row r="270" spans="1:14" x14ac:dyDescent="0.2">
      <c r="A270" s="62" t="s">
        <v>122</v>
      </c>
      <c r="B270" s="35">
        <f t="shared" ref="B270:H270" si="93">B161</f>
        <v>8.7399999999999978E-2</v>
      </c>
      <c r="C270" s="35">
        <f t="shared" si="93"/>
        <v>8.7399999999999964E-2</v>
      </c>
      <c r="D270" s="35">
        <f t="shared" si="93"/>
        <v>8.7399999999999992E-2</v>
      </c>
      <c r="E270" s="35">
        <f t="shared" si="93"/>
        <v>0</v>
      </c>
      <c r="F270" s="35">
        <f t="shared" si="93"/>
        <v>8.7399999999999964E-2</v>
      </c>
      <c r="G270" s="35">
        <f t="shared" si="93"/>
        <v>8.7400000000000005E-2</v>
      </c>
      <c r="H270" s="35">
        <f t="shared" si="93"/>
        <v>8.7399999999999964E-2</v>
      </c>
      <c r="I270" s="35"/>
      <c r="J270" s="35"/>
      <c r="K270" s="35"/>
      <c r="L270" s="35">
        <f>L161</f>
        <v>0.22368085763022091</v>
      </c>
    </row>
    <row r="271" spans="1:14" ht="29.25" customHeight="1" x14ac:dyDescent="0.2">
      <c r="A271" s="62" t="s">
        <v>123</v>
      </c>
      <c r="B271" s="35"/>
      <c r="C271" s="32">
        <f t="shared" ref="C271:H271" si="94">C270/$L$270</f>
        <v>0.39073526865891089</v>
      </c>
      <c r="D271" s="32">
        <f t="shared" si="94"/>
        <v>0.39073526865891101</v>
      </c>
      <c r="E271" s="32">
        <f t="shared" si="94"/>
        <v>0</v>
      </c>
      <c r="F271" s="32">
        <f t="shared" si="94"/>
        <v>0.39073526865891089</v>
      </c>
      <c r="G271" s="32">
        <f t="shared" si="94"/>
        <v>0.39073526865891106</v>
      </c>
      <c r="H271" s="32">
        <f t="shared" si="94"/>
        <v>0.39073526865891089</v>
      </c>
      <c r="I271" s="32"/>
      <c r="J271" s="32"/>
      <c r="K271" s="35"/>
      <c r="L271" s="35"/>
    </row>
    <row r="272" spans="1:14" ht="15.75" customHeight="1" x14ac:dyDescent="0.2">
      <c r="B272" s="62"/>
      <c r="C272" s="62"/>
      <c r="D272" s="62"/>
      <c r="E272" s="62"/>
      <c r="F272" s="62"/>
      <c r="G272" s="62"/>
      <c r="H272" s="62"/>
      <c r="I272" s="62"/>
      <c r="J272" s="1"/>
      <c r="K272" s="1"/>
    </row>
    <row r="273" spans="1:14" x14ac:dyDescent="0.2">
      <c r="A273" s="31" t="s">
        <v>127</v>
      </c>
      <c r="B273" s="63"/>
      <c r="C273" s="63"/>
      <c r="D273" s="63"/>
      <c r="E273" s="63"/>
      <c r="F273" s="63"/>
      <c r="G273" s="63"/>
      <c r="H273" s="63"/>
      <c r="I273" s="63"/>
      <c r="J273" s="1"/>
      <c r="K273" s="1"/>
    </row>
    <row r="274" spans="1:14" x14ac:dyDescent="0.2">
      <c r="A274" s="12" t="s">
        <v>101</v>
      </c>
      <c r="B274" s="22">
        <f t="shared" ref="B274:H274" si="95">B167</f>
        <v>32001776.343670577</v>
      </c>
      <c r="C274" s="22">
        <f t="shared" si="95"/>
        <v>12726117.528896939</v>
      </c>
      <c r="D274" s="22">
        <f t="shared" si="95"/>
        <v>6125819.7208890058</v>
      </c>
      <c r="E274" s="22">
        <f t="shared" si="95"/>
        <v>0</v>
      </c>
      <c r="F274" s="22">
        <f t="shared" si="95"/>
        <v>11686895.360782545</v>
      </c>
      <c r="G274" s="22">
        <f t="shared" si="95"/>
        <v>1350168.196797003</v>
      </c>
      <c r="H274" s="22">
        <f t="shared" si="95"/>
        <v>112775.53630508477</v>
      </c>
      <c r="I274" s="22"/>
      <c r="J274" s="22"/>
      <c r="K274" s="22"/>
      <c r="L274" s="22">
        <f>L167</f>
        <v>32001776.343670577</v>
      </c>
      <c r="N274" s="50"/>
    </row>
    <row r="275" spans="1:14" x14ac:dyDescent="0.2">
      <c r="A275" s="12" t="s">
        <v>120</v>
      </c>
      <c r="B275" s="22">
        <f t="shared" ref="B275:H275" si="96">B168</f>
        <v>1885591.744714007</v>
      </c>
      <c r="C275" s="22">
        <f t="shared" si="96"/>
        <v>1709009.5019807755</v>
      </c>
      <c r="D275" s="22">
        <f t="shared" si="96"/>
        <v>128980.87397110563</v>
      </c>
      <c r="E275" s="22">
        <f t="shared" si="96"/>
        <v>0</v>
      </c>
      <c r="F275" s="22">
        <f t="shared" si="96"/>
        <v>46394.6591634465</v>
      </c>
      <c r="G275" s="22">
        <f t="shared" si="96"/>
        <v>285.22226877880371</v>
      </c>
      <c r="H275" s="22">
        <f t="shared" si="96"/>
        <v>921.48732990075075</v>
      </c>
      <c r="I275" s="22"/>
      <c r="J275" s="22"/>
      <c r="K275" s="22"/>
      <c r="L275" s="22">
        <f>L168</f>
        <v>1885591.744714007</v>
      </c>
      <c r="N275" s="50"/>
    </row>
    <row r="276" spans="1:14" x14ac:dyDescent="0.2">
      <c r="A276" s="12" t="s">
        <v>76</v>
      </c>
      <c r="B276" s="22">
        <f t="shared" ref="B276:H276" si="97">B169</f>
        <v>3377056.2801199704</v>
      </c>
      <c r="C276" s="22">
        <f t="shared" si="97"/>
        <v>1237240.2597963046</v>
      </c>
      <c r="D276" s="22">
        <f t="shared" si="97"/>
        <v>830656.30303496262</v>
      </c>
      <c r="E276" s="22">
        <f t="shared" si="97"/>
        <v>0</v>
      </c>
      <c r="F276" s="22">
        <f t="shared" si="97"/>
        <v>1170810.4612869243</v>
      </c>
      <c r="G276" s="22">
        <f t="shared" si="97"/>
        <v>125368.13044672171</v>
      </c>
      <c r="H276" s="22">
        <f t="shared" si="97"/>
        <v>12981.125555056988</v>
      </c>
      <c r="I276" s="22"/>
      <c r="J276" s="22"/>
      <c r="K276" s="22"/>
      <c r="L276" s="22">
        <f>L169</f>
        <v>3377056.2801199704</v>
      </c>
      <c r="N276" s="50"/>
    </row>
    <row r="277" spans="1:14" s="69" customFormat="1" x14ac:dyDescent="0.2">
      <c r="A277" s="67" t="s">
        <v>77</v>
      </c>
      <c r="B277" s="68">
        <f t="shared" ref="B277:H277" si="98">B170</f>
        <v>37264424.368504561</v>
      </c>
      <c r="C277" s="68">
        <f t="shared" si="98"/>
        <v>15672367.29067402</v>
      </c>
      <c r="D277" s="68">
        <f t="shared" si="98"/>
        <v>7085456.8978950735</v>
      </c>
      <c r="E277" s="68">
        <f t="shared" si="98"/>
        <v>0</v>
      </c>
      <c r="F277" s="68">
        <f t="shared" si="98"/>
        <v>12904100.481232917</v>
      </c>
      <c r="G277" s="68">
        <f t="shared" si="98"/>
        <v>1475821.5495125037</v>
      </c>
      <c r="H277" s="68">
        <f t="shared" si="98"/>
        <v>126678.1491900425</v>
      </c>
      <c r="I277" s="68"/>
      <c r="J277" s="68"/>
      <c r="K277" s="68"/>
      <c r="L277" s="68">
        <f>L170</f>
        <v>37264424.368504561</v>
      </c>
      <c r="N277" s="70"/>
    </row>
    <row r="278" spans="1:14" x14ac:dyDescent="0.2">
      <c r="A278" s="1"/>
      <c r="B278" s="1"/>
      <c r="C278" s="1"/>
      <c r="D278" s="1"/>
      <c r="E278" s="1"/>
      <c r="F278" s="1"/>
      <c r="G278" s="1"/>
      <c r="H278" s="1"/>
      <c r="I278" s="1"/>
      <c r="J278" s="1"/>
      <c r="K278" s="1"/>
    </row>
    <row r="279" spans="1:14" x14ac:dyDescent="0.2">
      <c r="A279" s="65" t="s">
        <v>125</v>
      </c>
      <c r="B279" s="22">
        <f t="shared" ref="B279:H279" si="99">B170-B93</f>
        <v>10050334.246349692</v>
      </c>
      <c r="C279" s="22">
        <f t="shared" si="99"/>
        <v>3007368.7371803839</v>
      </c>
      <c r="D279" s="22">
        <f t="shared" si="99"/>
        <v>1696596.3654399682</v>
      </c>
      <c r="E279" s="22">
        <f t="shared" si="99"/>
        <v>0</v>
      </c>
      <c r="F279" s="22">
        <f t="shared" si="99"/>
        <v>4492659.6737878267</v>
      </c>
      <c r="G279" s="22">
        <f t="shared" si="99"/>
        <v>818931.05451438308</v>
      </c>
      <c r="H279" s="22">
        <f t="shared" si="99"/>
        <v>34778.415427123458</v>
      </c>
      <c r="I279" s="22"/>
      <c r="J279" s="22"/>
      <c r="K279" s="22"/>
      <c r="L279" s="22">
        <f>L170-L93</f>
        <v>10050334.246349689</v>
      </c>
      <c r="M279" s="17"/>
    </row>
    <row r="280" spans="1:14" x14ac:dyDescent="0.2">
      <c r="A280" s="62" t="s">
        <v>126</v>
      </c>
      <c r="B280" s="35">
        <f t="shared" ref="B280:H280" si="100">B279/B250</f>
        <v>0.45235963913689703</v>
      </c>
      <c r="C280" s="35">
        <f t="shared" si="100"/>
        <v>0.30194915198680944</v>
      </c>
      <c r="D280" s="35">
        <f t="shared" si="100"/>
        <v>0.38146668519400567</v>
      </c>
      <c r="E280" s="35"/>
      <c r="F280" s="35">
        <f t="shared" si="100"/>
        <v>0.62390843283773589</v>
      </c>
      <c r="G280" s="35">
        <f t="shared" si="100"/>
        <v>1.5414884570143921</v>
      </c>
      <c r="H280" s="35">
        <f t="shared" si="100"/>
        <v>0.44547303866786475</v>
      </c>
      <c r="I280" s="35"/>
      <c r="J280" s="35"/>
      <c r="K280" s="35"/>
      <c r="L280" s="35">
        <f>L279/L250</f>
        <v>0.45235963913689686</v>
      </c>
    </row>
    <row r="281" spans="1:14" x14ac:dyDescent="0.2">
      <c r="A281" s="62"/>
      <c r="B281" s="1"/>
      <c r="C281" s="1"/>
      <c r="D281" s="1"/>
      <c r="E281" s="1"/>
      <c r="F281" s="1"/>
      <c r="G281" s="1"/>
      <c r="H281" s="1"/>
      <c r="I281" s="1"/>
      <c r="J281" s="1"/>
      <c r="K281" s="1"/>
    </row>
    <row r="282" spans="1:14" x14ac:dyDescent="0.2">
      <c r="A282" s="62" t="s">
        <v>122</v>
      </c>
      <c r="B282" s="71">
        <f t="shared" ref="B282:H282" si="101">B188</f>
        <v>8.7399999999999964E-2</v>
      </c>
      <c r="C282" s="71">
        <f t="shared" si="101"/>
        <v>0.1015398667389482</v>
      </c>
      <c r="D282" s="71">
        <f t="shared" si="101"/>
        <v>8.7399999999999992E-2</v>
      </c>
      <c r="E282" s="71">
        <f t="shared" si="101"/>
        <v>0</v>
      </c>
      <c r="F282" s="71">
        <f t="shared" si="101"/>
        <v>7.4417828059255203E-2</v>
      </c>
      <c r="G282" s="71">
        <f t="shared" si="101"/>
        <v>8.7399999999999992E-2</v>
      </c>
      <c r="H282" s="71">
        <f t="shared" si="101"/>
        <v>8.7399999999999978E-2</v>
      </c>
      <c r="I282" s="71"/>
      <c r="J282" s="71"/>
      <c r="K282" s="1"/>
      <c r="L282" s="71">
        <f>L188</f>
        <v>8.7399999999999964E-2</v>
      </c>
    </row>
    <row r="283" spans="1:14" x14ac:dyDescent="0.2">
      <c r="A283" s="63" t="s">
        <v>123</v>
      </c>
      <c r="B283" s="1"/>
      <c r="C283" s="32">
        <f t="shared" ref="C283:H283" si="102">C282/$L$282</f>
        <v>1.1617833722991791</v>
      </c>
      <c r="D283" s="32">
        <f t="shared" si="102"/>
        <v>1.0000000000000002</v>
      </c>
      <c r="E283" s="32">
        <f t="shared" si="102"/>
        <v>0</v>
      </c>
      <c r="F283" s="32">
        <f t="shared" si="102"/>
        <v>0.85146256360703931</v>
      </c>
      <c r="G283" s="32">
        <f t="shared" si="102"/>
        <v>1.0000000000000002</v>
      </c>
      <c r="H283" s="32">
        <f t="shared" si="102"/>
        <v>1.0000000000000002</v>
      </c>
      <c r="I283" s="32"/>
      <c r="J283" s="32"/>
      <c r="K283" s="1"/>
    </row>
    <row r="284" spans="1:14" x14ac:dyDescent="0.2">
      <c r="A284" s="63"/>
      <c r="B284" s="1"/>
      <c r="C284" s="32"/>
      <c r="D284" s="32"/>
      <c r="E284" s="32"/>
      <c r="F284" s="32"/>
      <c r="G284" s="32"/>
      <c r="H284" s="32"/>
      <c r="I284" s="32"/>
      <c r="J284" s="32"/>
      <c r="K284" s="1"/>
    </row>
    <row r="285" spans="1:14" x14ac:dyDescent="0.2">
      <c r="A285" s="63"/>
      <c r="B285" s="1"/>
      <c r="C285" s="32"/>
      <c r="D285" s="32"/>
      <c r="E285" s="32"/>
      <c r="F285" s="32"/>
      <c r="G285" s="32"/>
      <c r="H285" s="32"/>
      <c r="I285" s="32"/>
      <c r="J285" s="32"/>
      <c r="K285" s="1"/>
    </row>
    <row r="286" spans="1:14" x14ac:dyDescent="0.2">
      <c r="A286" s="63"/>
      <c r="B286" s="1"/>
      <c r="C286" s="32"/>
      <c r="D286" s="32"/>
      <c r="E286" s="32"/>
      <c r="F286" s="32"/>
      <c r="G286" s="32"/>
      <c r="H286" s="32"/>
      <c r="I286" s="32"/>
      <c r="J286" s="32"/>
      <c r="K286" s="1"/>
    </row>
    <row r="287" spans="1:14" x14ac:dyDescent="0.2">
      <c r="A287" s="1"/>
      <c r="B287" s="1"/>
      <c r="C287" s="1"/>
      <c r="D287" s="2"/>
      <c r="E287" s="1"/>
      <c r="F287" s="1"/>
      <c r="G287" s="1"/>
      <c r="H287" s="1"/>
      <c r="I287" s="1"/>
      <c r="J287" s="1"/>
      <c r="K287" s="1"/>
    </row>
    <row r="288" spans="1:14" x14ac:dyDescent="0.2">
      <c r="A288" s="1" t="s">
        <v>128</v>
      </c>
      <c r="B288" s="1"/>
      <c r="C288" s="1"/>
      <c r="D288" s="1"/>
      <c r="E288" s="1"/>
      <c r="F288" s="1"/>
      <c r="G288" s="1"/>
      <c r="H288" s="1"/>
      <c r="I288" s="1"/>
      <c r="J288" s="1" t="s">
        <v>52</v>
      </c>
      <c r="K288" s="1"/>
    </row>
    <row r="289" spans="1:12" hidden="1" x14ac:dyDescent="0.2">
      <c r="A289" s="1" t="s">
        <v>12</v>
      </c>
      <c r="B289" s="1"/>
      <c r="C289" s="1"/>
      <c r="D289" s="2" t="s">
        <v>13</v>
      </c>
      <c r="E289" s="1"/>
      <c r="F289" s="1"/>
      <c r="G289" s="1"/>
      <c r="H289" s="1"/>
      <c r="I289" s="1"/>
      <c r="J289" s="1" t="s">
        <v>129</v>
      </c>
      <c r="K289" s="1"/>
    </row>
    <row r="290" spans="1:12" hidden="1" x14ac:dyDescent="0.2">
      <c r="A290" s="4" t="s">
        <v>7</v>
      </c>
      <c r="B290" s="4" t="s">
        <v>7</v>
      </c>
      <c r="C290" s="4" t="s">
        <v>7</v>
      </c>
      <c r="D290" s="5" t="s">
        <v>7</v>
      </c>
      <c r="E290" s="4" t="s">
        <v>7</v>
      </c>
      <c r="F290" s="4" t="s">
        <v>7</v>
      </c>
      <c r="G290" s="4" t="s">
        <v>7</v>
      </c>
      <c r="H290" s="4"/>
      <c r="I290" s="4"/>
      <c r="J290" s="4" t="s">
        <v>7</v>
      </c>
      <c r="K290" s="4" t="s">
        <v>7</v>
      </c>
      <c r="L290" s="4" t="s">
        <v>7</v>
      </c>
    </row>
    <row r="291" spans="1:12" hidden="1" x14ac:dyDescent="0.2">
      <c r="A291" s="1" t="s">
        <v>15</v>
      </c>
      <c r="B291" s="1"/>
      <c r="C291" s="1"/>
      <c r="D291" s="6" t="s">
        <v>16</v>
      </c>
      <c r="E291" s="1"/>
      <c r="F291" s="1"/>
      <c r="G291" s="1"/>
      <c r="H291" s="1"/>
      <c r="I291" s="1"/>
      <c r="J291" s="1" t="s">
        <v>17</v>
      </c>
      <c r="K291" s="1"/>
    </row>
    <row r="292" spans="1:12" hidden="1" x14ac:dyDescent="0.2">
      <c r="A292" s="1"/>
      <c r="B292" s="1"/>
      <c r="C292" s="1"/>
      <c r="D292" s="6" t="s">
        <v>18</v>
      </c>
      <c r="E292" s="1"/>
      <c r="F292" s="1"/>
      <c r="G292" s="1"/>
      <c r="H292" s="1"/>
      <c r="I292" s="1"/>
      <c r="J292" s="1"/>
      <c r="K292" s="1"/>
    </row>
    <row r="293" spans="1:12" hidden="1" x14ac:dyDescent="0.2">
      <c r="A293" s="1" t="s">
        <v>19</v>
      </c>
      <c r="B293" s="1"/>
      <c r="C293" s="1"/>
      <c r="D293" s="1"/>
      <c r="E293" s="1"/>
      <c r="F293" s="1"/>
      <c r="G293" s="1"/>
      <c r="H293" s="1"/>
      <c r="I293" s="1"/>
      <c r="J293" s="1" t="s">
        <v>21</v>
      </c>
      <c r="K293" s="1"/>
    </row>
    <row r="294" spans="1:12" hidden="1" x14ac:dyDescent="0.2">
      <c r="A294" s="1"/>
      <c r="B294" s="1"/>
      <c r="C294" s="1"/>
      <c r="D294" s="1"/>
      <c r="E294" s="1"/>
      <c r="F294" s="1"/>
      <c r="G294" s="1"/>
      <c r="H294" s="1"/>
      <c r="I294" s="1"/>
      <c r="J294" s="1" t="s">
        <v>23</v>
      </c>
      <c r="K294" s="1"/>
    </row>
    <row r="295" spans="1:12" hidden="1" x14ac:dyDescent="0.2">
      <c r="A295" s="1" t="s">
        <v>786</v>
      </c>
      <c r="B295" s="1"/>
      <c r="C295" s="1"/>
      <c r="D295" s="1" t="s">
        <v>117</v>
      </c>
      <c r="E295" s="1"/>
      <c r="F295" s="1"/>
      <c r="G295" s="1"/>
      <c r="H295" s="1"/>
      <c r="I295" s="1"/>
      <c r="J295" s="1"/>
      <c r="K295" s="1"/>
    </row>
    <row r="296" spans="1:12" hidden="1" x14ac:dyDescent="0.2">
      <c r="A296" s="1"/>
      <c r="B296" s="1"/>
      <c r="C296" s="1"/>
      <c r="D296" s="1" t="s">
        <v>118</v>
      </c>
      <c r="F296" s="1"/>
      <c r="G296" s="1"/>
      <c r="H296" s="1"/>
      <c r="I296" s="1"/>
      <c r="J296" s="1"/>
      <c r="K296" s="1"/>
    </row>
    <row r="297" spans="1:12" hidden="1" x14ac:dyDescent="0.2">
      <c r="A297" s="4" t="s">
        <v>7</v>
      </c>
      <c r="B297" s="4" t="s">
        <v>7</v>
      </c>
      <c r="C297" s="4" t="s">
        <v>7</v>
      </c>
      <c r="D297" s="4" t="s">
        <v>7</v>
      </c>
      <c r="E297" s="4" t="s">
        <v>7</v>
      </c>
      <c r="F297" s="4" t="s">
        <v>7</v>
      </c>
      <c r="G297" s="4" t="s">
        <v>7</v>
      </c>
      <c r="H297" s="4"/>
      <c r="I297" s="4"/>
      <c r="J297" s="4" t="s">
        <v>7</v>
      </c>
      <c r="K297" s="4" t="s">
        <v>7</v>
      </c>
      <c r="L297" s="4" t="s">
        <v>7</v>
      </c>
    </row>
    <row r="298" spans="1:12" hidden="1" x14ac:dyDescent="0.2">
      <c r="A298" s="72" t="s">
        <v>130</v>
      </c>
      <c r="B298" s="1"/>
      <c r="C298" s="32"/>
      <c r="D298" s="32"/>
      <c r="E298" s="32"/>
      <c r="F298" s="32"/>
      <c r="G298" s="32"/>
      <c r="H298" s="32"/>
      <c r="I298" s="32"/>
      <c r="J298" s="32"/>
      <c r="K298" s="1"/>
    </row>
    <row r="299" spans="1:12" hidden="1" x14ac:dyDescent="0.2">
      <c r="A299" s="4"/>
      <c r="B299" s="7" t="s">
        <v>56</v>
      </c>
      <c r="C299" s="8"/>
      <c r="D299" s="8"/>
      <c r="E299" s="9"/>
      <c r="F299" s="8"/>
      <c r="G299" s="8"/>
      <c r="H299" s="8"/>
      <c r="I299" s="8"/>
      <c r="J299" s="2"/>
      <c r="K299" s="10"/>
      <c r="L299" s="11" t="s">
        <v>24</v>
      </c>
    </row>
    <row r="300" spans="1:12" hidden="1" x14ac:dyDescent="0.2">
      <c r="A300" s="1"/>
      <c r="B300" s="11" t="s">
        <v>25</v>
      </c>
      <c r="C300" s="13" t="s">
        <v>26</v>
      </c>
      <c r="D300" s="13" t="s">
        <v>709</v>
      </c>
      <c r="E300" s="13" t="s">
        <v>710</v>
      </c>
      <c r="F300" s="224" t="s">
        <v>114</v>
      </c>
      <c r="G300" s="224" t="s">
        <v>29</v>
      </c>
      <c r="H300" s="13" t="s">
        <v>683</v>
      </c>
      <c r="I300" s="13"/>
      <c r="J300" s="13" t="s">
        <v>32</v>
      </c>
      <c r="K300" s="13"/>
      <c r="L300" s="11" t="s">
        <v>25</v>
      </c>
    </row>
    <row r="301" spans="1:12" hidden="1" x14ac:dyDescent="0.2">
      <c r="A301" s="12" t="s">
        <v>101</v>
      </c>
      <c r="B301" s="22">
        <f>SUM(C301:I301)</f>
        <v>32001776.343670577</v>
      </c>
      <c r="C301" s="22">
        <f t="shared" ref="C301:H301" si="103">C274</f>
        <v>12726117.528896939</v>
      </c>
      <c r="D301" s="22">
        <f t="shared" si="103"/>
        <v>6125819.7208890058</v>
      </c>
      <c r="E301" s="22">
        <f t="shared" si="103"/>
        <v>0</v>
      </c>
      <c r="F301" s="22">
        <f t="shared" si="103"/>
        <v>11686895.360782545</v>
      </c>
      <c r="G301" s="22">
        <f t="shared" si="103"/>
        <v>1350168.196797003</v>
      </c>
      <c r="H301" s="22">
        <f t="shared" si="103"/>
        <v>112775.53630508477</v>
      </c>
      <c r="I301" s="22"/>
      <c r="J301" s="22"/>
      <c r="K301" s="22"/>
      <c r="L301" s="22">
        <f>J301+B301</f>
        <v>32001776.343670577</v>
      </c>
    </row>
    <row r="302" spans="1:12" hidden="1" x14ac:dyDescent="0.2">
      <c r="A302" s="12" t="s">
        <v>120</v>
      </c>
      <c r="B302" s="22" t="e">
        <f>SUM(C302:H302)</f>
        <v>#DIV/0!</v>
      </c>
      <c r="C302" s="22">
        <f t="shared" ref="C302:H302" si="104">C301*C275/C$274</f>
        <v>1709009.5019807755</v>
      </c>
      <c r="D302" s="22">
        <f t="shared" si="104"/>
        <v>128980.87397110561</v>
      </c>
      <c r="E302" s="22" t="e">
        <f t="shared" si="104"/>
        <v>#DIV/0!</v>
      </c>
      <c r="F302" s="22">
        <f t="shared" si="104"/>
        <v>46394.6591634465</v>
      </c>
      <c r="G302" s="22">
        <f t="shared" si="104"/>
        <v>285.22226877880371</v>
      </c>
      <c r="H302" s="22">
        <f t="shared" si="104"/>
        <v>921.48732990075075</v>
      </c>
      <c r="I302" s="22"/>
      <c r="J302" s="22"/>
      <c r="K302" s="22"/>
      <c r="L302" s="22" t="e">
        <f>J302+B302</f>
        <v>#DIV/0!</v>
      </c>
    </row>
    <row r="303" spans="1:12" hidden="1" x14ac:dyDescent="0.2">
      <c r="A303" s="12" t="s">
        <v>76</v>
      </c>
      <c r="B303" s="22" t="e">
        <f>SUM(C303:H303)</f>
        <v>#DIV/0!</v>
      </c>
      <c r="C303" s="22">
        <f t="shared" ref="C303:H303" si="105">C301*C276/C$274</f>
        <v>1237240.2597963046</v>
      </c>
      <c r="D303" s="22">
        <f t="shared" si="105"/>
        <v>830656.30303496262</v>
      </c>
      <c r="E303" s="22" t="e">
        <f t="shared" si="105"/>
        <v>#DIV/0!</v>
      </c>
      <c r="F303" s="22">
        <f t="shared" si="105"/>
        <v>1170810.4612869243</v>
      </c>
      <c r="G303" s="22">
        <f t="shared" si="105"/>
        <v>125368.13044672171</v>
      </c>
      <c r="H303" s="22">
        <f t="shared" si="105"/>
        <v>12981.125555056988</v>
      </c>
      <c r="I303" s="22"/>
      <c r="J303" s="22"/>
      <c r="K303" s="22"/>
      <c r="L303" s="22" t="e">
        <f>J303+B303</f>
        <v>#DIV/0!</v>
      </c>
    </row>
    <row r="304" spans="1:12" hidden="1" x14ac:dyDescent="0.2">
      <c r="A304" s="12" t="s">
        <v>77</v>
      </c>
      <c r="B304" s="22" t="e">
        <f t="shared" ref="B304:H304" si="106">B303+B302+B301</f>
        <v>#DIV/0!</v>
      </c>
      <c r="C304" s="22">
        <f t="shared" si="106"/>
        <v>15672367.29067402</v>
      </c>
      <c r="D304" s="22">
        <f t="shared" si="106"/>
        <v>7085456.8978950735</v>
      </c>
      <c r="E304" s="22" t="e">
        <f t="shared" si="106"/>
        <v>#DIV/0!</v>
      </c>
      <c r="F304" s="22">
        <f t="shared" si="106"/>
        <v>12904100.481232915</v>
      </c>
      <c r="G304" s="22">
        <f t="shared" si="106"/>
        <v>1475821.5495125037</v>
      </c>
      <c r="H304" s="22">
        <f t="shared" si="106"/>
        <v>126678.1491900425</v>
      </c>
      <c r="I304" s="22"/>
      <c r="J304" s="22"/>
      <c r="K304" s="22"/>
      <c r="L304" s="22" t="e">
        <f>J304+B304</f>
        <v>#DIV/0!</v>
      </c>
    </row>
    <row r="305" spans="1:12" hidden="1" x14ac:dyDescent="0.2">
      <c r="A305" s="1"/>
      <c r="B305" s="1"/>
      <c r="C305" s="1"/>
      <c r="D305" s="1"/>
      <c r="E305" s="1"/>
      <c r="F305" s="1"/>
      <c r="G305" s="1"/>
      <c r="H305" s="1"/>
      <c r="I305" s="1"/>
      <c r="J305" s="1"/>
      <c r="K305" s="1"/>
    </row>
    <row r="306" spans="1:12" hidden="1" x14ac:dyDescent="0.2">
      <c r="A306" s="65" t="s">
        <v>125</v>
      </c>
      <c r="B306" s="22" t="e">
        <f t="shared" ref="B306:H306" si="107">B304-B253</f>
        <v>#DIV/0!</v>
      </c>
      <c r="C306" s="22">
        <f t="shared" si="107"/>
        <v>3007368.7371803839</v>
      </c>
      <c r="D306" s="22">
        <f t="shared" si="107"/>
        <v>1696596.3654399682</v>
      </c>
      <c r="E306" s="22" t="e">
        <f t="shared" si="107"/>
        <v>#DIV/0!</v>
      </c>
      <c r="F306" s="22">
        <f t="shared" si="107"/>
        <v>4492659.6737878248</v>
      </c>
      <c r="G306" s="22">
        <f t="shared" si="107"/>
        <v>818931.05451438308</v>
      </c>
      <c r="H306" s="22">
        <f t="shared" si="107"/>
        <v>34778.415427123458</v>
      </c>
      <c r="I306" s="22"/>
      <c r="J306" s="22"/>
      <c r="K306" s="22"/>
      <c r="L306" s="22" t="e">
        <f>L304-L253</f>
        <v>#DIV/0!</v>
      </c>
    </row>
    <row r="307" spans="1:12" hidden="1" x14ac:dyDescent="0.2">
      <c r="A307" s="62" t="s">
        <v>126</v>
      </c>
      <c r="B307" s="35" t="e">
        <f t="shared" ref="B307:H307" si="108">B306/B250</f>
        <v>#DIV/0!</v>
      </c>
      <c r="C307" s="35">
        <f t="shared" si="108"/>
        <v>0.30194915198680944</v>
      </c>
      <c r="D307" s="35">
        <f t="shared" si="108"/>
        <v>0.38146668519400567</v>
      </c>
      <c r="E307" s="35" t="e">
        <f t="shared" si="108"/>
        <v>#DIV/0!</v>
      </c>
      <c r="F307" s="35">
        <f t="shared" si="108"/>
        <v>0.62390843283773567</v>
      </c>
      <c r="G307" s="35">
        <f t="shared" si="108"/>
        <v>1.5414884570143921</v>
      </c>
      <c r="H307" s="35">
        <f t="shared" si="108"/>
        <v>0.44547303866786475</v>
      </c>
      <c r="I307" s="35"/>
      <c r="J307" s="35"/>
      <c r="K307" s="35"/>
      <c r="L307" s="35" t="e">
        <f>L306/L250</f>
        <v>#DIV/0!</v>
      </c>
    </row>
    <row r="308" spans="1:12" hidden="1" x14ac:dyDescent="0.2">
      <c r="A308" s="62"/>
      <c r="B308" s="1"/>
      <c r="C308" s="1"/>
      <c r="D308" s="1"/>
      <c r="E308" s="1"/>
      <c r="F308" s="1"/>
      <c r="G308" s="1"/>
      <c r="H308" s="1"/>
      <c r="I308" s="1"/>
      <c r="J308" s="1"/>
      <c r="K308" s="1"/>
    </row>
    <row r="309" spans="1:12" hidden="1" x14ac:dyDescent="0.2">
      <c r="A309" s="62" t="s">
        <v>122</v>
      </c>
      <c r="B309" s="71" t="e">
        <f t="shared" ref="B309:H309" si="109">B229</f>
        <v>#DIV/0!</v>
      </c>
      <c r="C309" s="71">
        <f t="shared" si="109"/>
        <v>0.1015398667389482</v>
      </c>
      <c r="D309" s="71">
        <f>D229</f>
        <v>8.7399999999999992E-2</v>
      </c>
      <c r="E309" s="71" t="e">
        <f t="shared" si="109"/>
        <v>#DIV/0!</v>
      </c>
      <c r="F309" s="71">
        <f t="shared" si="109"/>
        <v>7.4417828059255203E-2</v>
      </c>
      <c r="G309" s="71">
        <f t="shared" si="109"/>
        <v>8.7399999999999992E-2</v>
      </c>
      <c r="H309" s="71">
        <f t="shared" si="109"/>
        <v>8.7399999999999978E-2</v>
      </c>
      <c r="I309" s="71"/>
      <c r="J309" s="71"/>
      <c r="K309" s="71"/>
      <c r="L309" s="71" t="e">
        <f>L229</f>
        <v>#DIV/0!</v>
      </c>
    </row>
    <row r="310" spans="1:12" hidden="1" x14ac:dyDescent="0.2">
      <c r="A310" s="63" t="s">
        <v>123</v>
      </c>
      <c r="B310" s="1"/>
      <c r="C310" s="32">
        <f t="shared" ref="C310:H310" si="110">C309/$L$282</f>
        <v>1.1617833722991791</v>
      </c>
      <c r="D310" s="32">
        <f t="shared" si="110"/>
        <v>1.0000000000000002</v>
      </c>
      <c r="E310" s="32" t="e">
        <f t="shared" si="110"/>
        <v>#DIV/0!</v>
      </c>
      <c r="F310" s="32">
        <f t="shared" si="110"/>
        <v>0.85146256360703931</v>
      </c>
      <c r="G310" s="32">
        <f t="shared" si="110"/>
        <v>1.0000000000000002</v>
      </c>
      <c r="H310" s="32">
        <f t="shared" si="110"/>
        <v>1.0000000000000002</v>
      </c>
      <c r="I310" s="32"/>
      <c r="J310" s="32"/>
      <c r="K310" s="1"/>
    </row>
    <row r="311" spans="1:12" hidden="1" x14ac:dyDescent="0.2">
      <c r="A311" s="63"/>
      <c r="B311" s="1"/>
      <c r="C311" s="32"/>
      <c r="D311" s="32"/>
      <c r="E311" s="32"/>
      <c r="F311" s="32"/>
      <c r="G311" s="32"/>
      <c r="H311" s="32"/>
      <c r="I311" s="32"/>
      <c r="J311" s="32"/>
      <c r="K311" s="1"/>
    </row>
    <row r="312" spans="1:12" hidden="1" x14ac:dyDescent="0.2">
      <c r="A312" s="63" t="s">
        <v>131</v>
      </c>
      <c r="B312" s="22">
        <f>SUM(C312:I312)</f>
        <v>52136.857142857152</v>
      </c>
      <c r="C312" s="22">
        <f>'H2'!C61</f>
        <v>47234.71428571429</v>
      </c>
      <c r="D312" s="22">
        <f>'H2'!D61</f>
        <v>3564.8571428571431</v>
      </c>
      <c r="E312" s="22">
        <f>'H2'!E61</f>
        <v>0</v>
      </c>
      <c r="F312" s="22">
        <f>'H2'!F61</f>
        <v>1282.2857142857142</v>
      </c>
      <c r="G312" s="22">
        <f>'H2'!G61</f>
        <v>13</v>
      </c>
      <c r="H312" s="22">
        <f>'H2'!H61</f>
        <v>42</v>
      </c>
      <c r="I312" s="22"/>
      <c r="J312" s="22"/>
      <c r="K312" s="1"/>
      <c r="L312" s="22">
        <f>SUM(C312:J312)</f>
        <v>52136.857142857152</v>
      </c>
    </row>
    <row r="313" spans="1:12" hidden="1" x14ac:dyDescent="0.2">
      <c r="A313" s="63" t="s">
        <v>132</v>
      </c>
      <c r="B313" s="22">
        <f>SUM(C313:I313)</f>
        <v>55522630.239830576</v>
      </c>
      <c r="C313" s="22">
        <f>'H2'!C75</f>
        <v>11223249.905287668</v>
      </c>
      <c r="D313" s="22">
        <f>'H2'!D75</f>
        <v>11830426.859252591</v>
      </c>
      <c r="E313" s="22">
        <f>'H2'!E75</f>
        <v>0</v>
      </c>
      <c r="F313" s="22">
        <f>'H2'!F75</f>
        <v>27184609.826697029</v>
      </c>
      <c r="G313" s="22">
        <f>'H2'!G75</f>
        <v>4842991.6632957933</v>
      </c>
      <c r="H313" s="22">
        <f>'H2'!H75</f>
        <v>441351.98529749468</v>
      </c>
      <c r="I313" s="22"/>
      <c r="J313" s="22"/>
      <c r="K313" s="22"/>
      <c r="L313" s="22">
        <f>SUM(C313:J313)</f>
        <v>55522630.239830576</v>
      </c>
    </row>
    <row r="314" spans="1:12" hidden="1" x14ac:dyDescent="0.2">
      <c r="A314" s="3" t="s">
        <v>133</v>
      </c>
      <c r="B314" s="22">
        <f t="shared" ref="B314:H314" si="111">B93</f>
        <v>27214090.122154869</v>
      </c>
      <c r="C314" s="22">
        <f t="shared" si="111"/>
        <v>12664998.553493636</v>
      </c>
      <c r="D314" s="22">
        <f t="shared" si="111"/>
        <v>5388860.5324551053</v>
      </c>
      <c r="E314" s="22">
        <f t="shared" si="111"/>
        <v>0</v>
      </c>
      <c r="F314" s="22">
        <f t="shared" si="111"/>
        <v>8411440.8074450903</v>
      </c>
      <c r="G314" s="22">
        <f t="shared" si="111"/>
        <v>656890.49499812059</v>
      </c>
      <c r="H314" s="22">
        <f t="shared" si="111"/>
        <v>91899.733762919044</v>
      </c>
      <c r="I314" s="22"/>
      <c r="J314" s="22"/>
      <c r="K314" s="17"/>
      <c r="L314" s="17">
        <f>L93</f>
        <v>27214090.122154873</v>
      </c>
    </row>
    <row r="315" spans="1:12" hidden="1" x14ac:dyDescent="0.2">
      <c r="A315" s="63" t="s">
        <v>134</v>
      </c>
      <c r="B315" s="22">
        <f>B265</f>
        <v>37264424.368504554</v>
      </c>
      <c r="C315" s="22">
        <f t="shared" ref="C315:H315" si="112">C144</f>
        <v>15072367.29067402</v>
      </c>
      <c r="D315" s="22">
        <f t="shared" si="112"/>
        <v>7085456.8978950735</v>
      </c>
      <c r="E315" s="22">
        <f t="shared" si="112"/>
        <v>0</v>
      </c>
      <c r="F315" s="22">
        <f t="shared" si="112"/>
        <v>13504100.481232917</v>
      </c>
      <c r="G315" s="22">
        <f t="shared" si="112"/>
        <v>1475821.5495125037</v>
      </c>
      <c r="H315" s="22">
        <f t="shared" si="112"/>
        <v>126678.1491900425</v>
      </c>
      <c r="I315" s="22"/>
      <c r="J315" s="22"/>
      <c r="K315" s="22"/>
      <c r="L315" s="22">
        <f>L265</f>
        <v>37264424.368504554</v>
      </c>
    </row>
    <row r="316" spans="1:12" hidden="1" x14ac:dyDescent="0.2">
      <c r="A316" s="63" t="s">
        <v>135</v>
      </c>
      <c r="B316" s="22">
        <f>B277</f>
        <v>37264424.368504561</v>
      </c>
      <c r="C316" s="22">
        <f t="shared" ref="C316:H316" si="113">C170</f>
        <v>15672367.29067402</v>
      </c>
      <c r="D316" s="22">
        <f t="shared" si="113"/>
        <v>7085456.8978950735</v>
      </c>
      <c r="E316" s="22">
        <f t="shared" si="113"/>
        <v>0</v>
      </c>
      <c r="F316" s="22">
        <f t="shared" si="113"/>
        <v>12904100.481232917</v>
      </c>
      <c r="G316" s="22">
        <f t="shared" si="113"/>
        <v>1475821.5495125037</v>
      </c>
      <c r="H316" s="22">
        <f t="shared" si="113"/>
        <v>126678.1491900425</v>
      </c>
      <c r="I316" s="22"/>
      <c r="J316" s="22"/>
      <c r="K316" s="22"/>
      <c r="L316" s="22">
        <f>L277</f>
        <v>37264424.368504561</v>
      </c>
    </row>
    <row r="317" spans="1:12" hidden="1" x14ac:dyDescent="0.2">
      <c r="A317" s="63" t="s">
        <v>136</v>
      </c>
      <c r="B317" s="22" t="e">
        <f t="shared" ref="B317:H317" si="114">B304</f>
        <v>#DIV/0!</v>
      </c>
      <c r="C317" s="22">
        <f t="shared" si="114"/>
        <v>15672367.29067402</v>
      </c>
      <c r="D317" s="22">
        <f t="shared" si="114"/>
        <v>7085456.8978950735</v>
      </c>
      <c r="E317" s="22" t="e">
        <f t="shared" si="114"/>
        <v>#DIV/0!</v>
      </c>
      <c r="F317" s="22">
        <f t="shared" si="114"/>
        <v>12904100.481232915</v>
      </c>
      <c r="G317" s="22">
        <f t="shared" si="114"/>
        <v>1475821.5495125037</v>
      </c>
      <c r="H317" s="22">
        <f t="shared" si="114"/>
        <v>126678.1491900425</v>
      </c>
      <c r="I317" s="22"/>
      <c r="J317" s="22"/>
      <c r="K317" s="22"/>
      <c r="L317" s="22" t="e">
        <f>L304</f>
        <v>#DIV/0!</v>
      </c>
    </row>
    <row r="318" spans="1:12" hidden="1" x14ac:dyDescent="0.2">
      <c r="A318" s="72" t="s">
        <v>137</v>
      </c>
      <c r="B318" s="1"/>
      <c r="C318" s="1"/>
      <c r="D318" s="1"/>
      <c r="E318" s="1"/>
      <c r="F318" s="1"/>
      <c r="G318" s="1"/>
      <c r="H318" s="1"/>
      <c r="I318" s="1"/>
      <c r="J318" s="1"/>
      <c r="K318" s="22"/>
      <c r="L318" s="1"/>
    </row>
    <row r="319" spans="1:12" hidden="1" x14ac:dyDescent="0.2">
      <c r="A319" s="72" t="s">
        <v>138</v>
      </c>
      <c r="B319" s="73">
        <f>B314/$C$313</f>
        <v>2.4247958792518158</v>
      </c>
      <c r="C319" s="73">
        <f t="shared" ref="C319:H322" si="115">C314/C$313</f>
        <v>1.1284608879221971</v>
      </c>
      <c r="D319" s="73">
        <f t="shared" si="115"/>
        <v>0.45550854559744575</v>
      </c>
      <c r="E319" s="73" t="e">
        <f t="shared" si="115"/>
        <v>#DIV/0!</v>
      </c>
      <c r="F319" s="73">
        <f t="shared" si="115"/>
        <v>0.30941922142963835</v>
      </c>
      <c r="G319" s="73">
        <f t="shared" si="115"/>
        <v>0.13563733755244334</v>
      </c>
      <c r="H319" s="73">
        <f t="shared" si="115"/>
        <v>0.20822322505465504</v>
      </c>
      <c r="I319" s="73"/>
      <c r="J319" s="73"/>
      <c r="K319" s="73"/>
      <c r="L319" s="73">
        <f>L314/L313</f>
        <v>0.49014410889043492</v>
      </c>
    </row>
    <row r="320" spans="1:12" hidden="1" x14ac:dyDescent="0.2">
      <c r="A320" s="72" t="s">
        <v>139</v>
      </c>
      <c r="B320" s="73">
        <f>B315/$C$313</f>
        <v>3.3202882126814242</v>
      </c>
      <c r="C320" s="73">
        <f t="shared" si="115"/>
        <v>1.3429592513638047</v>
      </c>
      <c r="D320" s="73">
        <f t="shared" si="115"/>
        <v>0.5989181102416038</v>
      </c>
      <c r="E320" s="73" t="e">
        <f t="shared" si="115"/>
        <v>#DIV/0!</v>
      </c>
      <c r="F320" s="73">
        <f t="shared" si="115"/>
        <v>0.49675535412581218</v>
      </c>
      <c r="G320" s="73">
        <f t="shared" si="115"/>
        <v>0.30473344827279036</v>
      </c>
      <c r="H320" s="73">
        <f t="shared" si="115"/>
        <v>0.28702295086461366</v>
      </c>
      <c r="I320" s="73"/>
      <c r="J320" s="73"/>
      <c r="K320" s="22"/>
      <c r="L320" s="73">
        <f>L265/L313</f>
        <v>0.67115740388271394</v>
      </c>
    </row>
    <row r="321" spans="1:12" hidden="1" x14ac:dyDescent="0.2">
      <c r="A321" s="72" t="s">
        <v>140</v>
      </c>
      <c r="B321" s="73">
        <f>B316/$C$313</f>
        <v>3.3202882126814246</v>
      </c>
      <c r="C321" s="73">
        <f t="shared" si="115"/>
        <v>1.396419702219249</v>
      </c>
      <c r="D321" s="73">
        <f t="shared" si="115"/>
        <v>0.5989181102416038</v>
      </c>
      <c r="E321" s="73" t="e">
        <f t="shared" si="115"/>
        <v>#DIV/0!</v>
      </c>
      <c r="F321" s="73">
        <f t="shared" si="115"/>
        <v>0.47468404231280387</v>
      </c>
      <c r="G321" s="73">
        <f t="shared" si="115"/>
        <v>0.30473344827279036</v>
      </c>
      <c r="H321" s="73">
        <f t="shared" si="115"/>
        <v>0.28702295086461366</v>
      </c>
      <c r="I321" s="73"/>
      <c r="J321" s="73"/>
      <c r="K321" s="22"/>
      <c r="L321" s="73">
        <f>L277/L313</f>
        <v>0.67115740388271405</v>
      </c>
    </row>
    <row r="322" spans="1:12" hidden="1" x14ac:dyDescent="0.2">
      <c r="A322" s="72" t="s">
        <v>141</v>
      </c>
      <c r="B322" s="73" t="e">
        <f>B317/$C$313</f>
        <v>#DIV/0!</v>
      </c>
      <c r="C322" s="73">
        <f t="shared" si="115"/>
        <v>1.396419702219249</v>
      </c>
      <c r="D322" s="73">
        <f t="shared" si="115"/>
        <v>0.5989181102416038</v>
      </c>
      <c r="E322" s="73" t="e">
        <f t="shared" si="115"/>
        <v>#DIV/0!</v>
      </c>
      <c r="F322" s="73">
        <f t="shared" si="115"/>
        <v>0.47468404231280381</v>
      </c>
      <c r="G322" s="73">
        <f t="shared" si="115"/>
        <v>0.30473344827279036</v>
      </c>
      <c r="H322" s="73">
        <f t="shared" si="115"/>
        <v>0.28702295086461366</v>
      </c>
      <c r="I322" s="73"/>
      <c r="J322" s="73"/>
      <c r="K322" s="22"/>
      <c r="L322" s="73" t="e">
        <f>L304/L313</f>
        <v>#DIV/0!</v>
      </c>
    </row>
    <row r="323" spans="1:12" hidden="1" x14ac:dyDescent="0.2">
      <c r="A323" s="63"/>
      <c r="B323" s="1"/>
      <c r="C323" s="32"/>
      <c r="D323" s="32"/>
      <c r="E323" s="32"/>
      <c r="F323" s="32"/>
      <c r="G323" s="32"/>
      <c r="H323" s="32"/>
      <c r="I323" s="32"/>
      <c r="J323" s="32"/>
      <c r="K323" s="1"/>
    </row>
    <row r="324" spans="1:12" hidden="1" x14ac:dyDescent="0.2">
      <c r="A324" s="63"/>
      <c r="B324" s="1"/>
      <c r="C324" s="32"/>
      <c r="D324" s="32"/>
      <c r="E324" s="32"/>
      <c r="F324" s="32"/>
      <c r="G324" s="32"/>
      <c r="H324" s="32"/>
      <c r="I324" s="32"/>
      <c r="J324" s="32"/>
      <c r="K324" s="1"/>
    </row>
    <row r="325" spans="1:12" hidden="1" x14ac:dyDescent="0.2">
      <c r="A325" s="63" t="s">
        <v>142</v>
      </c>
      <c r="B325" s="22">
        <f>SUM(C325:I325)</f>
        <v>32001776.343670577</v>
      </c>
      <c r="C325" s="22">
        <f t="shared" ref="C325:H325" si="116">C301</f>
        <v>12726117.528896939</v>
      </c>
      <c r="D325" s="22">
        <f t="shared" si="116"/>
        <v>6125819.7208890058</v>
      </c>
      <c r="E325" s="22">
        <f t="shared" si="116"/>
        <v>0</v>
      </c>
      <c r="F325" s="22">
        <f t="shared" si="116"/>
        <v>11686895.360782545</v>
      </c>
      <c r="G325" s="22">
        <f t="shared" si="116"/>
        <v>1350168.196797003</v>
      </c>
      <c r="H325" s="22">
        <f t="shared" si="116"/>
        <v>112775.53630508477</v>
      </c>
      <c r="I325" s="22"/>
      <c r="J325" s="22"/>
      <c r="K325" s="1"/>
      <c r="L325" s="22">
        <f>SUM(C325:J325)</f>
        <v>32001776.343670577</v>
      </c>
    </row>
    <row r="326" spans="1:12" hidden="1" x14ac:dyDescent="0.2">
      <c r="A326" s="63" t="s">
        <v>729</v>
      </c>
      <c r="B326" s="22" t="e">
        <f>SUM(C326:I326)</f>
        <v>#DIV/0!</v>
      </c>
      <c r="C326" s="22">
        <f t="shared" ref="C326:H326" si="117">SUM(C302:C303)</f>
        <v>2946249.7617770801</v>
      </c>
      <c r="D326" s="22">
        <f t="shared" si="117"/>
        <v>959637.17700606817</v>
      </c>
      <c r="E326" s="22" t="e">
        <f t="shared" si="117"/>
        <v>#DIV/0!</v>
      </c>
      <c r="F326" s="22">
        <f t="shared" si="117"/>
        <v>1217205.1204503707</v>
      </c>
      <c r="G326" s="22">
        <f t="shared" si="117"/>
        <v>125653.35271550051</v>
      </c>
      <c r="H326" s="22">
        <f t="shared" si="117"/>
        <v>13902.612884957738</v>
      </c>
      <c r="I326" s="22"/>
      <c r="J326" s="22"/>
      <c r="K326" s="22"/>
      <c r="L326" s="22" t="e">
        <f>SUM(C326:J326)</f>
        <v>#DIV/0!</v>
      </c>
    </row>
    <row r="327" spans="1:12" hidden="1" x14ac:dyDescent="0.2">
      <c r="A327" s="63" t="s">
        <v>143</v>
      </c>
      <c r="B327" s="1"/>
      <c r="C327" s="32">
        <v>8</v>
      </c>
      <c r="D327" s="32">
        <v>15</v>
      </c>
      <c r="E327" s="32">
        <v>15</v>
      </c>
      <c r="F327" s="32">
        <v>45</v>
      </c>
      <c r="G327" s="32">
        <v>240</v>
      </c>
      <c r="H327" s="32">
        <v>0</v>
      </c>
      <c r="I327" s="32"/>
      <c r="J327" s="32"/>
      <c r="K327" s="1"/>
      <c r="L327" s="22">
        <f>SUM(C327:J327)</f>
        <v>323</v>
      </c>
    </row>
    <row r="328" spans="1:12" hidden="1" x14ac:dyDescent="0.2">
      <c r="A328" s="63"/>
      <c r="B328" s="1"/>
      <c r="C328" s="32"/>
      <c r="D328" s="32"/>
      <c r="E328" s="32"/>
      <c r="F328" s="32"/>
      <c r="G328" s="32"/>
      <c r="H328" s="32"/>
      <c r="I328" s="32"/>
      <c r="J328" s="32"/>
      <c r="K328" s="1"/>
    </row>
    <row r="329" spans="1:12" hidden="1" x14ac:dyDescent="0.2">
      <c r="A329" s="63" t="s">
        <v>144</v>
      </c>
      <c r="B329" s="22">
        <f>SUM(C329:I329)</f>
        <v>5906081.1428571427</v>
      </c>
      <c r="C329" s="74">
        <f t="shared" ref="C329:H329" si="118">C327*C312*12</f>
        <v>4534532.5714285718</v>
      </c>
      <c r="D329" s="74">
        <f t="shared" si="118"/>
        <v>641674.28571428568</v>
      </c>
      <c r="E329" s="74">
        <f t="shared" si="118"/>
        <v>0</v>
      </c>
      <c r="F329" s="74">
        <f t="shared" si="118"/>
        <v>692434.28571428568</v>
      </c>
      <c r="G329" s="74">
        <f t="shared" si="118"/>
        <v>37440</v>
      </c>
      <c r="H329" s="74">
        <f t="shared" si="118"/>
        <v>0</v>
      </c>
      <c r="I329" s="74"/>
      <c r="J329" s="32"/>
      <c r="K329" s="1"/>
    </row>
    <row r="330" spans="1:12" hidden="1" x14ac:dyDescent="0.2">
      <c r="A330" s="63" t="s">
        <v>145</v>
      </c>
      <c r="B330" s="22">
        <f>SUM(C330:I330)</f>
        <v>26095695.200813431</v>
      </c>
      <c r="C330" s="74">
        <f t="shared" ref="C330:H330" si="119">C325-C329</f>
        <v>8191584.9574683672</v>
      </c>
      <c r="D330" s="74">
        <f t="shared" si="119"/>
        <v>5484145.4351747204</v>
      </c>
      <c r="E330" s="74">
        <f t="shared" si="119"/>
        <v>0</v>
      </c>
      <c r="F330" s="74">
        <f t="shared" si="119"/>
        <v>10994461.07506826</v>
      </c>
      <c r="G330" s="74">
        <f t="shared" si="119"/>
        <v>1312728.196797003</v>
      </c>
      <c r="H330" s="74">
        <f t="shared" si="119"/>
        <v>112775.53630508477</v>
      </c>
      <c r="I330" s="74"/>
      <c r="J330" s="32"/>
      <c r="K330" s="1"/>
    </row>
    <row r="331" spans="1:12" hidden="1" x14ac:dyDescent="0.2">
      <c r="A331" s="63" t="s">
        <v>146</v>
      </c>
      <c r="B331" s="1"/>
      <c r="C331" s="73">
        <f t="shared" ref="C331:H331" si="120">C330/C313</f>
        <v>0.72987637507822245</v>
      </c>
      <c r="D331" s="73">
        <f t="shared" si="120"/>
        <v>0.46356276915617495</v>
      </c>
      <c r="E331" s="73" t="e">
        <f t="shared" si="120"/>
        <v>#DIV/0!</v>
      </c>
      <c r="F331" s="73">
        <f t="shared" si="120"/>
        <v>0.40443696433969023</v>
      </c>
      <c r="G331" s="73">
        <f t="shared" si="120"/>
        <v>0.27105729021710812</v>
      </c>
      <c r="H331" s="73">
        <f t="shared" si="120"/>
        <v>0.25552289343179924</v>
      </c>
      <c r="I331" s="73"/>
      <c r="J331" s="32"/>
      <c r="K331" s="1"/>
    </row>
    <row r="332" spans="1:12" hidden="1" x14ac:dyDescent="0.2">
      <c r="A332" s="63" t="s">
        <v>147</v>
      </c>
      <c r="B332" s="22">
        <f>B329+B330</f>
        <v>32001776.343670573</v>
      </c>
      <c r="C332" s="75"/>
      <c r="D332" s="75"/>
      <c r="E332" s="75"/>
      <c r="F332" s="75"/>
      <c r="G332" s="75"/>
      <c r="H332" s="75"/>
      <c r="I332" s="75"/>
      <c r="J332" s="32"/>
      <c r="K332" s="1"/>
    </row>
    <row r="333" spans="1:12" hidden="1" x14ac:dyDescent="0.2">
      <c r="A333" s="63"/>
      <c r="B333" s="32"/>
      <c r="C333" s="32"/>
      <c r="D333" s="32"/>
      <c r="E333" s="32"/>
      <c r="F333" s="32"/>
      <c r="G333" s="32"/>
      <c r="H333" s="32"/>
      <c r="I333" s="32"/>
      <c r="J333" s="32"/>
      <c r="K333" s="1"/>
    </row>
    <row r="334" spans="1:12" hidden="1" x14ac:dyDescent="0.2"/>
    <row r="335" spans="1:12" hidden="1" x14ac:dyDescent="0.2">
      <c r="A335" s="63" t="s">
        <v>148</v>
      </c>
      <c r="B335" s="76"/>
      <c r="C335" s="77">
        <f t="shared" ref="C335:H335" si="121">C458</f>
        <v>0</v>
      </c>
      <c r="D335" s="77">
        <f t="shared" si="121"/>
        <v>0</v>
      </c>
      <c r="E335" s="77">
        <f t="shared" si="121"/>
        <v>0</v>
      </c>
      <c r="F335" s="77">
        <f t="shared" si="121"/>
        <v>0</v>
      </c>
      <c r="G335" s="77">
        <f t="shared" si="121"/>
        <v>0</v>
      </c>
      <c r="H335" s="77">
        <f t="shared" si="121"/>
        <v>0</v>
      </c>
      <c r="I335" s="77"/>
      <c r="J335" s="78"/>
      <c r="K335" s="1"/>
    </row>
    <row r="336" spans="1:12" hidden="1" x14ac:dyDescent="0.2">
      <c r="A336" s="63" t="s">
        <v>149</v>
      </c>
      <c r="B336" s="76"/>
      <c r="C336" s="79">
        <f t="shared" ref="C336:H336" si="122">C460</f>
        <v>0</v>
      </c>
      <c r="D336" s="79">
        <f t="shared" si="122"/>
        <v>0</v>
      </c>
      <c r="E336" s="79">
        <f t="shared" si="122"/>
        <v>0</v>
      </c>
      <c r="F336" s="79">
        <f t="shared" si="122"/>
        <v>0</v>
      </c>
      <c r="G336" s="79">
        <f t="shared" si="122"/>
        <v>0</v>
      </c>
      <c r="H336" s="79">
        <f t="shared" si="122"/>
        <v>0</v>
      </c>
      <c r="I336" s="79"/>
      <c r="J336" s="78"/>
      <c r="K336" s="1"/>
    </row>
    <row r="337" spans="1:12" hidden="1" x14ac:dyDescent="0.2">
      <c r="A337" s="1"/>
      <c r="B337" s="1"/>
      <c r="C337" s="1"/>
      <c r="D337" s="1"/>
      <c r="E337" s="1"/>
      <c r="F337" s="1"/>
      <c r="G337" s="1"/>
      <c r="H337" s="1"/>
      <c r="I337" s="1"/>
      <c r="J337" s="1"/>
      <c r="K337" s="1"/>
    </row>
    <row r="338" spans="1:12" hidden="1" x14ac:dyDescent="0.2">
      <c r="A338" s="1"/>
      <c r="B338" s="1"/>
      <c r="C338" s="1"/>
      <c r="D338" s="1"/>
      <c r="E338" s="1"/>
      <c r="F338" s="1"/>
      <c r="G338" s="1"/>
      <c r="H338" s="1"/>
      <c r="I338" s="1"/>
      <c r="J338" s="1"/>
      <c r="K338" s="1"/>
    </row>
    <row r="339" spans="1:12" ht="15.75" hidden="1" customHeight="1" x14ac:dyDescent="0.2">
      <c r="A339" s="3" t="s">
        <v>132</v>
      </c>
      <c r="B339" s="19">
        <f>SUM(C339:I339)</f>
        <v>55522630.239830576</v>
      </c>
      <c r="C339" s="19">
        <f t="shared" ref="C339:H339" si="123">C450</f>
        <v>11223249.905287668</v>
      </c>
      <c r="D339" s="19">
        <f t="shared" si="123"/>
        <v>11830426.859252591</v>
      </c>
      <c r="E339" s="19">
        <f t="shared" si="123"/>
        <v>0</v>
      </c>
      <c r="F339" s="19">
        <f t="shared" si="123"/>
        <v>27184609.826697029</v>
      </c>
      <c r="G339" s="19">
        <f t="shared" si="123"/>
        <v>4842991.6632957933</v>
      </c>
      <c r="H339" s="19">
        <f t="shared" si="123"/>
        <v>441351.98529749468</v>
      </c>
      <c r="I339" s="19"/>
      <c r="J339" s="19"/>
      <c r="K339" s="19"/>
      <c r="L339" s="19"/>
    </row>
    <row r="340" spans="1:12" ht="15.75" hidden="1" customHeight="1" x14ac:dyDescent="0.2">
      <c r="A340" s="3" t="s">
        <v>150</v>
      </c>
      <c r="B340" s="19">
        <f>SUM(C340:I340)</f>
        <v>27214090.122154873</v>
      </c>
      <c r="C340" s="19">
        <f t="shared" ref="C340:H340" si="124">C253</f>
        <v>12664998.553493636</v>
      </c>
      <c r="D340" s="19">
        <f t="shared" si="124"/>
        <v>5388860.5324551053</v>
      </c>
      <c r="E340" s="19">
        <f t="shared" si="124"/>
        <v>0</v>
      </c>
      <c r="F340" s="19">
        <f t="shared" si="124"/>
        <v>8411440.8074450903</v>
      </c>
      <c r="G340" s="19">
        <f t="shared" si="124"/>
        <v>656890.49499812059</v>
      </c>
      <c r="H340" s="19">
        <f t="shared" si="124"/>
        <v>91899.733762919044</v>
      </c>
      <c r="I340" s="19"/>
      <c r="J340" s="19"/>
      <c r="K340" s="19"/>
      <c r="L340" s="19"/>
    </row>
    <row r="341" spans="1:12" ht="15.75" hidden="1" customHeight="1" x14ac:dyDescent="0.2">
      <c r="A341" s="3" t="s">
        <v>151</v>
      </c>
      <c r="B341" s="19">
        <f>SUM(C341:I341)</f>
        <v>37264424.368504561</v>
      </c>
      <c r="C341" s="19">
        <f t="shared" ref="C341:H341" si="125">C265</f>
        <v>15072367.29067402</v>
      </c>
      <c r="D341" s="19">
        <f t="shared" si="125"/>
        <v>7085456.8978950735</v>
      </c>
      <c r="E341" s="19">
        <f t="shared" si="125"/>
        <v>0</v>
      </c>
      <c r="F341" s="19">
        <f t="shared" si="125"/>
        <v>13504100.481232917</v>
      </c>
      <c r="G341" s="19">
        <f t="shared" si="125"/>
        <v>1475821.5495125037</v>
      </c>
      <c r="H341" s="19">
        <f t="shared" si="125"/>
        <v>126678.1491900425</v>
      </c>
      <c r="I341" s="19"/>
      <c r="J341" s="19"/>
      <c r="K341" s="19"/>
      <c r="L341" s="19"/>
    </row>
    <row r="342" spans="1:12" ht="15.75" hidden="1" customHeight="1" x14ac:dyDescent="0.2">
      <c r="A342" s="3" t="s">
        <v>152</v>
      </c>
      <c r="B342" s="19">
        <f t="shared" ref="B342:H342" si="126">B277</f>
        <v>37264424.368504561</v>
      </c>
      <c r="C342" s="19">
        <f t="shared" si="126"/>
        <v>15672367.29067402</v>
      </c>
      <c r="D342" s="19">
        <f t="shared" si="126"/>
        <v>7085456.8978950735</v>
      </c>
      <c r="E342" s="19">
        <f t="shared" si="126"/>
        <v>0</v>
      </c>
      <c r="F342" s="19">
        <f t="shared" si="126"/>
        <v>12904100.481232917</v>
      </c>
      <c r="G342" s="19">
        <f t="shared" si="126"/>
        <v>1475821.5495125037</v>
      </c>
      <c r="H342" s="19">
        <f t="shared" si="126"/>
        <v>126678.1491900425</v>
      </c>
      <c r="I342" s="19"/>
      <c r="J342" s="19"/>
      <c r="K342" s="19"/>
      <c r="L342" s="19"/>
    </row>
    <row r="343" spans="1:12" ht="15.75" hidden="1" customHeight="1" x14ac:dyDescent="0.2">
      <c r="A343" s="3" t="s">
        <v>153</v>
      </c>
      <c r="B343" s="19" t="e">
        <f t="shared" ref="B343:H343" si="127">B304</f>
        <v>#DIV/0!</v>
      </c>
      <c r="C343" s="19">
        <f t="shared" si="127"/>
        <v>15672367.29067402</v>
      </c>
      <c r="D343" s="19">
        <f t="shared" si="127"/>
        <v>7085456.8978950735</v>
      </c>
      <c r="E343" s="19" t="e">
        <f t="shared" si="127"/>
        <v>#DIV/0!</v>
      </c>
      <c r="F343" s="19">
        <f t="shared" si="127"/>
        <v>12904100.481232915</v>
      </c>
      <c r="G343" s="19">
        <f t="shared" si="127"/>
        <v>1475821.5495125037</v>
      </c>
      <c r="H343" s="19">
        <f t="shared" si="127"/>
        <v>126678.1491900425</v>
      </c>
      <c r="I343" s="19"/>
      <c r="J343" s="19"/>
      <c r="K343" s="19"/>
      <c r="L343" s="19"/>
    </row>
    <row r="344" spans="1:12" ht="15.75" hidden="1" customHeight="1" x14ac:dyDescent="0.2">
      <c r="A344" s="3" t="s">
        <v>154</v>
      </c>
      <c r="B344" s="19"/>
      <c r="C344" s="80">
        <f t="shared" ref="C344:H344" si="128">C340/C339</f>
        <v>1.1284608879221971</v>
      </c>
      <c r="D344" s="80">
        <f t="shared" si="128"/>
        <v>0.45550854559744575</v>
      </c>
      <c r="E344" s="80" t="e">
        <f t="shared" si="128"/>
        <v>#DIV/0!</v>
      </c>
      <c r="F344" s="80">
        <f t="shared" si="128"/>
        <v>0.30941922142963835</v>
      </c>
      <c r="G344" s="80">
        <f t="shared" si="128"/>
        <v>0.13563733755244334</v>
      </c>
      <c r="H344" s="80">
        <f t="shared" si="128"/>
        <v>0.20822322505465504</v>
      </c>
      <c r="I344" s="80"/>
      <c r="J344" s="80"/>
      <c r="K344" s="80"/>
      <c r="L344" s="80"/>
    </row>
    <row r="345" spans="1:12" ht="15.75" hidden="1" customHeight="1" x14ac:dyDescent="0.2">
      <c r="A345" s="3" t="s">
        <v>155</v>
      </c>
      <c r="B345" s="19"/>
      <c r="C345" s="80">
        <f t="shared" ref="C345:H345" si="129">C341/C339</f>
        <v>1.3429592513638047</v>
      </c>
      <c r="D345" s="80">
        <f t="shared" si="129"/>
        <v>0.5989181102416038</v>
      </c>
      <c r="E345" s="80" t="e">
        <f t="shared" si="129"/>
        <v>#DIV/0!</v>
      </c>
      <c r="F345" s="80">
        <f t="shared" si="129"/>
        <v>0.49675535412581218</v>
      </c>
      <c r="G345" s="80">
        <f t="shared" si="129"/>
        <v>0.30473344827279036</v>
      </c>
      <c r="H345" s="80">
        <f t="shared" si="129"/>
        <v>0.28702295086461366</v>
      </c>
      <c r="I345" s="80"/>
      <c r="J345" s="80"/>
      <c r="K345" s="80"/>
      <c r="L345" s="80"/>
    </row>
    <row r="346" spans="1:12" ht="15.75" hidden="1" customHeight="1" x14ac:dyDescent="0.2">
      <c r="A346" s="3" t="s">
        <v>152</v>
      </c>
      <c r="B346" s="19"/>
      <c r="C346" s="80">
        <f t="shared" ref="C346:H346" si="130">C342/C339</f>
        <v>1.396419702219249</v>
      </c>
      <c r="D346" s="80">
        <f t="shared" si="130"/>
        <v>0.5989181102416038</v>
      </c>
      <c r="E346" s="80" t="e">
        <f t="shared" si="130"/>
        <v>#DIV/0!</v>
      </c>
      <c r="F346" s="80">
        <f t="shared" si="130"/>
        <v>0.47468404231280387</v>
      </c>
      <c r="G346" s="80">
        <f t="shared" si="130"/>
        <v>0.30473344827279036</v>
      </c>
      <c r="H346" s="80">
        <f t="shared" si="130"/>
        <v>0.28702295086461366</v>
      </c>
      <c r="I346" s="80"/>
      <c r="J346" s="19"/>
      <c r="K346" s="19"/>
      <c r="L346" s="19"/>
    </row>
    <row r="347" spans="1:12" ht="15.75" hidden="1" customHeight="1" x14ac:dyDescent="0.2">
      <c r="A347" s="3" t="s">
        <v>153</v>
      </c>
      <c r="B347" s="19"/>
      <c r="C347" s="80">
        <f t="shared" ref="C347:H347" si="131">C343/C339</f>
        <v>1.396419702219249</v>
      </c>
      <c r="D347" s="80">
        <f t="shared" si="131"/>
        <v>0.5989181102416038</v>
      </c>
      <c r="E347" s="80" t="e">
        <f t="shared" si="131"/>
        <v>#DIV/0!</v>
      </c>
      <c r="F347" s="80">
        <f t="shared" si="131"/>
        <v>0.47468404231280381</v>
      </c>
      <c r="G347" s="80">
        <f t="shared" si="131"/>
        <v>0.30473344827279036</v>
      </c>
      <c r="H347" s="80">
        <f t="shared" si="131"/>
        <v>0.28702295086461366</v>
      </c>
      <c r="I347" s="80"/>
      <c r="J347" s="19"/>
      <c r="K347" s="19"/>
      <c r="L347" s="19"/>
    </row>
    <row r="348" spans="1:12" hidden="1" x14ac:dyDescent="0.2">
      <c r="A348" s="4" t="s">
        <v>7</v>
      </c>
      <c r="B348" s="4" t="s">
        <v>7</v>
      </c>
      <c r="C348" s="4" t="s">
        <v>7</v>
      </c>
      <c r="D348" s="5" t="s">
        <v>7</v>
      </c>
      <c r="E348" s="4" t="s">
        <v>7</v>
      </c>
      <c r="F348" s="4" t="s">
        <v>7</v>
      </c>
      <c r="G348" s="4" t="s">
        <v>7</v>
      </c>
      <c r="H348" s="4"/>
      <c r="I348" s="4"/>
      <c r="J348" s="4" t="s">
        <v>7</v>
      </c>
      <c r="K348" s="4" t="s">
        <v>7</v>
      </c>
      <c r="L348" s="4" t="s">
        <v>7</v>
      </c>
    </row>
    <row r="349" spans="1:12" x14ac:dyDescent="0.2">
      <c r="A349" s="1" t="s">
        <v>12</v>
      </c>
      <c r="B349" s="1"/>
      <c r="C349" s="1"/>
      <c r="D349" s="2" t="s">
        <v>13</v>
      </c>
      <c r="E349" s="1"/>
      <c r="F349" s="1"/>
      <c r="G349" s="1"/>
      <c r="H349" s="1"/>
      <c r="I349" s="1"/>
      <c r="J349" s="1" t="s">
        <v>156</v>
      </c>
      <c r="K349" s="1"/>
    </row>
    <row r="350" spans="1:12" x14ac:dyDescent="0.2">
      <c r="A350" s="4" t="s">
        <v>7</v>
      </c>
      <c r="B350" s="4" t="s">
        <v>7</v>
      </c>
      <c r="C350" s="4" t="s">
        <v>7</v>
      </c>
      <c r="D350" s="5" t="s">
        <v>7</v>
      </c>
      <c r="E350" s="4" t="s">
        <v>7</v>
      </c>
      <c r="F350" s="4" t="s">
        <v>7</v>
      </c>
      <c r="G350" s="4" t="s">
        <v>7</v>
      </c>
      <c r="H350" s="4"/>
      <c r="I350" s="4"/>
      <c r="J350" s="4" t="s">
        <v>7</v>
      </c>
      <c r="K350" s="4" t="s">
        <v>7</v>
      </c>
      <c r="L350" s="4" t="s">
        <v>7</v>
      </c>
    </row>
    <row r="351" spans="1:12" x14ac:dyDescent="0.2">
      <c r="A351" s="1" t="s">
        <v>15</v>
      </c>
      <c r="B351" s="1"/>
      <c r="C351" s="1"/>
      <c r="D351" s="6" t="s">
        <v>16</v>
      </c>
      <c r="E351" s="1"/>
      <c r="F351" s="1"/>
      <c r="G351" s="1"/>
      <c r="H351" s="1"/>
      <c r="I351" s="1"/>
      <c r="J351" s="1" t="s">
        <v>17</v>
      </c>
      <c r="K351" s="1"/>
    </row>
    <row r="352" spans="1:12" x14ac:dyDescent="0.2">
      <c r="A352" s="1"/>
      <c r="B352" s="1"/>
      <c r="C352" s="1"/>
      <c r="D352" s="6" t="s">
        <v>18</v>
      </c>
      <c r="E352" s="1"/>
      <c r="F352" s="1"/>
      <c r="G352" s="1"/>
      <c r="H352" s="1"/>
      <c r="I352" s="1"/>
      <c r="J352" s="1"/>
      <c r="K352" s="1"/>
    </row>
    <row r="353" spans="1:12" x14ac:dyDescent="0.2">
      <c r="A353" s="1" t="s">
        <v>19</v>
      </c>
      <c r="B353" s="1"/>
      <c r="C353" s="1"/>
      <c r="D353" s="1"/>
      <c r="E353" s="1"/>
      <c r="F353" s="1"/>
      <c r="G353" s="1"/>
      <c r="H353" s="1"/>
      <c r="I353" s="1"/>
      <c r="J353" s="1" t="s">
        <v>695</v>
      </c>
      <c r="K353" s="1"/>
    </row>
    <row r="354" spans="1:12" x14ac:dyDescent="0.2">
      <c r="A354" s="1" t="s">
        <v>22</v>
      </c>
      <c r="B354" s="1"/>
      <c r="C354" s="1"/>
      <c r="D354" s="1" t="s">
        <v>118</v>
      </c>
      <c r="E354" s="1"/>
      <c r="F354" s="1"/>
      <c r="G354" s="1"/>
      <c r="H354" s="1"/>
      <c r="I354" s="1"/>
      <c r="J354" s="1" t="s">
        <v>23</v>
      </c>
      <c r="K354" s="1"/>
    </row>
    <row r="355" spans="1:12" x14ac:dyDescent="0.2">
      <c r="A355" s="1" t="s">
        <v>786</v>
      </c>
      <c r="B355" s="1"/>
      <c r="C355" s="1"/>
      <c r="D355" s="1" t="s">
        <v>117</v>
      </c>
      <c r="E355" s="1"/>
      <c r="F355" s="1"/>
      <c r="G355" s="1"/>
      <c r="H355" s="1"/>
      <c r="I355" s="1"/>
      <c r="J355" s="1"/>
      <c r="K355" s="1"/>
    </row>
    <row r="356" spans="1:12" x14ac:dyDescent="0.2">
      <c r="A356" s="1"/>
      <c r="B356" s="1"/>
      <c r="C356" s="1"/>
      <c r="D356" s="1"/>
      <c r="F356" s="1"/>
      <c r="G356" s="1"/>
      <c r="H356" s="1"/>
      <c r="I356" s="1"/>
      <c r="J356" s="1"/>
      <c r="K356" s="1"/>
    </row>
    <row r="357" spans="1:12" x14ac:dyDescent="0.2">
      <c r="A357" s="4" t="s">
        <v>7</v>
      </c>
      <c r="B357" s="4" t="s">
        <v>7</v>
      </c>
      <c r="C357" s="4" t="s">
        <v>7</v>
      </c>
      <c r="D357" s="4" t="s">
        <v>7</v>
      </c>
      <c r="E357" s="4" t="s">
        <v>7</v>
      </c>
      <c r="F357" s="4" t="s">
        <v>7</v>
      </c>
      <c r="G357" s="4" t="s">
        <v>7</v>
      </c>
      <c r="H357" s="4"/>
      <c r="I357" s="4"/>
      <c r="J357" s="4" t="s">
        <v>7</v>
      </c>
      <c r="K357" s="4" t="s">
        <v>7</v>
      </c>
      <c r="L357" s="4" t="s">
        <v>7</v>
      </c>
    </row>
    <row r="358" spans="1:12" hidden="1" x14ac:dyDescent="0.2">
      <c r="A358" s="81" t="s">
        <v>157</v>
      </c>
      <c r="C358" s="22"/>
      <c r="D358" s="82" t="s">
        <v>158</v>
      </c>
      <c r="E358" s="82" t="s">
        <v>159</v>
      </c>
      <c r="F358" s="83" t="s">
        <v>158</v>
      </c>
      <c r="G358" s="83" t="s">
        <v>159</v>
      </c>
      <c r="H358" s="83" t="s">
        <v>160</v>
      </c>
      <c r="I358" s="82" t="s">
        <v>161</v>
      </c>
      <c r="J358" s="82" t="s">
        <v>162</v>
      </c>
      <c r="K358" s="82" t="s">
        <v>163</v>
      </c>
      <c r="L358" s="82" t="s">
        <v>164</v>
      </c>
    </row>
    <row r="359" spans="1:12" hidden="1" x14ac:dyDescent="0.2">
      <c r="A359" s="81"/>
      <c r="B359" s="82" t="s">
        <v>165</v>
      </c>
      <c r="C359" s="82" t="s">
        <v>166</v>
      </c>
      <c r="D359" s="82" t="s">
        <v>167</v>
      </c>
      <c r="E359" s="82" t="s">
        <v>167</v>
      </c>
      <c r="F359" s="82" t="s">
        <v>168</v>
      </c>
      <c r="G359" s="82" t="s">
        <v>168</v>
      </c>
      <c r="H359" s="82" t="s">
        <v>168</v>
      </c>
      <c r="I359" s="82" t="s">
        <v>169</v>
      </c>
      <c r="J359" s="83" t="s">
        <v>170</v>
      </c>
      <c r="K359" s="82" t="s">
        <v>171</v>
      </c>
      <c r="L359" s="82" t="s">
        <v>172</v>
      </c>
    </row>
    <row r="360" spans="1:12" hidden="1" x14ac:dyDescent="0.2">
      <c r="A360" s="84" t="s">
        <v>7</v>
      </c>
      <c r="B360" s="84" t="s">
        <v>7</v>
      </c>
      <c r="C360" s="84" t="s">
        <v>7</v>
      </c>
      <c r="D360" s="84" t="s">
        <v>7</v>
      </c>
      <c r="E360" s="84" t="s">
        <v>7</v>
      </c>
      <c r="F360" s="84" t="s">
        <v>7</v>
      </c>
      <c r="G360" s="84" t="s">
        <v>7</v>
      </c>
      <c r="H360" s="84" t="s">
        <v>7</v>
      </c>
      <c r="I360" s="84" t="s">
        <v>7</v>
      </c>
      <c r="J360" s="84" t="s">
        <v>7</v>
      </c>
      <c r="K360" s="84" t="s">
        <v>7</v>
      </c>
      <c r="L360" s="84" t="s">
        <v>7</v>
      </c>
    </row>
    <row r="361" spans="1:12" hidden="1" x14ac:dyDescent="0.2">
      <c r="A361" s="3" t="s">
        <v>173</v>
      </c>
      <c r="B361" s="22">
        <v>4279</v>
      </c>
      <c r="C361" s="22">
        <v>978690</v>
      </c>
      <c r="D361" s="32">
        <v>7</v>
      </c>
      <c r="E361" s="85" t="s">
        <v>254</v>
      </c>
      <c r="F361" s="17">
        <v>359436</v>
      </c>
      <c r="G361" s="17">
        <v>554467.03260000004</v>
      </c>
      <c r="H361" s="17">
        <v>913903.03260000004</v>
      </c>
      <c r="I361" s="86">
        <v>1</v>
      </c>
      <c r="J361" s="17">
        <v>1043252.5977725706</v>
      </c>
      <c r="K361" s="3" t="s">
        <v>174</v>
      </c>
      <c r="L361" s="17">
        <v>147942.58212885208</v>
      </c>
    </row>
    <row r="362" spans="1:12" hidden="1" x14ac:dyDescent="0.2">
      <c r="C362" s="22">
        <v>0</v>
      </c>
      <c r="D362" s="32"/>
      <c r="E362" s="85">
        <v>0</v>
      </c>
    </row>
    <row r="363" spans="1:12" hidden="1" x14ac:dyDescent="0.2">
      <c r="A363" s="3" t="s">
        <v>175</v>
      </c>
      <c r="B363" s="22">
        <v>266</v>
      </c>
      <c r="C363" s="22">
        <v>398620</v>
      </c>
      <c r="D363" s="32">
        <v>12</v>
      </c>
      <c r="E363" s="85">
        <v>0.23513999999999999</v>
      </c>
      <c r="F363" s="17">
        <v>38304</v>
      </c>
      <c r="G363" s="17">
        <v>93731.506800000003</v>
      </c>
      <c r="H363" s="17">
        <v>132035.5068</v>
      </c>
      <c r="I363" s="87">
        <v>0.29418451837133497</v>
      </c>
      <c r="J363" s="22">
        <v>215716.39428070726</v>
      </c>
      <c r="K363" s="3" t="s">
        <v>176</v>
      </c>
      <c r="L363" s="22">
        <v>8032.314217875607</v>
      </c>
    </row>
    <row r="364" spans="1:12" hidden="1" x14ac:dyDescent="0.2">
      <c r="A364" s="3" t="s">
        <v>177</v>
      </c>
      <c r="B364" s="22">
        <v>82</v>
      </c>
      <c r="C364" s="22">
        <v>1184090</v>
      </c>
      <c r="D364" s="32">
        <v>12</v>
      </c>
      <c r="E364" s="85">
        <v>0.23513999999999999</v>
      </c>
      <c r="F364" s="17">
        <v>11808</v>
      </c>
      <c r="G364" s="17">
        <v>278426.92259999999</v>
      </c>
      <c r="H364" s="17">
        <v>290234.92259999999</v>
      </c>
      <c r="I364" s="87">
        <v>0.64666409050828655</v>
      </c>
      <c r="J364" s="22">
        <v>474178.74566458783</v>
      </c>
      <c r="K364" s="3" t="s">
        <v>178</v>
      </c>
      <c r="L364" s="22"/>
    </row>
    <row r="365" spans="1:12" hidden="1" x14ac:dyDescent="0.2">
      <c r="A365" s="61" t="s">
        <v>179</v>
      </c>
      <c r="B365" s="22">
        <v>10</v>
      </c>
      <c r="C365" s="22">
        <v>106780</v>
      </c>
      <c r="D365" s="32">
        <v>12</v>
      </c>
      <c r="E365" s="85">
        <v>0.23513999999999999</v>
      </c>
      <c r="F365" s="17">
        <v>1440</v>
      </c>
      <c r="G365" s="17">
        <v>25108.249199999998</v>
      </c>
      <c r="H365" s="17">
        <v>26548.249199999998</v>
      </c>
      <c r="I365" s="87">
        <v>5.9151391120378378E-2</v>
      </c>
      <c r="J365" s="22">
        <v>43373.882758404128</v>
      </c>
      <c r="K365" s="3" t="s">
        <v>180</v>
      </c>
      <c r="L365" s="22">
        <v>4874.5745078958635</v>
      </c>
    </row>
    <row r="366" spans="1:12" hidden="1" x14ac:dyDescent="0.2">
      <c r="A366" s="88" t="s">
        <v>7</v>
      </c>
      <c r="B366" s="88" t="s">
        <v>7</v>
      </c>
      <c r="C366" s="88" t="s">
        <v>7</v>
      </c>
      <c r="D366" s="88" t="s">
        <v>7</v>
      </c>
      <c r="E366" s="88" t="s">
        <v>7</v>
      </c>
      <c r="F366" s="88" t="s">
        <v>7</v>
      </c>
      <c r="G366" s="88" t="s">
        <v>7</v>
      </c>
      <c r="H366" s="88" t="s">
        <v>7</v>
      </c>
      <c r="I366" s="88" t="s">
        <v>7</v>
      </c>
      <c r="J366" s="88" t="s">
        <v>7</v>
      </c>
      <c r="K366" s="88" t="s">
        <v>7</v>
      </c>
      <c r="L366" s="88"/>
    </row>
    <row r="367" spans="1:12" hidden="1" x14ac:dyDescent="0.2">
      <c r="A367" s="61" t="s">
        <v>181</v>
      </c>
      <c r="B367" s="17">
        <v>358</v>
      </c>
      <c r="C367" s="17">
        <v>168949</v>
      </c>
      <c r="E367" s="17"/>
      <c r="F367" s="17">
        <v>51552</v>
      </c>
      <c r="G367" s="17">
        <v>397266.67860000004</v>
      </c>
      <c r="H367" s="17">
        <v>448818.67860000004</v>
      </c>
      <c r="J367" s="17">
        <v>733269.0227036993</v>
      </c>
      <c r="L367" s="17">
        <v>12906.88872577147</v>
      </c>
    </row>
    <row r="368" spans="1:12" x14ac:dyDescent="0.2">
      <c r="A368" s="61"/>
    </row>
    <row r="369" spans="1:12" x14ac:dyDescent="0.2">
      <c r="B369" s="89" t="s">
        <v>255</v>
      </c>
      <c r="C369" s="13" t="s">
        <v>26</v>
      </c>
      <c r="D369" s="13" t="s">
        <v>753</v>
      </c>
      <c r="E369" s="13"/>
      <c r="F369" s="224" t="s">
        <v>114</v>
      </c>
      <c r="G369" s="224" t="s">
        <v>29</v>
      </c>
      <c r="H369" s="13" t="s">
        <v>752</v>
      </c>
      <c r="I369" s="13"/>
      <c r="J369" s="13"/>
    </row>
    <row r="370" spans="1:12" x14ac:dyDescent="0.2">
      <c r="A370" s="90" t="s">
        <v>182</v>
      </c>
      <c r="B370" s="17">
        <f>SUM(C370:H370)</f>
        <v>22217575.081467807</v>
      </c>
      <c r="C370" s="22">
        <f t="shared" ref="C370:H370" si="132">C250</f>
        <v>9959851.5756446309</v>
      </c>
      <c r="D370" s="22">
        <f t="shared" si="132"/>
        <v>4447561.0355780246</v>
      </c>
      <c r="E370" s="22">
        <f t="shared" si="132"/>
        <v>0</v>
      </c>
      <c r="F370" s="22">
        <f t="shared" si="132"/>
        <v>7200831.7844876172</v>
      </c>
      <c r="G370" s="22">
        <f t="shared" si="132"/>
        <v>531259.93307826447</v>
      </c>
      <c r="H370" s="22">
        <f t="shared" si="132"/>
        <v>78070.752679273835</v>
      </c>
      <c r="I370" s="22">
        <v>0</v>
      </c>
      <c r="J370" s="22"/>
      <c r="L370" s="17">
        <f t="shared" ref="L370:L376" si="133">SUM(C370:J370)</f>
        <v>22217575.081467807</v>
      </c>
    </row>
    <row r="371" spans="1:12" x14ac:dyDescent="0.2">
      <c r="A371" s="3" t="s">
        <v>183</v>
      </c>
      <c r="B371" s="17"/>
      <c r="C371" s="17">
        <f t="shared" ref="C371:H371" si="134">C167</f>
        <v>12726117.528896939</v>
      </c>
      <c r="D371" s="17">
        <f t="shared" si="134"/>
        <v>6125819.7208890058</v>
      </c>
      <c r="E371" s="17">
        <f t="shared" si="134"/>
        <v>0</v>
      </c>
      <c r="F371" s="17">
        <f t="shared" si="134"/>
        <v>11686895.360782545</v>
      </c>
      <c r="G371" s="17">
        <f t="shared" si="134"/>
        <v>1350168.196797003</v>
      </c>
      <c r="H371" s="17">
        <f t="shared" si="134"/>
        <v>112775.53630508477</v>
      </c>
      <c r="I371" s="17">
        <v>0</v>
      </c>
      <c r="J371" s="17"/>
      <c r="L371" s="50">
        <f t="shared" si="133"/>
        <v>32001776.343670577</v>
      </c>
    </row>
    <row r="372" spans="1:12" hidden="1" x14ac:dyDescent="0.2">
      <c r="A372" s="3" t="s">
        <v>184</v>
      </c>
      <c r="B372" s="17">
        <f>SUM(C372:H372)</f>
        <v>52136.857142857152</v>
      </c>
      <c r="C372" s="22">
        <f>'[23]GS Combined'!E129</f>
        <v>47234.71428571429</v>
      </c>
      <c r="D372" s="22">
        <f>'[23]GS Combined'!F129</f>
        <v>3564.8571428571431</v>
      </c>
      <c r="E372" s="22"/>
      <c r="F372" s="22">
        <f>'[23]GS Combined'!G129</f>
        <v>1282.2857142857142</v>
      </c>
      <c r="G372" s="22">
        <f>'[23]GS Combined'!H129</f>
        <v>13</v>
      </c>
      <c r="H372" s="22">
        <f>'[23]GS Combined'!I129</f>
        <v>42</v>
      </c>
      <c r="I372" s="22">
        <v>0</v>
      </c>
      <c r="J372" s="22">
        <v>0</v>
      </c>
      <c r="L372" s="17">
        <f t="shared" si="133"/>
        <v>52136.857142857152</v>
      </c>
    </row>
    <row r="373" spans="1:12" hidden="1" x14ac:dyDescent="0.2">
      <c r="A373" s="3" t="s">
        <v>185</v>
      </c>
      <c r="B373" s="17">
        <f>SUM(C373:H373)</f>
        <v>5552263.0239830567</v>
      </c>
      <c r="C373" s="22">
        <f>'[23]GS Combined'!E124</f>
        <v>1122324.9905287668</v>
      </c>
      <c r="D373" s="22">
        <f>'[23]GS Combined'!F124</f>
        <v>1183042.685925259</v>
      </c>
      <c r="E373" s="22"/>
      <c r="F373" s="22">
        <f>'[23]GS Combined'!G124</f>
        <v>2718460.9826697027</v>
      </c>
      <c r="G373" s="22">
        <f>'[23]GS Combined'!H124</f>
        <v>484299.16632957931</v>
      </c>
      <c r="H373" s="22">
        <f>'[23]GS Combined'!I124</f>
        <v>44135.198529749468</v>
      </c>
      <c r="I373" s="22">
        <v>0</v>
      </c>
      <c r="J373" s="22">
        <v>0</v>
      </c>
      <c r="L373" s="17">
        <f t="shared" si="133"/>
        <v>5552263.0239830567</v>
      </c>
    </row>
    <row r="374" spans="1:12" x14ac:dyDescent="0.2">
      <c r="A374" s="3" t="s">
        <v>186</v>
      </c>
      <c r="B374" s="17">
        <f>SUM(C374:G374)</f>
        <v>1618610.9050385011</v>
      </c>
      <c r="C374" s="17">
        <f>C375-C376</f>
        <v>1467906.7180526997</v>
      </c>
      <c r="D374" s="17">
        <f>D375-D376</f>
        <v>110643.19384211874</v>
      </c>
      <c r="E374" s="17">
        <f>E375-E376</f>
        <v>0</v>
      </c>
      <c r="F374" s="17">
        <f>F375-F376</f>
        <v>39798.561670548115</v>
      </c>
      <c r="G374" s="17">
        <f>G375-G376</f>
        <v>262.43147313444865</v>
      </c>
      <c r="J374" s="22"/>
      <c r="L374" s="17">
        <f t="shared" si="133"/>
        <v>1618610.9050385011</v>
      </c>
    </row>
    <row r="375" spans="1:12" x14ac:dyDescent="0.2">
      <c r="A375" s="90" t="s">
        <v>187</v>
      </c>
      <c r="B375" s="17">
        <f>SUM(C375:H375)</f>
        <v>1885591.744714007</v>
      </c>
      <c r="C375" s="22">
        <f>H1b!E108</f>
        <v>1709009.5019807755</v>
      </c>
      <c r="D375" s="22">
        <f>H1b!F108*'Revenue split'!J4</f>
        <v>128980.87397110563</v>
      </c>
      <c r="E375" s="22">
        <f>H1b!F108*'Revenue split'!J5</f>
        <v>0</v>
      </c>
      <c r="F375" s="22">
        <f>H1b!G108</f>
        <v>46394.6591634465</v>
      </c>
      <c r="G375" s="22">
        <f>H1b!H108</f>
        <v>285.22226877880371</v>
      </c>
      <c r="H375" s="22">
        <f>H1b!I108</f>
        <v>921.48732990075075</v>
      </c>
      <c r="I375" s="22">
        <v>0</v>
      </c>
      <c r="J375" s="22">
        <v>0</v>
      </c>
      <c r="L375" s="17">
        <f t="shared" si="133"/>
        <v>1885591.744714007</v>
      </c>
    </row>
    <row r="376" spans="1:12" x14ac:dyDescent="0.2">
      <c r="A376" s="3" t="s">
        <v>188</v>
      </c>
      <c r="B376" s="17">
        <f>SUM(C376:H376)</f>
        <v>266132.984146918</v>
      </c>
      <c r="C376" s="22">
        <f>H1b!E114</f>
        <v>241102.78392807581</v>
      </c>
      <c r="D376" s="22">
        <f>H1b!F114*'Revenue split'!J4</f>
        <v>18337.680128986889</v>
      </c>
      <c r="E376" s="22">
        <f>H1b!F114*'Revenue split'!J5</f>
        <v>0</v>
      </c>
      <c r="F376" s="22">
        <f>H1b!G114</f>
        <v>6596.0974928983851</v>
      </c>
      <c r="G376" s="22">
        <f>H1b!H114</f>
        <v>22.790795644355057</v>
      </c>
      <c r="H376" s="22">
        <f>H1b!I114</f>
        <v>73.631801312531934</v>
      </c>
      <c r="I376" s="22">
        <v>0</v>
      </c>
      <c r="J376" s="22">
        <v>0</v>
      </c>
      <c r="L376" s="17">
        <f t="shared" si="133"/>
        <v>266132.984146918</v>
      </c>
    </row>
    <row r="377" spans="1:12" x14ac:dyDescent="0.2">
      <c r="B377" s="17"/>
      <c r="C377" s="22"/>
      <c r="D377" s="22"/>
      <c r="E377" s="22"/>
      <c r="F377" s="22"/>
      <c r="G377" s="22"/>
      <c r="H377" s="22"/>
      <c r="I377" s="22"/>
      <c r="J377" s="22"/>
      <c r="L377" s="17"/>
    </row>
    <row r="378" spans="1:12" x14ac:dyDescent="0.2">
      <c r="A378" s="61" t="s">
        <v>189</v>
      </c>
      <c r="B378" s="17">
        <f>SUM(C378:H378)</f>
        <v>1936054.3603237807</v>
      </c>
      <c r="C378" s="22">
        <f>SUM('[21]3 09'!$L$16)</f>
        <v>596863.72816348146</v>
      </c>
      <c r="D378" s="22">
        <f>'Revenue split'!J4*SUM('[21]3 09'!$L$17,'[21]3 09'!$L$20)</f>
        <v>436509.21351508226</v>
      </c>
      <c r="E378" s="22">
        <f>'Revenue split'!J5*SUM('[21]3 09'!$L$17,'[21]3 09'!$L$20)</f>
        <v>0</v>
      </c>
      <c r="F378" s="22">
        <f>SUM('[21]3 09'!$L$18,'[21]3 09'!$L$21)</f>
        <v>764332.16264343821</v>
      </c>
      <c r="G378" s="22">
        <f>SUM('[21]3 09'!$L$19,'[21]3 09'!$L$22)</f>
        <v>125368.13044672171</v>
      </c>
      <c r="H378" s="22">
        <f>'[21]3 09'!$L$27</f>
        <v>12981.125555056988</v>
      </c>
      <c r="I378" s="22"/>
      <c r="L378" s="17">
        <f>SUM(C378:J378)</f>
        <v>1936054.3603237807</v>
      </c>
    </row>
    <row r="379" spans="1:12" x14ac:dyDescent="0.2">
      <c r="A379" s="61" t="s">
        <v>190</v>
      </c>
      <c r="B379" s="17">
        <f>SUM(C379:H379)</f>
        <v>1441001.9197961898</v>
      </c>
      <c r="C379" s="22">
        <f>'[21]3 09'!$M$16</f>
        <v>640376.53163282329</v>
      </c>
      <c r="D379" s="22">
        <f>'Revenue split'!J4*'[21]3 09'!$M$17</f>
        <v>394147.0895198803</v>
      </c>
      <c r="E379" s="22">
        <f>'Revenue split'!J5*'[21]3 09'!$M$17</f>
        <v>0</v>
      </c>
      <c r="F379" s="22">
        <f>'[21]3 09'!$M$18</f>
        <v>406478.29864348605</v>
      </c>
      <c r="G379" s="22">
        <v>0</v>
      </c>
      <c r="H379" s="22">
        <v>0</v>
      </c>
      <c r="I379" s="22"/>
      <c r="L379" s="17">
        <f>SUM(C379:J379)</f>
        <v>1441001.9197961898</v>
      </c>
    </row>
    <row r="380" spans="1:12" x14ac:dyDescent="0.2">
      <c r="B380" s="17"/>
      <c r="C380" s="22"/>
      <c r="D380" s="22"/>
      <c r="E380" s="22"/>
      <c r="F380" s="22"/>
      <c r="G380" s="22"/>
      <c r="H380" s="22"/>
      <c r="I380" s="22"/>
      <c r="L380" s="17"/>
    </row>
    <row r="381" spans="1:12" x14ac:dyDescent="0.2">
      <c r="A381" s="3" t="s">
        <v>191</v>
      </c>
      <c r="B381" s="17">
        <f>SUM(C381:H381)</f>
        <v>27213242.266626284</v>
      </c>
      <c r="C381" s="22">
        <f t="shared" ref="C381:J381" si="135">C370+C374+C378+C379</f>
        <v>12664998.553493636</v>
      </c>
      <c r="D381" s="22">
        <f t="shared" si="135"/>
        <v>5388860.5324551063</v>
      </c>
      <c r="E381" s="22">
        <f t="shared" si="135"/>
        <v>0</v>
      </c>
      <c r="F381" s="22">
        <f t="shared" si="135"/>
        <v>8411440.8074450903</v>
      </c>
      <c r="G381" s="22">
        <f t="shared" si="135"/>
        <v>656890.49499812059</v>
      </c>
      <c r="H381" s="22">
        <f t="shared" si="135"/>
        <v>91051.878234330827</v>
      </c>
      <c r="I381" s="22">
        <f t="shared" si="135"/>
        <v>0</v>
      </c>
      <c r="J381" s="22">
        <f t="shared" si="135"/>
        <v>0</v>
      </c>
      <c r="L381" s="17">
        <f>SUM(C381:J381)</f>
        <v>27213242.266626284</v>
      </c>
    </row>
    <row r="382" spans="1:12" x14ac:dyDescent="0.2">
      <c r="A382" s="3" t="s">
        <v>192</v>
      </c>
      <c r="B382" s="17">
        <f>SUM(C382:H382)</f>
        <v>37264424.368504561</v>
      </c>
      <c r="C382" s="22">
        <f t="shared" ref="C382:H382" si="136">C371+C375+C378+C379</f>
        <v>15672367.29067402</v>
      </c>
      <c r="D382" s="22">
        <f t="shared" si="136"/>
        <v>7085456.8978950744</v>
      </c>
      <c r="E382" s="22">
        <f t="shared" si="136"/>
        <v>0</v>
      </c>
      <c r="F382" s="22">
        <f t="shared" si="136"/>
        <v>12904100.481232917</v>
      </c>
      <c r="G382" s="22">
        <f t="shared" si="136"/>
        <v>1475821.5495125037</v>
      </c>
      <c r="H382" s="22">
        <f t="shared" si="136"/>
        <v>126678.1491900425</v>
      </c>
      <c r="I382" s="22"/>
      <c r="J382" s="22">
        <f>J371+J375+J378+J379</f>
        <v>0</v>
      </c>
      <c r="L382" s="17">
        <f>SUM(C382:J382)</f>
        <v>37264424.368504561</v>
      </c>
    </row>
    <row r="383" spans="1:12" x14ac:dyDescent="0.2">
      <c r="B383" s="17"/>
      <c r="C383" s="22"/>
      <c r="D383" s="22"/>
      <c r="E383" s="22"/>
      <c r="F383" s="22"/>
      <c r="G383" s="22"/>
      <c r="H383" s="22"/>
      <c r="I383" s="22"/>
      <c r="J383" s="22"/>
      <c r="L383" s="17"/>
    </row>
    <row r="384" spans="1:12" hidden="1" x14ac:dyDescent="0.2">
      <c r="A384" s="91" t="s">
        <v>130</v>
      </c>
      <c r="B384" s="17"/>
      <c r="C384" s="22"/>
      <c r="D384" s="22"/>
      <c r="E384" s="22"/>
      <c r="F384" s="22"/>
      <c r="G384" s="22"/>
      <c r="H384" s="22"/>
      <c r="I384" s="22"/>
      <c r="J384" s="22"/>
      <c r="L384" s="17"/>
    </row>
    <row r="385" spans="1:12" hidden="1" x14ac:dyDescent="0.2">
      <c r="A385" s="91"/>
      <c r="B385" s="92" t="s">
        <v>56</v>
      </c>
      <c r="C385" s="1"/>
      <c r="D385" s="1"/>
      <c r="E385" s="1"/>
      <c r="F385" s="1"/>
      <c r="G385" s="1"/>
      <c r="H385" s="1"/>
      <c r="I385" s="1"/>
      <c r="J385" s="1"/>
      <c r="K385" s="1"/>
      <c r="L385" s="82" t="s">
        <v>24</v>
      </c>
    </row>
    <row r="386" spans="1:12" hidden="1" x14ac:dyDescent="0.2">
      <c r="A386" s="1"/>
      <c r="B386" s="92" t="s">
        <v>25</v>
      </c>
      <c r="C386" s="13" t="s">
        <v>26</v>
      </c>
      <c r="D386" s="13" t="s">
        <v>709</v>
      </c>
      <c r="E386" s="13" t="s">
        <v>710</v>
      </c>
      <c r="F386" s="224" t="s">
        <v>114</v>
      </c>
      <c r="G386" s="224" t="s">
        <v>29</v>
      </c>
      <c r="H386" s="13" t="s">
        <v>683</v>
      </c>
      <c r="I386" s="1"/>
      <c r="J386" s="13" t="s">
        <v>32</v>
      </c>
      <c r="K386" s="1"/>
      <c r="L386" s="82" t="s">
        <v>25</v>
      </c>
    </row>
    <row r="387" spans="1:12" hidden="1" x14ac:dyDescent="0.2">
      <c r="A387" s="1" t="s">
        <v>101</v>
      </c>
      <c r="B387" s="22">
        <f>SUM(C387:H387)</f>
        <v>32001776.343670577</v>
      </c>
      <c r="C387" s="22">
        <f t="shared" ref="C387:H387" si="137">C371</f>
        <v>12726117.528896939</v>
      </c>
      <c r="D387" s="22">
        <f t="shared" si="137"/>
        <v>6125819.7208890058</v>
      </c>
      <c r="E387" s="22">
        <f t="shared" si="137"/>
        <v>0</v>
      </c>
      <c r="F387" s="22">
        <f t="shared" si="137"/>
        <v>11686895.360782545</v>
      </c>
      <c r="G387" s="22">
        <f t="shared" si="137"/>
        <v>1350168.196797003</v>
      </c>
      <c r="H387" s="22">
        <f t="shared" si="137"/>
        <v>112775.53630508477</v>
      </c>
      <c r="I387" s="1"/>
      <c r="J387" s="22">
        <f>J371</f>
        <v>0</v>
      </c>
      <c r="K387" s="1"/>
      <c r="L387" s="17">
        <f>SUM(C387:J387)</f>
        <v>32001776.343670577</v>
      </c>
    </row>
    <row r="388" spans="1:12" hidden="1" x14ac:dyDescent="0.2">
      <c r="A388" s="1" t="s">
        <v>120</v>
      </c>
      <c r="B388" s="22">
        <f>SUM(C388:H388)</f>
        <v>1885591.744714007</v>
      </c>
      <c r="C388" s="22">
        <f t="shared" ref="C388:H388" si="138">C375</f>
        <v>1709009.5019807755</v>
      </c>
      <c r="D388" s="22">
        <f t="shared" si="138"/>
        <v>128980.87397110563</v>
      </c>
      <c r="E388" s="22">
        <f t="shared" si="138"/>
        <v>0</v>
      </c>
      <c r="F388" s="22">
        <f t="shared" si="138"/>
        <v>46394.6591634465</v>
      </c>
      <c r="G388" s="22">
        <f t="shared" si="138"/>
        <v>285.22226877880371</v>
      </c>
      <c r="H388" s="22">
        <f t="shared" si="138"/>
        <v>921.48732990075075</v>
      </c>
      <c r="I388" s="1"/>
      <c r="J388" s="22">
        <f>J375</f>
        <v>0</v>
      </c>
      <c r="K388" s="1"/>
      <c r="L388" s="17">
        <f>SUM(C388:J388)</f>
        <v>1885591.744714007</v>
      </c>
    </row>
    <row r="389" spans="1:12" hidden="1" x14ac:dyDescent="0.2">
      <c r="A389" s="1" t="s">
        <v>76</v>
      </c>
      <c r="B389" s="22">
        <f>SUM(C389:H389)</f>
        <v>3377056.2801199704</v>
      </c>
      <c r="C389" s="22">
        <f t="shared" ref="C389:H389" si="139">SUM(C378:C379)</f>
        <v>1237240.2597963046</v>
      </c>
      <c r="D389" s="22">
        <f t="shared" si="139"/>
        <v>830656.30303496262</v>
      </c>
      <c r="E389" s="22">
        <f t="shared" si="139"/>
        <v>0</v>
      </c>
      <c r="F389" s="22">
        <f t="shared" si="139"/>
        <v>1170810.4612869243</v>
      </c>
      <c r="G389" s="22">
        <f t="shared" si="139"/>
        <v>125368.13044672171</v>
      </c>
      <c r="H389" s="22">
        <f t="shared" si="139"/>
        <v>12981.125555056988</v>
      </c>
      <c r="I389" s="1"/>
      <c r="J389" s="22">
        <f>SUM(J378:J379)</f>
        <v>0</v>
      </c>
      <c r="K389" s="1"/>
      <c r="L389" s="17">
        <f>SUM(C389:J389)</f>
        <v>3377056.2801199704</v>
      </c>
    </row>
    <row r="390" spans="1:12" hidden="1" x14ac:dyDescent="0.2">
      <c r="A390" s="1" t="s">
        <v>77</v>
      </c>
      <c r="B390" s="22">
        <f>SUM(C390:H390)</f>
        <v>37264424.368504561</v>
      </c>
      <c r="C390" s="22">
        <f t="shared" ref="C390:H390" si="140">SUM(C387:C389)</f>
        <v>15672367.29067402</v>
      </c>
      <c r="D390" s="22">
        <f t="shared" si="140"/>
        <v>7085456.8978950735</v>
      </c>
      <c r="E390" s="22">
        <f t="shared" si="140"/>
        <v>0</v>
      </c>
      <c r="F390" s="22">
        <f t="shared" si="140"/>
        <v>12904100.481232917</v>
      </c>
      <c r="G390" s="22">
        <f t="shared" si="140"/>
        <v>1475821.5495125037</v>
      </c>
      <c r="H390" s="22">
        <f t="shared" si="140"/>
        <v>126678.1491900425</v>
      </c>
      <c r="I390" s="1"/>
      <c r="J390" s="22">
        <f>SUM(J387:J389)</f>
        <v>0</v>
      </c>
      <c r="K390" s="1"/>
      <c r="L390" s="17">
        <f>SUM(C390:J390)</f>
        <v>37264424.368504561</v>
      </c>
    </row>
    <row r="391" spans="1:12" hidden="1" x14ac:dyDescent="0.2">
      <c r="A391" s="1"/>
      <c r="B391" s="1"/>
      <c r="C391" s="1"/>
      <c r="D391" s="1"/>
      <c r="E391" s="1"/>
      <c r="F391" s="1"/>
      <c r="G391" s="1"/>
      <c r="H391" s="1"/>
      <c r="I391" s="1"/>
      <c r="J391" s="1"/>
      <c r="K391" s="1"/>
    </row>
    <row r="392" spans="1:12" hidden="1" x14ac:dyDescent="0.2">
      <c r="A392" s="1" t="s">
        <v>125</v>
      </c>
      <c r="B392" s="22">
        <f>SUM(C392:H392)</f>
        <v>10051182.101878272</v>
      </c>
      <c r="C392" s="55">
        <f t="shared" ref="C392:H392" si="141">C390-C381</f>
        <v>3007368.7371803839</v>
      </c>
      <c r="D392" s="55">
        <f t="shared" si="141"/>
        <v>1696596.3654399673</v>
      </c>
      <c r="E392" s="55">
        <f t="shared" si="141"/>
        <v>0</v>
      </c>
      <c r="F392" s="55">
        <f t="shared" si="141"/>
        <v>4492659.6737878267</v>
      </c>
      <c r="G392" s="55">
        <f t="shared" si="141"/>
        <v>818931.05451438308</v>
      </c>
      <c r="H392" s="55">
        <f t="shared" si="141"/>
        <v>35626.270955711676</v>
      </c>
      <c r="I392" s="1"/>
      <c r="J392" s="55">
        <f>J390-J381</f>
        <v>0</v>
      </c>
      <c r="K392" s="1"/>
      <c r="L392" s="17">
        <f>SUM(C392:J392)</f>
        <v>10051182.101878272</v>
      </c>
    </row>
    <row r="393" spans="1:12" hidden="1" x14ac:dyDescent="0.2">
      <c r="A393" s="1" t="s">
        <v>126</v>
      </c>
      <c r="B393" s="93">
        <f t="shared" ref="B393:H393" si="142">B392/B370</f>
        <v>0.45239780061606255</v>
      </c>
      <c r="C393" s="93">
        <f t="shared" si="142"/>
        <v>0.30194915198680944</v>
      </c>
      <c r="D393" s="93">
        <f t="shared" si="142"/>
        <v>0.38146668519400545</v>
      </c>
      <c r="E393" s="93" t="e">
        <f t="shared" si="142"/>
        <v>#DIV/0!</v>
      </c>
      <c r="F393" s="93">
        <f t="shared" si="142"/>
        <v>0.62390843283773589</v>
      </c>
      <c r="G393" s="93">
        <f t="shared" si="142"/>
        <v>1.5414884570143921</v>
      </c>
      <c r="H393" s="93">
        <f t="shared" si="142"/>
        <v>0.45633313030898587</v>
      </c>
      <c r="I393" s="1"/>
      <c r="J393" s="93" t="e">
        <f>J392/J370</f>
        <v>#DIV/0!</v>
      </c>
      <c r="K393" s="1"/>
      <c r="L393" s="93">
        <f>L392/L370</f>
        <v>0.45239780061606255</v>
      </c>
    </row>
    <row r="394" spans="1:12" hidden="1" x14ac:dyDescent="0.2">
      <c r="A394" s="1"/>
      <c r="B394" s="1"/>
      <c r="C394" s="1"/>
      <c r="D394" s="1"/>
      <c r="E394" s="1"/>
      <c r="F394" s="1"/>
      <c r="G394" s="1"/>
      <c r="H394" s="1"/>
      <c r="I394" s="1"/>
      <c r="J394" s="1"/>
      <c r="K394" s="1"/>
    </row>
    <row r="395" spans="1:12" hidden="1" x14ac:dyDescent="0.2">
      <c r="A395" s="1" t="s">
        <v>184</v>
      </c>
      <c r="B395" s="22">
        <f>SUM(C395:H395)</f>
        <v>52136.857142857152</v>
      </c>
      <c r="C395" s="22">
        <f t="shared" ref="C395:H395" si="143">C372</f>
        <v>47234.71428571429</v>
      </c>
      <c r="D395" s="22">
        <f t="shared" si="143"/>
        <v>3564.8571428571431</v>
      </c>
      <c r="E395" s="22">
        <f t="shared" si="143"/>
        <v>0</v>
      </c>
      <c r="F395" s="22">
        <f t="shared" si="143"/>
        <v>1282.2857142857142</v>
      </c>
      <c r="G395" s="22">
        <f t="shared" si="143"/>
        <v>13</v>
      </c>
      <c r="H395" s="22">
        <f t="shared" si="143"/>
        <v>42</v>
      </c>
      <c r="I395" s="1"/>
      <c r="J395" s="22">
        <f>J372</f>
        <v>0</v>
      </c>
      <c r="K395" s="1"/>
      <c r="L395" s="17">
        <f t="shared" ref="L395:L400" si="144">SUM(C395:J395)</f>
        <v>52136.857142857152</v>
      </c>
    </row>
    <row r="396" spans="1:12" hidden="1" x14ac:dyDescent="0.2">
      <c r="A396" s="1" t="s">
        <v>166</v>
      </c>
      <c r="B396" s="22">
        <f>SUM(C396:H396)</f>
        <v>55522630.239830576</v>
      </c>
      <c r="C396" s="22">
        <f t="shared" ref="C396:H396" si="145">C373*10</f>
        <v>11223249.905287668</v>
      </c>
      <c r="D396" s="22">
        <f t="shared" si="145"/>
        <v>11830426.859252591</v>
      </c>
      <c r="E396" s="22">
        <f t="shared" si="145"/>
        <v>0</v>
      </c>
      <c r="F396" s="22">
        <f t="shared" si="145"/>
        <v>27184609.826697029</v>
      </c>
      <c r="G396" s="22">
        <f t="shared" si="145"/>
        <v>4842991.6632957933</v>
      </c>
      <c r="H396" s="22">
        <f t="shared" si="145"/>
        <v>441351.98529749468</v>
      </c>
      <c r="I396" s="1"/>
      <c r="J396" s="22">
        <f>J373*10</f>
        <v>0</v>
      </c>
      <c r="K396" s="1"/>
      <c r="L396" s="17">
        <f t="shared" si="144"/>
        <v>55522630.239830576</v>
      </c>
    </row>
    <row r="397" spans="1:12" hidden="1" x14ac:dyDescent="0.2">
      <c r="A397" s="1" t="s">
        <v>193</v>
      </c>
      <c r="B397" s="22">
        <f>SUM(C397:H397)</f>
        <v>27213242.266626284</v>
      </c>
      <c r="C397" s="22">
        <f t="shared" ref="C397:H397" si="146">C381</f>
        <v>12664998.553493636</v>
      </c>
      <c r="D397" s="22">
        <f t="shared" si="146"/>
        <v>5388860.5324551063</v>
      </c>
      <c r="E397" s="22">
        <f t="shared" si="146"/>
        <v>0</v>
      </c>
      <c r="F397" s="22">
        <f t="shared" si="146"/>
        <v>8411440.8074450903</v>
      </c>
      <c r="G397" s="22">
        <f t="shared" si="146"/>
        <v>656890.49499812059</v>
      </c>
      <c r="H397" s="22">
        <f t="shared" si="146"/>
        <v>91051.878234330827</v>
      </c>
      <c r="I397" s="1"/>
      <c r="J397" s="22">
        <f>J381</f>
        <v>0</v>
      </c>
      <c r="K397" s="1"/>
      <c r="L397" s="17">
        <f t="shared" si="144"/>
        <v>27213242.266626284</v>
      </c>
    </row>
    <row r="398" spans="1:12" hidden="1" x14ac:dyDescent="0.2">
      <c r="A398" s="1"/>
      <c r="B398" s="22">
        <f>SUM(C398:G398)</f>
        <v>0</v>
      </c>
      <c r="C398" s="22"/>
      <c r="D398" s="22"/>
      <c r="E398" s="22"/>
      <c r="F398" s="22"/>
      <c r="G398" s="22"/>
      <c r="H398" s="1"/>
      <c r="I398" s="1"/>
      <c r="J398" s="22"/>
      <c r="K398" s="1"/>
      <c r="L398" s="17">
        <f t="shared" si="144"/>
        <v>0</v>
      </c>
    </row>
    <row r="399" spans="1:12" hidden="1" x14ac:dyDescent="0.2">
      <c r="A399" s="30" t="s">
        <v>194</v>
      </c>
      <c r="B399" s="22">
        <f>SUM(C399:H399)</f>
        <v>37264424.368504561</v>
      </c>
      <c r="C399" s="22">
        <f t="shared" ref="C399:H399" si="147">C390</f>
        <v>15672367.29067402</v>
      </c>
      <c r="D399" s="22">
        <f t="shared" si="147"/>
        <v>7085456.8978950735</v>
      </c>
      <c r="E399" s="22">
        <f t="shared" si="147"/>
        <v>0</v>
      </c>
      <c r="F399" s="22">
        <f t="shared" si="147"/>
        <v>12904100.481232917</v>
      </c>
      <c r="G399" s="22">
        <f t="shared" si="147"/>
        <v>1475821.5495125037</v>
      </c>
      <c r="H399" s="22">
        <f t="shared" si="147"/>
        <v>126678.1491900425</v>
      </c>
      <c r="I399" s="1"/>
      <c r="J399" s="22">
        <f>J390</f>
        <v>0</v>
      </c>
      <c r="K399" s="1"/>
      <c r="L399" s="17">
        <f t="shared" si="144"/>
        <v>37264424.368504561</v>
      </c>
    </row>
    <row r="400" spans="1:12" hidden="1" x14ac:dyDescent="0.2">
      <c r="A400" s="1" t="s">
        <v>195</v>
      </c>
      <c r="B400" s="22">
        <f>SUM(C400:H400)</f>
        <v>37264424.368504561</v>
      </c>
      <c r="C400" s="22">
        <f t="shared" ref="C400:H400" si="148">C390</f>
        <v>15672367.29067402</v>
      </c>
      <c r="D400" s="22">
        <f t="shared" si="148"/>
        <v>7085456.8978950735</v>
      </c>
      <c r="E400" s="22">
        <f t="shared" si="148"/>
        <v>0</v>
      </c>
      <c r="F400" s="22">
        <f t="shared" si="148"/>
        <v>12904100.481232917</v>
      </c>
      <c r="G400" s="22">
        <f t="shared" si="148"/>
        <v>1475821.5495125037</v>
      </c>
      <c r="H400" s="22">
        <f t="shared" si="148"/>
        <v>126678.1491900425</v>
      </c>
      <c r="I400" s="1"/>
      <c r="J400" s="22">
        <f>J390</f>
        <v>0</v>
      </c>
      <c r="K400" s="1"/>
      <c r="L400" s="17">
        <f t="shared" si="144"/>
        <v>37264424.368504561</v>
      </c>
    </row>
    <row r="401" spans="1:12" hidden="1" x14ac:dyDescent="0.2">
      <c r="A401" s="1" t="s">
        <v>137</v>
      </c>
      <c r="B401" s="1"/>
      <c r="C401" s="1"/>
      <c r="D401" s="1"/>
      <c r="E401" s="1"/>
      <c r="F401" s="1"/>
      <c r="G401" s="1"/>
      <c r="H401" s="1"/>
      <c r="I401" s="1"/>
      <c r="J401" s="1"/>
      <c r="K401" s="1"/>
    </row>
    <row r="402" spans="1:12" hidden="1" x14ac:dyDescent="0.2">
      <c r="A402" s="1" t="s">
        <v>138</v>
      </c>
      <c r="B402" s="1"/>
      <c r="C402" s="29">
        <f t="shared" ref="C402:H402" si="149">C397/C$396</f>
        <v>1.1284608879221971</v>
      </c>
      <c r="D402" s="29">
        <f t="shared" si="149"/>
        <v>0.4555085455974458</v>
      </c>
      <c r="E402" s="29" t="e">
        <f t="shared" si="149"/>
        <v>#DIV/0!</v>
      </c>
      <c r="F402" s="29">
        <f t="shared" si="149"/>
        <v>0.30941922142963835</v>
      </c>
      <c r="G402" s="29">
        <f t="shared" si="149"/>
        <v>0.13563733755244334</v>
      </c>
      <c r="H402" s="29">
        <f t="shared" si="149"/>
        <v>0.20630218344425713</v>
      </c>
      <c r="I402" s="1"/>
      <c r="J402" s="94" t="s">
        <v>196</v>
      </c>
      <c r="K402" s="1"/>
      <c r="L402" s="17"/>
    </row>
    <row r="403" spans="1:12" hidden="1" x14ac:dyDescent="0.2">
      <c r="A403" s="1"/>
      <c r="B403" s="1"/>
      <c r="C403" s="1"/>
      <c r="D403" s="1"/>
      <c r="E403" s="1"/>
      <c r="F403" s="1"/>
      <c r="G403" s="1"/>
      <c r="H403" s="1"/>
      <c r="I403" s="1"/>
      <c r="J403" s="1"/>
      <c r="K403" s="1"/>
    </row>
    <row r="404" spans="1:12" hidden="1" x14ac:dyDescent="0.2">
      <c r="A404" s="1" t="s">
        <v>140</v>
      </c>
      <c r="B404" s="1"/>
      <c r="C404" s="29">
        <f t="shared" ref="C404:G405" si="150">C399/C$396</f>
        <v>1.396419702219249</v>
      </c>
      <c r="D404" s="29">
        <f t="shared" si="150"/>
        <v>0.5989181102416038</v>
      </c>
      <c r="E404" s="29" t="e">
        <f t="shared" si="150"/>
        <v>#DIV/0!</v>
      </c>
      <c r="F404" s="29">
        <f t="shared" si="150"/>
        <v>0.47468404231280387</v>
      </c>
      <c r="G404" s="29">
        <f t="shared" si="150"/>
        <v>0.30473344827279036</v>
      </c>
      <c r="H404" s="29">
        <f>H399/H$396</f>
        <v>0.28702295086461366</v>
      </c>
      <c r="I404" s="1"/>
      <c r="J404" s="94" t="s">
        <v>196</v>
      </c>
      <c r="K404" s="1"/>
    </row>
    <row r="405" spans="1:12" hidden="1" x14ac:dyDescent="0.2">
      <c r="A405" s="1" t="s">
        <v>141</v>
      </c>
      <c r="B405" s="1"/>
      <c r="C405" s="29">
        <f t="shared" si="150"/>
        <v>1.396419702219249</v>
      </c>
      <c r="D405" s="29">
        <f t="shared" si="150"/>
        <v>0.5989181102416038</v>
      </c>
      <c r="E405" s="29" t="e">
        <f t="shared" si="150"/>
        <v>#DIV/0!</v>
      </c>
      <c r="F405" s="29">
        <f t="shared" si="150"/>
        <v>0.47468404231280387</v>
      </c>
      <c r="G405" s="29">
        <f t="shared" si="150"/>
        <v>0.30473344827279036</v>
      </c>
      <c r="H405" s="29">
        <f>H400/H$396</f>
        <v>0.28702295086461366</v>
      </c>
      <c r="I405" s="1"/>
      <c r="J405" s="94" t="s">
        <v>196</v>
      </c>
      <c r="K405" s="1"/>
    </row>
    <row r="406" spans="1:12" hidden="1" x14ac:dyDescent="0.2">
      <c r="A406" s="1"/>
      <c r="B406" s="1"/>
      <c r="C406" s="1"/>
      <c r="D406" s="1"/>
      <c r="E406" s="1"/>
      <c r="F406" s="1"/>
      <c r="G406" s="1"/>
      <c r="H406" s="1"/>
      <c r="I406" s="1"/>
      <c r="J406" s="1"/>
      <c r="K406" s="1"/>
    </row>
    <row r="407" spans="1:12" hidden="1" x14ac:dyDescent="0.2">
      <c r="A407" s="1"/>
      <c r="B407" s="1"/>
      <c r="C407" s="1"/>
      <c r="D407" s="1"/>
      <c r="E407" s="1"/>
      <c r="F407" s="1"/>
      <c r="G407" s="1"/>
      <c r="H407" s="1"/>
      <c r="I407" s="1"/>
      <c r="J407" s="1"/>
      <c r="K407" s="1"/>
    </row>
    <row r="408" spans="1:12" hidden="1" x14ac:dyDescent="0.2">
      <c r="A408" s="1" t="s">
        <v>142</v>
      </c>
      <c r="B408" s="22">
        <f>SUM(C408:H408)</f>
        <v>37264424.368504561</v>
      </c>
      <c r="C408" s="22">
        <f t="shared" ref="C408:H408" si="151">C390</f>
        <v>15672367.29067402</v>
      </c>
      <c r="D408" s="22">
        <f t="shared" si="151"/>
        <v>7085456.8978950735</v>
      </c>
      <c r="E408" s="22">
        <f t="shared" si="151"/>
        <v>0</v>
      </c>
      <c r="F408" s="22">
        <f t="shared" si="151"/>
        <v>12904100.481232917</v>
      </c>
      <c r="G408" s="22">
        <f t="shared" si="151"/>
        <v>1475821.5495125037</v>
      </c>
      <c r="H408" s="22">
        <f t="shared" si="151"/>
        <v>126678.1491900425</v>
      </c>
      <c r="I408" s="1"/>
      <c r="J408" s="22">
        <f>J390</f>
        <v>0</v>
      </c>
      <c r="K408" s="1"/>
      <c r="L408" s="17">
        <f>SUM(C408:J408)</f>
        <v>37264424.368504561</v>
      </c>
    </row>
    <row r="409" spans="1:12" hidden="1" x14ac:dyDescent="0.2">
      <c r="A409" s="1" t="s">
        <v>729</v>
      </c>
      <c r="B409" s="22">
        <f>SUM(C409:H409)</f>
        <v>5262648.0248339772</v>
      </c>
      <c r="C409" s="22">
        <f t="shared" ref="C409:H409" si="152">SUM(C388:C389)</f>
        <v>2946249.7617770801</v>
      </c>
      <c r="D409" s="22">
        <f t="shared" si="152"/>
        <v>959637.17700606829</v>
      </c>
      <c r="E409" s="22">
        <f t="shared" si="152"/>
        <v>0</v>
      </c>
      <c r="F409" s="22">
        <f t="shared" si="152"/>
        <v>1217205.1204503707</v>
      </c>
      <c r="G409" s="22">
        <f t="shared" si="152"/>
        <v>125653.35271550051</v>
      </c>
      <c r="H409" s="22">
        <f t="shared" si="152"/>
        <v>13902.612884957738</v>
      </c>
      <c r="I409" s="1"/>
      <c r="J409" s="22">
        <f>SUM(J388:J389)</f>
        <v>0</v>
      </c>
      <c r="K409" s="1"/>
      <c r="L409" s="17">
        <f>SUM(C409:J409)</f>
        <v>5262648.0248339772</v>
      </c>
    </row>
    <row r="410" spans="1:12" hidden="1" x14ac:dyDescent="0.2">
      <c r="A410" s="1" t="s">
        <v>143</v>
      </c>
      <c r="B410" s="22"/>
      <c r="C410" s="32">
        <v>8</v>
      </c>
      <c r="D410" s="32">
        <f>D327</f>
        <v>15</v>
      </c>
      <c r="E410" s="32">
        <v>25</v>
      </c>
      <c r="F410" s="32">
        <f>F327</f>
        <v>45</v>
      </c>
      <c r="G410" s="32">
        <f>G327</f>
        <v>240</v>
      </c>
      <c r="H410" s="1"/>
      <c r="I410" s="1"/>
      <c r="J410" s="22"/>
      <c r="K410" s="1"/>
      <c r="L410" s="17">
        <f>SUM(C410:J410)</f>
        <v>333</v>
      </c>
    </row>
    <row r="411" spans="1:12" hidden="1" x14ac:dyDescent="0.2">
      <c r="A411" s="1"/>
      <c r="B411" s="1"/>
      <c r="C411" s="1"/>
      <c r="D411" s="1"/>
      <c r="E411" s="1"/>
      <c r="F411" s="1"/>
      <c r="G411" s="1"/>
      <c r="H411" s="1"/>
      <c r="I411" s="1"/>
      <c r="J411" s="1"/>
      <c r="K411" s="1"/>
    </row>
    <row r="412" spans="1:12" hidden="1" x14ac:dyDescent="0.2">
      <c r="A412" s="1" t="s">
        <v>144</v>
      </c>
      <c r="B412" s="22">
        <f>SUM(C412:H412)</f>
        <v>5906081.1428571427</v>
      </c>
      <c r="C412" s="22">
        <f t="shared" ref="C412:H412" si="153">C410*C395*12</f>
        <v>4534532.5714285718</v>
      </c>
      <c r="D412" s="22">
        <f t="shared" si="153"/>
        <v>641674.28571428568</v>
      </c>
      <c r="E412" s="22">
        <f t="shared" si="153"/>
        <v>0</v>
      </c>
      <c r="F412" s="22">
        <f t="shared" si="153"/>
        <v>692434.28571428568</v>
      </c>
      <c r="G412" s="22">
        <f t="shared" si="153"/>
        <v>37440</v>
      </c>
      <c r="H412" s="22">
        <f t="shared" si="153"/>
        <v>0</v>
      </c>
      <c r="I412" s="1"/>
      <c r="J412" s="22">
        <f>J410*J395*12</f>
        <v>0</v>
      </c>
      <c r="K412" s="1"/>
      <c r="L412" s="17">
        <f>SUM(C412:J412)</f>
        <v>5906081.1428571427</v>
      </c>
    </row>
    <row r="413" spans="1:12" hidden="1" x14ac:dyDescent="0.2">
      <c r="A413" s="30" t="s">
        <v>197</v>
      </c>
      <c r="B413" s="22">
        <f>SUM(C413:H413)</f>
        <v>26095695.200813435</v>
      </c>
      <c r="C413" s="22">
        <f t="shared" ref="C413:H413" si="154">C408-C409-C412</f>
        <v>8191584.9574683672</v>
      </c>
      <c r="D413" s="22">
        <f t="shared" si="154"/>
        <v>5484145.4351747194</v>
      </c>
      <c r="E413" s="22">
        <f t="shared" si="154"/>
        <v>0</v>
      </c>
      <c r="F413" s="22">
        <f t="shared" si="154"/>
        <v>10994461.075068261</v>
      </c>
      <c r="G413" s="22">
        <f t="shared" si="154"/>
        <v>1312728.196797003</v>
      </c>
      <c r="H413" s="22">
        <f t="shared" si="154"/>
        <v>112775.53630508477</v>
      </c>
      <c r="I413" s="1"/>
      <c r="J413" s="22">
        <f>J408-J409-J412</f>
        <v>0</v>
      </c>
      <c r="K413" s="1"/>
      <c r="L413" s="17">
        <f>SUM(C413:J413)</f>
        <v>26095695.200813435</v>
      </c>
    </row>
    <row r="414" spans="1:12" hidden="1" x14ac:dyDescent="0.2">
      <c r="A414" s="30" t="s">
        <v>198</v>
      </c>
      <c r="B414" s="85">
        <f t="shared" ref="B414:H414" si="155">B413/B396</f>
        <v>0.47000106241532164</v>
      </c>
      <c r="C414" s="85">
        <f t="shared" si="155"/>
        <v>0.72987637507822245</v>
      </c>
      <c r="D414" s="85">
        <f t="shared" si="155"/>
        <v>0.46356276915617484</v>
      </c>
      <c r="E414" s="85" t="e">
        <f t="shared" si="155"/>
        <v>#DIV/0!</v>
      </c>
      <c r="F414" s="85">
        <f t="shared" si="155"/>
        <v>0.40443696433969034</v>
      </c>
      <c r="G414" s="85">
        <f t="shared" si="155"/>
        <v>0.27105729021710812</v>
      </c>
      <c r="H414" s="85">
        <f t="shared" si="155"/>
        <v>0.25552289343179924</v>
      </c>
      <c r="I414" s="1"/>
      <c r="J414" s="95" t="s">
        <v>196</v>
      </c>
      <c r="K414" s="1"/>
      <c r="L414" s="85">
        <f>L413/L396</f>
        <v>0.47000106241532164</v>
      </c>
    </row>
    <row r="415" spans="1:12" hidden="1" x14ac:dyDescent="0.2">
      <c r="A415" s="30"/>
      <c r="B415" s="85"/>
      <c r="C415" s="85"/>
      <c r="D415" s="85"/>
      <c r="E415" s="85"/>
      <c r="F415" s="85"/>
      <c r="G415" s="85"/>
      <c r="H415" s="1"/>
      <c r="I415" s="1"/>
      <c r="J415" s="95"/>
      <c r="K415" s="1"/>
      <c r="L415" s="85"/>
    </row>
    <row r="416" spans="1:12" hidden="1" x14ac:dyDescent="0.2">
      <c r="A416" s="30"/>
      <c r="B416" s="85"/>
      <c r="C416" s="85"/>
      <c r="D416" s="85"/>
      <c r="E416" s="85"/>
      <c r="F416" s="85"/>
      <c r="G416" s="85"/>
      <c r="H416" s="1"/>
      <c r="I416" s="1"/>
      <c r="J416" s="95"/>
      <c r="K416" s="1"/>
      <c r="L416" s="85"/>
    </row>
    <row r="417" spans="1:15" hidden="1" x14ac:dyDescent="0.2">
      <c r="A417" s="30"/>
      <c r="B417" s="85"/>
      <c r="C417" s="85"/>
      <c r="D417" s="85"/>
      <c r="E417" s="85"/>
      <c r="F417" s="85"/>
      <c r="G417" s="85"/>
      <c r="H417" s="1"/>
      <c r="I417" s="1"/>
      <c r="J417" s="95"/>
      <c r="K417" s="1"/>
      <c r="L417" s="85"/>
    </row>
    <row r="418" spans="1:15" hidden="1" x14ac:dyDescent="0.2">
      <c r="A418" s="30"/>
      <c r="B418" s="85"/>
      <c r="C418" s="85"/>
      <c r="D418" s="85"/>
      <c r="E418" s="85"/>
      <c r="F418" s="85"/>
      <c r="G418" s="85"/>
      <c r="H418" s="1"/>
      <c r="I418" s="1"/>
      <c r="J418" s="95"/>
      <c r="K418" s="1"/>
      <c r="L418" s="85"/>
    </row>
    <row r="419" spans="1:15" hidden="1" x14ac:dyDescent="0.2">
      <c r="A419" s="30"/>
      <c r="B419" s="85"/>
      <c r="C419" s="85"/>
      <c r="D419" s="85"/>
      <c r="E419" s="85"/>
      <c r="F419" s="85"/>
      <c r="G419" s="85"/>
      <c r="H419" s="1"/>
      <c r="I419" s="1"/>
      <c r="J419" s="95"/>
      <c r="K419" s="1"/>
      <c r="L419" s="85"/>
    </row>
    <row r="420" spans="1:15" x14ac:dyDescent="0.2">
      <c r="A420" s="30"/>
      <c r="B420" s="85"/>
      <c r="C420" s="85"/>
      <c r="D420" s="85"/>
      <c r="E420" s="85"/>
      <c r="F420" s="85"/>
      <c r="G420" s="85"/>
      <c r="H420" s="1"/>
      <c r="I420" s="1"/>
      <c r="J420" s="95"/>
      <c r="K420" s="1"/>
      <c r="L420" s="85"/>
    </row>
    <row r="421" spans="1:15" x14ac:dyDescent="0.2">
      <c r="A421" s="4" t="s">
        <v>7</v>
      </c>
      <c r="B421" s="4" t="s">
        <v>7</v>
      </c>
      <c r="C421" s="4" t="s">
        <v>7</v>
      </c>
      <c r="D421" s="4" t="s">
        <v>7</v>
      </c>
      <c r="E421" s="4" t="s">
        <v>7</v>
      </c>
      <c r="F421" s="4" t="s">
        <v>7</v>
      </c>
      <c r="G421" s="4" t="s">
        <v>7</v>
      </c>
      <c r="H421" s="4"/>
      <c r="I421" s="4"/>
      <c r="J421" s="4" t="s">
        <v>7</v>
      </c>
      <c r="K421" s="4" t="s">
        <v>7</v>
      </c>
      <c r="L421" s="4" t="s">
        <v>7</v>
      </c>
      <c r="M421" s="4" t="s">
        <v>7</v>
      </c>
      <c r="N421" s="4" t="s">
        <v>7</v>
      </c>
      <c r="O421" s="4" t="s">
        <v>7</v>
      </c>
    </row>
    <row r="422" spans="1:15" x14ac:dyDescent="0.2">
      <c r="A422" s="1" t="s">
        <v>199</v>
      </c>
      <c r="B422" s="1"/>
      <c r="C422" s="1"/>
      <c r="D422" s="1"/>
      <c r="E422" s="1"/>
      <c r="F422" s="1"/>
      <c r="G422" s="1"/>
      <c r="H422" s="1"/>
      <c r="I422" s="1"/>
      <c r="J422" s="1" t="s">
        <v>200</v>
      </c>
      <c r="K422" s="1"/>
    </row>
    <row r="423" spans="1:15" x14ac:dyDescent="0.2">
      <c r="A423" s="1"/>
      <c r="B423" s="1"/>
      <c r="C423" s="1"/>
      <c r="D423" s="1"/>
      <c r="E423" s="1"/>
      <c r="F423" s="1"/>
      <c r="G423" s="1"/>
      <c r="H423" s="1"/>
      <c r="I423" s="1"/>
      <c r="J423" s="1"/>
      <c r="K423" s="1"/>
    </row>
    <row r="424" spans="1:15" x14ac:dyDescent="0.2">
      <c r="A424" s="1"/>
      <c r="B424" s="1"/>
      <c r="C424" s="1"/>
      <c r="D424" s="1"/>
      <c r="E424" s="1"/>
      <c r="F424" s="1"/>
      <c r="G424" s="1"/>
      <c r="H424" s="1"/>
      <c r="I424" s="1"/>
      <c r="J424" s="1"/>
      <c r="K424" s="1"/>
    </row>
    <row r="425" spans="1:15" x14ac:dyDescent="0.2">
      <c r="A425" s="1" t="s">
        <v>12</v>
      </c>
      <c r="B425" s="1"/>
      <c r="C425" s="1"/>
      <c r="D425" s="2" t="s">
        <v>13</v>
      </c>
      <c r="E425" s="1"/>
      <c r="F425" s="1"/>
      <c r="G425" s="1"/>
      <c r="H425" s="1"/>
      <c r="I425" s="1"/>
      <c r="J425" s="1" t="s">
        <v>201</v>
      </c>
      <c r="K425" s="1"/>
    </row>
    <row r="426" spans="1:15" x14ac:dyDescent="0.2">
      <c r="A426" s="4" t="s">
        <v>7</v>
      </c>
      <c r="B426" s="4" t="s">
        <v>7</v>
      </c>
      <c r="C426" s="4" t="s">
        <v>7</v>
      </c>
      <c r="D426" s="5" t="s">
        <v>7</v>
      </c>
      <c r="E426" s="4" t="s">
        <v>7</v>
      </c>
      <c r="F426" s="4" t="s">
        <v>7</v>
      </c>
      <c r="G426" s="4" t="s">
        <v>7</v>
      </c>
      <c r="H426" s="4"/>
      <c r="I426" s="4"/>
      <c r="J426" s="4" t="s">
        <v>7</v>
      </c>
      <c r="K426" s="4" t="s">
        <v>7</v>
      </c>
      <c r="L426" s="4" t="s">
        <v>7</v>
      </c>
      <c r="M426" s="4" t="s">
        <v>7</v>
      </c>
      <c r="N426" s="4" t="s">
        <v>7</v>
      </c>
      <c r="O426" s="4" t="s">
        <v>7</v>
      </c>
    </row>
    <row r="427" spans="1:15" x14ac:dyDescent="0.2">
      <c r="A427" s="1" t="s">
        <v>15</v>
      </c>
      <c r="B427" s="1"/>
      <c r="C427" s="1"/>
      <c r="D427" s="6" t="s">
        <v>16</v>
      </c>
      <c r="E427" s="1"/>
      <c r="F427" s="1"/>
      <c r="G427" s="1"/>
      <c r="H427" s="1"/>
      <c r="I427" s="1"/>
      <c r="J427" s="1" t="s">
        <v>17</v>
      </c>
      <c r="K427" s="1"/>
    </row>
    <row r="428" spans="1:15" x14ac:dyDescent="0.2">
      <c r="A428" s="1"/>
      <c r="B428" s="1"/>
      <c r="C428" s="1"/>
      <c r="D428" s="6" t="s">
        <v>18</v>
      </c>
      <c r="E428" s="1"/>
      <c r="F428" s="1"/>
      <c r="G428" s="1"/>
      <c r="H428" s="1"/>
      <c r="I428" s="1"/>
      <c r="J428" s="1"/>
      <c r="K428" s="1"/>
    </row>
    <row r="429" spans="1:15" x14ac:dyDescent="0.2">
      <c r="A429" s="1" t="s">
        <v>19</v>
      </c>
      <c r="B429" s="1"/>
      <c r="C429" s="1"/>
      <c r="D429" s="1"/>
      <c r="E429" s="1"/>
      <c r="F429" s="1"/>
      <c r="G429" s="1"/>
      <c r="H429" s="1"/>
      <c r="I429" s="1"/>
      <c r="J429" s="1" t="s">
        <v>695</v>
      </c>
      <c r="K429" s="1"/>
    </row>
    <row r="430" spans="1:15" x14ac:dyDescent="0.2">
      <c r="A430" s="1" t="s">
        <v>22</v>
      </c>
      <c r="B430" s="1"/>
      <c r="C430" s="1"/>
      <c r="D430" s="1" t="s">
        <v>202</v>
      </c>
      <c r="E430" s="1"/>
      <c r="F430" s="1"/>
      <c r="G430" s="1"/>
      <c r="H430" s="1"/>
      <c r="I430" s="1"/>
      <c r="J430" s="1" t="s">
        <v>23</v>
      </c>
      <c r="K430" s="1"/>
    </row>
    <row r="431" spans="1:15" x14ac:dyDescent="0.2">
      <c r="A431" s="1" t="s">
        <v>786</v>
      </c>
      <c r="B431" s="1"/>
      <c r="C431" s="1"/>
      <c r="D431" s="1" t="s">
        <v>203</v>
      </c>
      <c r="E431" s="1"/>
      <c r="F431" s="1"/>
      <c r="G431" s="1"/>
      <c r="H431" s="1"/>
      <c r="I431" s="1"/>
      <c r="J431" s="1"/>
      <c r="K431" s="1"/>
    </row>
    <row r="432" spans="1:15" x14ac:dyDescent="0.2">
      <c r="A432" s="1"/>
      <c r="B432" s="1"/>
      <c r="C432" s="1"/>
      <c r="D432" s="1"/>
      <c r="F432" s="1"/>
      <c r="G432" s="1"/>
      <c r="H432" s="1"/>
      <c r="I432" s="1"/>
      <c r="J432" s="1"/>
      <c r="K432" s="1"/>
    </row>
    <row r="433" spans="1:15" x14ac:dyDescent="0.2">
      <c r="A433" s="4" t="s">
        <v>7</v>
      </c>
      <c r="B433" s="4" t="s">
        <v>7</v>
      </c>
      <c r="C433" s="4" t="s">
        <v>7</v>
      </c>
      <c r="D433" s="4" t="s">
        <v>7</v>
      </c>
      <c r="E433" s="4" t="s">
        <v>7</v>
      </c>
      <c r="F433" s="4" t="s">
        <v>7</v>
      </c>
      <c r="G433" s="4" t="s">
        <v>7</v>
      </c>
      <c r="H433" s="4"/>
      <c r="I433" s="4"/>
      <c r="J433" s="4" t="s">
        <v>7</v>
      </c>
      <c r="K433" s="4" t="s">
        <v>7</v>
      </c>
      <c r="L433" s="4" t="s">
        <v>7</v>
      </c>
      <c r="M433" s="4" t="s">
        <v>7</v>
      </c>
      <c r="N433" s="4" t="s">
        <v>7</v>
      </c>
      <c r="O433" s="4" t="s">
        <v>7</v>
      </c>
    </row>
    <row r="434" spans="1:15" x14ac:dyDescent="0.2">
      <c r="A434" s="1"/>
      <c r="C434" s="8"/>
      <c r="D434" s="8"/>
      <c r="E434" s="9"/>
      <c r="F434" s="8"/>
      <c r="G434" s="8"/>
      <c r="H434" s="8"/>
      <c r="I434" s="8"/>
      <c r="J434" s="2"/>
      <c r="K434" s="10"/>
      <c r="L434" s="11" t="s">
        <v>24</v>
      </c>
      <c r="M434" s="18"/>
      <c r="N434" s="18"/>
      <c r="O434" s="18"/>
    </row>
    <row r="435" spans="1:15" x14ac:dyDescent="0.2">
      <c r="A435" s="1"/>
      <c r="B435" s="89" t="s">
        <v>255</v>
      </c>
      <c r="C435" s="13" t="s">
        <v>26</v>
      </c>
      <c r="D435" s="13" t="s">
        <v>753</v>
      </c>
      <c r="E435" s="13"/>
      <c r="F435" s="224" t="s">
        <v>114</v>
      </c>
      <c r="G435" s="224" t="s">
        <v>29</v>
      </c>
      <c r="H435" s="13" t="s">
        <v>752</v>
      </c>
      <c r="I435" s="13"/>
      <c r="J435" s="13"/>
      <c r="K435" s="13"/>
      <c r="L435" s="11" t="s">
        <v>25</v>
      </c>
      <c r="M435" s="14"/>
      <c r="N435" s="18" t="s">
        <v>33</v>
      </c>
      <c r="O435" s="18" t="s">
        <v>34</v>
      </c>
    </row>
    <row r="436" spans="1:15" x14ac:dyDescent="0.2">
      <c r="A436" s="4" t="s">
        <v>7</v>
      </c>
      <c r="B436" s="4" t="s">
        <v>7</v>
      </c>
      <c r="C436" s="4" t="s">
        <v>7</v>
      </c>
      <c r="D436" s="4" t="s">
        <v>7</v>
      </c>
      <c r="E436" s="4" t="s">
        <v>7</v>
      </c>
      <c r="F436" s="4" t="s">
        <v>7</v>
      </c>
      <c r="G436" s="4" t="s">
        <v>7</v>
      </c>
      <c r="H436" s="4" t="s">
        <v>7</v>
      </c>
      <c r="I436" s="4" t="s">
        <v>7</v>
      </c>
      <c r="J436" s="4" t="s">
        <v>7</v>
      </c>
      <c r="K436" s="4" t="s">
        <v>7</v>
      </c>
      <c r="L436" s="4" t="s">
        <v>7</v>
      </c>
      <c r="M436" s="14"/>
      <c r="N436" s="18"/>
      <c r="O436" s="18"/>
    </row>
    <row r="437" spans="1:15" s="69" customFormat="1" x14ac:dyDescent="0.2">
      <c r="A437" s="67" t="s">
        <v>204</v>
      </c>
      <c r="B437" s="96">
        <f>SUM(C437:I437)</f>
        <v>37264424.368504561</v>
      </c>
      <c r="C437" s="96">
        <f t="shared" ref="C437:H437" si="156">C304</f>
        <v>15672367.29067402</v>
      </c>
      <c r="D437" s="96">
        <f t="shared" si="156"/>
        <v>7085456.8978950735</v>
      </c>
      <c r="E437" s="96"/>
      <c r="F437" s="96">
        <f t="shared" si="156"/>
        <v>12904100.481232915</v>
      </c>
      <c r="G437" s="96">
        <f t="shared" si="156"/>
        <v>1475821.5495125037</v>
      </c>
      <c r="H437" s="96">
        <f t="shared" si="156"/>
        <v>126678.1491900425</v>
      </c>
      <c r="I437" s="96"/>
      <c r="J437" s="96"/>
      <c r="K437" s="96"/>
      <c r="L437" s="96">
        <f>SUM(C437:J437)</f>
        <v>37264424.368504561</v>
      </c>
      <c r="M437" s="96"/>
      <c r="N437" s="68">
        <f>SUM(C437:J437)</f>
        <v>37264424.368504561</v>
      </c>
    </row>
    <row r="438" spans="1:15" x14ac:dyDescent="0.2">
      <c r="A438" s="1"/>
      <c r="B438" s="21"/>
      <c r="C438" s="21"/>
      <c r="D438" s="21"/>
      <c r="E438" s="21"/>
      <c r="F438" s="21"/>
      <c r="G438" s="21"/>
      <c r="H438" s="21"/>
      <c r="I438" s="21"/>
      <c r="J438" s="21"/>
      <c r="K438" s="21"/>
      <c r="L438" s="21"/>
      <c r="M438" s="17"/>
    </row>
    <row r="439" spans="1:15" x14ac:dyDescent="0.2">
      <c r="A439" s="23" t="s">
        <v>205</v>
      </c>
      <c r="B439" s="19">
        <f>SUM(B263:B264)</f>
        <v>5262648.0248339782</v>
      </c>
      <c r="C439" s="19">
        <f t="shared" ref="C439:H439" si="157">SUM(C302:C303)</f>
        <v>2946249.7617770801</v>
      </c>
      <c r="D439" s="19">
        <f t="shared" si="157"/>
        <v>959637.17700606817</v>
      </c>
      <c r="E439" s="19"/>
      <c r="F439" s="19">
        <f t="shared" si="157"/>
        <v>1217205.1204503707</v>
      </c>
      <c r="G439" s="19">
        <f t="shared" si="157"/>
        <v>125653.35271550051</v>
      </c>
      <c r="H439" s="19">
        <f t="shared" si="157"/>
        <v>13902.612884957738</v>
      </c>
      <c r="I439" s="19"/>
      <c r="J439" s="19"/>
      <c r="K439" s="19"/>
      <c r="L439" s="19">
        <f>SUM(L263:L264)</f>
        <v>5262648.0248339772</v>
      </c>
      <c r="M439" s="19"/>
      <c r="N439" s="22">
        <f>SUM(C439:J439)</f>
        <v>5262648.0248339772</v>
      </c>
    </row>
    <row r="440" spans="1:15" x14ac:dyDescent="0.2">
      <c r="A440" s="1"/>
      <c r="B440" s="1"/>
      <c r="C440" s="1"/>
      <c r="D440" s="1"/>
      <c r="E440" s="1"/>
      <c r="F440" s="1"/>
      <c r="G440" s="1"/>
      <c r="H440" s="1"/>
      <c r="I440" s="1"/>
      <c r="K440" s="1"/>
    </row>
    <row r="441" spans="1:15" x14ac:dyDescent="0.2">
      <c r="A441" s="12" t="s">
        <v>206</v>
      </c>
      <c r="B441" s="1"/>
      <c r="C441" s="1"/>
      <c r="D441" s="1"/>
      <c r="E441" s="1"/>
      <c r="F441" s="1"/>
      <c r="G441" s="1"/>
      <c r="H441" s="1"/>
      <c r="I441" s="1"/>
      <c r="K441" s="1"/>
    </row>
    <row r="442" spans="1:15" x14ac:dyDescent="0.2">
      <c r="A442" s="63" t="s">
        <v>207</v>
      </c>
      <c r="B442" s="32"/>
      <c r="C442" s="32">
        <f t="shared" ref="C442:H442" si="158">C501</f>
        <v>12</v>
      </c>
      <c r="D442" s="32">
        <f t="shared" si="158"/>
        <v>29.08</v>
      </c>
      <c r="E442" s="32">
        <f t="shared" si="158"/>
        <v>25</v>
      </c>
      <c r="F442" s="32">
        <f t="shared" si="158"/>
        <v>90</v>
      </c>
      <c r="G442" s="32">
        <f t="shared" si="158"/>
        <v>240</v>
      </c>
      <c r="H442" s="32">
        <f t="shared" si="158"/>
        <v>0</v>
      </c>
      <c r="I442" s="32"/>
      <c r="J442" s="32"/>
      <c r="K442" s="32"/>
      <c r="L442" s="32"/>
      <c r="M442" s="32"/>
      <c r="N442" s="22"/>
    </row>
    <row r="443" spans="1:15" x14ac:dyDescent="0.2">
      <c r="A443" s="12" t="s">
        <v>208</v>
      </c>
      <c r="B443" s="19">
        <f>SUM(C443:I443)</f>
        <v>52136.857142857152</v>
      </c>
      <c r="C443" s="19">
        <f t="shared" ref="C443:H443" si="159">C312</f>
        <v>47234.71428571429</v>
      </c>
      <c r="D443" s="19">
        <f t="shared" si="159"/>
        <v>3564.8571428571431</v>
      </c>
      <c r="E443" s="19">
        <f t="shared" si="159"/>
        <v>0</v>
      </c>
      <c r="F443" s="19">
        <f t="shared" si="159"/>
        <v>1282.2857142857142</v>
      </c>
      <c r="G443" s="19">
        <f t="shared" si="159"/>
        <v>13</v>
      </c>
      <c r="H443" s="19">
        <f t="shared" si="159"/>
        <v>42</v>
      </c>
      <c r="I443" s="19"/>
      <c r="J443" s="19"/>
      <c r="K443" s="19"/>
      <c r="L443" s="19">
        <f>SUM(C443:J443)</f>
        <v>52136.857142857152</v>
      </c>
      <c r="M443" s="19"/>
      <c r="N443" s="22">
        <f>SUM(C443:J443)</f>
        <v>52136.857142857152</v>
      </c>
    </row>
    <row r="444" spans="1:15" x14ac:dyDescent="0.2">
      <c r="A444" s="12" t="s">
        <v>209</v>
      </c>
      <c r="B444" s="19">
        <f>SUM(C444:I444)</f>
        <v>9468099.9771428574</v>
      </c>
      <c r="C444" s="19">
        <f t="shared" ref="C444:H444" si="160">C442*12*C443</f>
        <v>6801798.8571428582</v>
      </c>
      <c r="D444" s="19">
        <f t="shared" si="160"/>
        <v>1243992.5485714285</v>
      </c>
      <c r="E444" s="19">
        <f t="shared" si="160"/>
        <v>0</v>
      </c>
      <c r="F444" s="19">
        <f t="shared" si="160"/>
        <v>1384868.5714285714</v>
      </c>
      <c r="G444" s="19">
        <f t="shared" si="160"/>
        <v>37440</v>
      </c>
      <c r="H444" s="19">
        <f t="shared" si="160"/>
        <v>0</v>
      </c>
      <c r="I444" s="19"/>
      <c r="J444" s="19"/>
      <c r="K444" s="19"/>
      <c r="L444" s="19">
        <f>SUM(C444:J444)</f>
        <v>9468099.9771428574</v>
      </c>
      <c r="M444" s="19"/>
      <c r="N444" s="22">
        <f>SUM(C444:J444)</f>
        <v>9468099.9771428574</v>
      </c>
    </row>
    <row r="445" spans="1:15" x14ac:dyDescent="0.2">
      <c r="A445" s="1"/>
      <c r="B445" s="21"/>
      <c r="C445" s="21"/>
      <c r="D445" s="21"/>
      <c r="E445" s="21"/>
      <c r="F445" s="21"/>
      <c r="G445" s="21"/>
      <c r="H445" s="21"/>
      <c r="I445" s="21"/>
      <c r="J445" s="17"/>
      <c r="K445" s="21"/>
      <c r="L445" s="17"/>
      <c r="M445" s="17"/>
    </row>
    <row r="446" spans="1:15" x14ac:dyDescent="0.2">
      <c r="A446" s="12" t="s">
        <v>210</v>
      </c>
      <c r="B446" s="22"/>
      <c r="C446" s="22"/>
      <c r="D446" s="22"/>
      <c r="E446" s="22"/>
      <c r="F446" s="22"/>
      <c r="G446" s="22"/>
      <c r="H446" s="22"/>
      <c r="I446" s="22"/>
      <c r="J446" s="22"/>
      <c r="K446" s="1"/>
      <c r="L446" s="19"/>
    </row>
    <row r="447" spans="1:15" x14ac:dyDescent="0.2">
      <c r="A447" s="1"/>
      <c r="B447" s="1"/>
      <c r="C447" s="1"/>
      <c r="D447" s="1"/>
      <c r="E447" s="1"/>
      <c r="F447" s="1"/>
      <c r="G447" s="1"/>
      <c r="H447" s="1"/>
      <c r="I447" s="1"/>
      <c r="K447" s="1"/>
    </row>
    <row r="448" spans="1:15" x14ac:dyDescent="0.2">
      <c r="A448" s="12" t="s">
        <v>211</v>
      </c>
      <c r="B448" s="22">
        <f t="shared" ref="B448:H448" si="161">B437-B439-B444</f>
        <v>22533676.366527729</v>
      </c>
      <c r="C448" s="22">
        <f t="shared" si="161"/>
        <v>5924318.6717540808</v>
      </c>
      <c r="D448" s="22">
        <f t="shared" si="161"/>
        <v>4881827.1723175775</v>
      </c>
      <c r="E448" s="22">
        <f t="shared" si="161"/>
        <v>0</v>
      </c>
      <c r="F448" s="22">
        <f t="shared" si="161"/>
        <v>10302026.789353974</v>
      </c>
      <c r="G448" s="22">
        <f t="shared" si="161"/>
        <v>1312728.196797003</v>
      </c>
      <c r="H448" s="22">
        <f t="shared" si="161"/>
        <v>112775.53630508477</v>
      </c>
      <c r="I448" s="22"/>
      <c r="J448" s="22"/>
      <c r="K448" s="27"/>
      <c r="L448" s="19">
        <f>SUM(C448:J448)</f>
        <v>22533676.366527718</v>
      </c>
      <c r="M448" s="27"/>
      <c r="N448" s="22"/>
    </row>
    <row r="449" spans="1:14" x14ac:dyDescent="0.2">
      <c r="A449" s="1"/>
      <c r="B449" s="1"/>
      <c r="C449" s="1"/>
      <c r="D449" s="1"/>
      <c r="E449" s="1"/>
      <c r="F449" s="1"/>
      <c r="G449" s="1"/>
      <c r="H449" s="1"/>
      <c r="I449" s="1"/>
      <c r="K449" s="1"/>
    </row>
    <row r="450" spans="1:14" x14ac:dyDescent="0.2">
      <c r="A450" s="12" t="s">
        <v>212</v>
      </c>
      <c r="B450" s="19">
        <f>B27</f>
        <v>55522630.239830576</v>
      </c>
      <c r="C450" s="19">
        <f t="shared" ref="C450:H450" si="162">C313</f>
        <v>11223249.905287668</v>
      </c>
      <c r="D450" s="19">
        <f t="shared" si="162"/>
        <v>11830426.859252591</v>
      </c>
      <c r="E450" s="19">
        <f t="shared" si="162"/>
        <v>0</v>
      </c>
      <c r="F450" s="19">
        <f t="shared" si="162"/>
        <v>27184609.826697029</v>
      </c>
      <c r="G450" s="19">
        <f t="shared" si="162"/>
        <v>4842991.6632957933</v>
      </c>
      <c r="H450" s="19">
        <f t="shared" si="162"/>
        <v>441351.98529749468</v>
      </c>
      <c r="I450" s="19"/>
      <c r="J450" s="19"/>
      <c r="K450" s="19"/>
      <c r="L450" s="19">
        <f>SUM(C450:J450)</f>
        <v>55522630.239830576</v>
      </c>
      <c r="M450" s="19"/>
      <c r="N450" s="22">
        <f>SUM(C450:J450)</f>
        <v>55522630.239830576</v>
      </c>
    </row>
    <row r="451" spans="1:14" x14ac:dyDescent="0.2">
      <c r="A451" s="1"/>
      <c r="B451" s="1"/>
      <c r="C451" s="1"/>
      <c r="D451" s="1"/>
      <c r="E451" s="1"/>
      <c r="F451" s="1"/>
      <c r="G451" s="1"/>
      <c r="H451" s="1"/>
      <c r="I451" s="1"/>
      <c r="K451" s="1"/>
    </row>
    <row r="452" spans="1:14" x14ac:dyDescent="0.2">
      <c r="A452" s="23" t="s">
        <v>213</v>
      </c>
      <c r="B452" s="85"/>
      <c r="C452" s="97">
        <f t="shared" ref="C452:H452" si="163">C448/C450</f>
        <v>0.52786124533883239</v>
      </c>
      <c r="D452" s="97">
        <f t="shared" si="163"/>
        <v>0.41265012923007888</v>
      </c>
      <c r="E452" s="97"/>
      <c r="F452" s="97">
        <f t="shared" si="163"/>
        <v>0.37896540928966077</v>
      </c>
      <c r="G452" s="97">
        <f t="shared" si="163"/>
        <v>0.27105729021710812</v>
      </c>
      <c r="H452" s="97">
        <f t="shared" si="163"/>
        <v>0.25552289343179924</v>
      </c>
      <c r="I452" s="97"/>
      <c r="J452" s="98"/>
      <c r="K452" s="32"/>
      <c r="L452" s="19"/>
      <c r="M452" s="32"/>
      <c r="N452" s="22">
        <f>SUM(C452:J452)</f>
        <v>1.8460569675074794</v>
      </c>
    </row>
    <row r="453" spans="1:14" x14ac:dyDescent="0.2">
      <c r="A453" s="1"/>
      <c r="B453" s="1"/>
      <c r="C453" s="99"/>
      <c r="D453" s="99"/>
      <c r="E453" s="99"/>
      <c r="F453" s="99"/>
      <c r="G453" s="99"/>
      <c r="H453" s="99"/>
      <c r="I453" s="99"/>
      <c r="J453" s="100"/>
      <c r="K453" s="1"/>
    </row>
    <row r="454" spans="1:14" x14ac:dyDescent="0.2">
      <c r="A454" s="23" t="s">
        <v>214</v>
      </c>
      <c r="B454" s="1"/>
      <c r="C454" s="101">
        <f t="shared" ref="C454:H454" si="164">ROUND(C452,5)</f>
        <v>0.52786</v>
      </c>
      <c r="D454" s="101">
        <f t="shared" si="164"/>
        <v>0.41265000000000002</v>
      </c>
      <c r="E454" s="101">
        <f t="shared" si="164"/>
        <v>0</v>
      </c>
      <c r="F454" s="101">
        <f t="shared" si="164"/>
        <v>0.37896999999999997</v>
      </c>
      <c r="G454" s="101">
        <f t="shared" si="164"/>
        <v>0.27106000000000002</v>
      </c>
      <c r="H454" s="101">
        <f t="shared" si="164"/>
        <v>0.25552000000000002</v>
      </c>
      <c r="I454" s="101"/>
      <c r="K454" s="1"/>
    </row>
    <row r="455" spans="1:14" x14ac:dyDescent="0.2">
      <c r="A455" s="1"/>
      <c r="B455" s="1"/>
      <c r="C455" s="1"/>
      <c r="D455" s="1"/>
      <c r="E455" s="1"/>
      <c r="F455" s="1"/>
      <c r="G455" s="1"/>
      <c r="H455" s="1"/>
      <c r="I455" s="1"/>
      <c r="K455" s="1"/>
    </row>
    <row r="456" spans="1:14" x14ac:dyDescent="0.2">
      <c r="A456" s="23" t="s">
        <v>215</v>
      </c>
      <c r="B456" s="20"/>
      <c r="C456" s="20">
        <f t="shared" ref="C456:H456" si="165">C454*C450</f>
        <v>5924304.6950051486</v>
      </c>
      <c r="D456" s="20">
        <f t="shared" si="165"/>
        <v>4881825.6434705816</v>
      </c>
      <c r="E456" s="20">
        <f t="shared" si="165"/>
        <v>0</v>
      </c>
      <c r="F456" s="20">
        <f t="shared" si="165"/>
        <v>10302151.586023372</v>
      </c>
      <c r="G456" s="20">
        <f t="shared" si="165"/>
        <v>1312741.3202529578</v>
      </c>
      <c r="H456" s="20">
        <f t="shared" si="165"/>
        <v>112774.25928321586</v>
      </c>
      <c r="I456" s="20"/>
      <c r="K456" s="1"/>
    </row>
    <row r="457" spans="1:14" x14ac:dyDescent="0.2">
      <c r="A457" s="1"/>
      <c r="B457" s="1"/>
      <c r="C457" s="1"/>
      <c r="D457" s="1"/>
      <c r="E457" s="1"/>
      <c r="F457" s="1"/>
      <c r="G457" s="1"/>
      <c r="H457" s="1"/>
      <c r="I457" s="1"/>
      <c r="K457" s="1"/>
    </row>
    <row r="458" spans="1:14" x14ac:dyDescent="0.2">
      <c r="A458" s="12" t="s">
        <v>216</v>
      </c>
      <c r="B458" s="1"/>
      <c r="C458" s="1"/>
      <c r="D458" s="1"/>
      <c r="E458" s="1"/>
      <c r="F458" s="1"/>
      <c r="G458" s="1"/>
      <c r="H458" s="1"/>
      <c r="I458" s="1"/>
      <c r="K458" s="1"/>
    </row>
    <row r="459" spans="1:14" x14ac:dyDescent="0.2">
      <c r="A459" s="12" t="s">
        <v>217</v>
      </c>
      <c r="B459" s="32"/>
      <c r="C459" s="32">
        <f t="shared" ref="C459:H459" si="166">C442</f>
        <v>12</v>
      </c>
      <c r="D459" s="32">
        <f t="shared" si="166"/>
        <v>29.08</v>
      </c>
      <c r="E459" s="32">
        <f t="shared" si="166"/>
        <v>25</v>
      </c>
      <c r="F459" s="32">
        <f t="shared" si="166"/>
        <v>90</v>
      </c>
      <c r="G459" s="32">
        <f t="shared" si="166"/>
        <v>240</v>
      </c>
      <c r="H459" s="32">
        <f t="shared" si="166"/>
        <v>0</v>
      </c>
      <c r="I459" s="32"/>
      <c r="J459" s="32"/>
      <c r="K459" s="32"/>
      <c r="L459" s="32"/>
      <c r="M459" s="32"/>
    </row>
    <row r="460" spans="1:14" x14ac:dyDescent="0.2">
      <c r="A460" s="12" t="s">
        <v>218</v>
      </c>
    </row>
    <row r="461" spans="1:14" x14ac:dyDescent="0.2">
      <c r="A461" s="102" t="s">
        <v>219</v>
      </c>
      <c r="B461" s="32"/>
      <c r="C461" s="85">
        <f t="shared" ref="C461:H461" si="167">C452</f>
        <v>0.52786124533883239</v>
      </c>
      <c r="D461" s="85">
        <f t="shared" si="167"/>
        <v>0.41265012923007888</v>
      </c>
      <c r="E461" s="85">
        <f t="shared" si="167"/>
        <v>0</v>
      </c>
      <c r="F461" s="85">
        <f t="shared" si="167"/>
        <v>0.37896540928966077</v>
      </c>
      <c r="G461" s="85">
        <f t="shared" si="167"/>
        <v>0.27105729021710812</v>
      </c>
      <c r="H461" s="85">
        <f t="shared" si="167"/>
        <v>0.25552289343179924</v>
      </c>
      <c r="I461" s="85"/>
      <c r="J461" s="85"/>
      <c r="K461" s="32"/>
      <c r="L461" s="32"/>
      <c r="M461" s="32"/>
    </row>
    <row r="462" spans="1:14" x14ac:dyDescent="0.2">
      <c r="A462" s="1"/>
      <c r="B462" s="1"/>
      <c r="C462" s="1"/>
      <c r="D462" s="1"/>
      <c r="E462" s="1"/>
      <c r="F462" s="1"/>
      <c r="G462" s="1"/>
      <c r="H462" s="1"/>
      <c r="I462" s="1"/>
      <c r="K462" s="1"/>
    </row>
    <row r="463" spans="1:14" x14ac:dyDescent="0.2">
      <c r="A463" s="102" t="s">
        <v>220</v>
      </c>
      <c r="B463" s="103"/>
      <c r="C463" s="85">
        <v>1.59327</v>
      </c>
      <c r="D463" s="85">
        <f>C463</f>
        <v>1.59327</v>
      </c>
      <c r="E463" s="85">
        <f>D463</f>
        <v>1.59327</v>
      </c>
      <c r="F463" s="85">
        <f>E463</f>
        <v>1.59327</v>
      </c>
      <c r="G463" s="85">
        <f>F463</f>
        <v>1.59327</v>
      </c>
      <c r="H463" s="85">
        <f>G463</f>
        <v>1.59327</v>
      </c>
      <c r="I463" s="85"/>
      <c r="J463" s="32"/>
      <c r="K463" s="32"/>
      <c r="L463" s="32"/>
      <c r="M463" s="32"/>
    </row>
    <row r="464" spans="1:14" x14ac:dyDescent="0.2">
      <c r="A464" s="1"/>
      <c r="B464" s="1"/>
      <c r="C464" s="1"/>
      <c r="D464" s="1"/>
      <c r="E464" s="1"/>
      <c r="F464" s="1"/>
      <c r="G464" s="1"/>
      <c r="H464" s="1"/>
      <c r="I464" s="1"/>
      <c r="K464" s="1"/>
    </row>
    <row r="465" spans="1:13" x14ac:dyDescent="0.2">
      <c r="A465" s="102" t="s">
        <v>221</v>
      </c>
      <c r="B465" s="32"/>
      <c r="C465" s="85">
        <f t="shared" ref="C465:H465" si="168">C461+C463</f>
        <v>2.1211312453388325</v>
      </c>
      <c r="D465" s="85">
        <f t="shared" si="168"/>
        <v>2.0059201292300788</v>
      </c>
      <c r="E465" s="85">
        <f t="shared" si="168"/>
        <v>1.59327</v>
      </c>
      <c r="F465" s="85">
        <f t="shared" si="168"/>
        <v>1.9722354092896608</v>
      </c>
      <c r="G465" s="85">
        <f t="shared" si="168"/>
        <v>1.864327290217108</v>
      </c>
      <c r="H465" s="85">
        <f t="shared" si="168"/>
        <v>1.8487928934317992</v>
      </c>
      <c r="I465" s="85"/>
      <c r="J465" s="32"/>
      <c r="K465" s="32"/>
      <c r="L465" s="32"/>
      <c r="M465" s="32"/>
    </row>
    <row r="466" spans="1:13" x14ac:dyDescent="0.2">
      <c r="A466" s="1"/>
      <c r="B466" s="1"/>
      <c r="C466" s="1"/>
      <c r="D466" s="1"/>
      <c r="E466" s="1"/>
      <c r="F466" s="1"/>
      <c r="G466" s="1"/>
      <c r="H466" s="1"/>
      <c r="I466" s="1"/>
      <c r="K466" s="1"/>
    </row>
    <row r="467" spans="1:13" x14ac:dyDescent="0.2">
      <c r="A467" s="12" t="s">
        <v>222</v>
      </c>
      <c r="B467" s="1"/>
      <c r="C467" s="1"/>
      <c r="D467" s="1"/>
      <c r="E467" s="1"/>
      <c r="F467" s="1"/>
      <c r="G467" s="1"/>
      <c r="H467" s="1"/>
      <c r="I467" s="1"/>
      <c r="K467" s="1"/>
    </row>
    <row r="468" spans="1:13" x14ac:dyDescent="0.2">
      <c r="A468" s="12" t="s">
        <v>217</v>
      </c>
      <c r="B468" s="32"/>
      <c r="C468" s="27">
        <v>8</v>
      </c>
      <c r="D468" s="27">
        <v>15</v>
      </c>
      <c r="E468" s="27">
        <v>15</v>
      </c>
      <c r="F468" s="104">
        <v>45</v>
      </c>
      <c r="G468" s="259">
        <v>240</v>
      </c>
      <c r="H468" s="27">
        <v>0</v>
      </c>
      <c r="I468" s="27"/>
      <c r="J468" s="32"/>
      <c r="K468" s="104"/>
      <c r="L468" s="32"/>
      <c r="M468" s="32"/>
    </row>
    <row r="469" spans="1:13" x14ac:dyDescent="0.2">
      <c r="A469" s="12" t="s">
        <v>218</v>
      </c>
      <c r="B469" s="32"/>
    </row>
    <row r="470" spans="1:13" x14ac:dyDescent="0.2">
      <c r="A470" s="12" t="s">
        <v>219</v>
      </c>
      <c r="B470" s="32"/>
      <c r="C470" s="85">
        <v>0.4834</v>
      </c>
      <c r="D470" s="85">
        <v>0.32107000000000002</v>
      </c>
      <c r="E470" s="85">
        <v>0.32107000000000002</v>
      </c>
      <c r="F470" s="85">
        <v>0.23809</v>
      </c>
      <c r="G470" s="260">
        <v>0.10038999999999999</v>
      </c>
      <c r="H470" s="85">
        <v>1.7689E-2</v>
      </c>
      <c r="I470" s="85"/>
      <c r="J470" s="32"/>
      <c r="K470" s="104"/>
      <c r="L470" s="32"/>
      <c r="M470" s="32"/>
    </row>
    <row r="471" spans="1:13" x14ac:dyDescent="0.2">
      <c r="A471" s="1"/>
      <c r="B471" s="32"/>
      <c r="C471" s="32"/>
      <c r="D471" s="32"/>
      <c r="E471" s="32"/>
      <c r="F471" s="32"/>
      <c r="G471" s="32"/>
      <c r="H471" s="32"/>
      <c r="I471" s="32"/>
      <c r="J471" s="32"/>
      <c r="K471" s="32"/>
      <c r="L471" s="32"/>
      <c r="M471" s="32"/>
    </row>
    <row r="472" spans="1:13" x14ac:dyDescent="0.2">
      <c r="A472" s="12" t="s">
        <v>220</v>
      </c>
      <c r="B472" s="103"/>
      <c r="C472" s="85">
        <f t="shared" ref="C472:H472" si="169">C463</f>
        <v>1.59327</v>
      </c>
      <c r="D472" s="85">
        <f t="shared" si="169"/>
        <v>1.59327</v>
      </c>
      <c r="E472" s="85">
        <f t="shared" si="169"/>
        <v>1.59327</v>
      </c>
      <c r="F472" s="85">
        <f t="shared" si="169"/>
        <v>1.59327</v>
      </c>
      <c r="G472" s="85">
        <f t="shared" si="169"/>
        <v>1.59327</v>
      </c>
      <c r="H472" s="85">
        <f t="shared" si="169"/>
        <v>1.59327</v>
      </c>
      <c r="I472" s="85"/>
      <c r="J472" s="27"/>
      <c r="K472" s="27"/>
      <c r="L472" s="27"/>
      <c r="M472" s="27"/>
    </row>
    <row r="473" spans="1:13" x14ac:dyDescent="0.2">
      <c r="A473" s="1"/>
      <c r="B473" s="32"/>
      <c r="C473" s="32"/>
      <c r="D473" s="32"/>
      <c r="E473" s="32"/>
      <c r="F473" s="32"/>
      <c r="G473" s="32"/>
      <c r="H473" s="32"/>
      <c r="I473" s="32"/>
      <c r="J473" s="32"/>
      <c r="K473" s="32"/>
      <c r="L473" s="32"/>
      <c r="M473" s="32"/>
    </row>
    <row r="474" spans="1:13" x14ac:dyDescent="0.2">
      <c r="A474" s="102" t="s">
        <v>221</v>
      </c>
      <c r="B474" s="32"/>
      <c r="C474" s="85">
        <f>C470+C472</f>
        <v>2.07667</v>
      </c>
      <c r="D474" s="85">
        <f>D470+D472</f>
        <v>1.9143399999999999</v>
      </c>
      <c r="E474" s="85">
        <f>E470+E472</f>
        <v>1.9143399999999999</v>
      </c>
      <c r="F474" s="85">
        <f>F470+F472</f>
        <v>1.8313599999999999</v>
      </c>
      <c r="G474" s="259" t="s">
        <v>196</v>
      </c>
      <c r="H474" s="85">
        <f>H470+H472</f>
        <v>1.610959</v>
      </c>
      <c r="I474" s="85"/>
      <c r="J474" s="27"/>
      <c r="K474" s="104"/>
      <c r="L474" s="27"/>
      <c r="M474" s="27"/>
    </row>
    <row r="475" spans="1:13" x14ac:dyDescent="0.2">
      <c r="A475" s="102"/>
      <c r="B475" s="32"/>
      <c r="C475" s="85"/>
      <c r="D475" s="85"/>
      <c r="E475" s="85"/>
      <c r="F475" s="85"/>
      <c r="G475" s="27"/>
      <c r="H475" s="85"/>
      <c r="I475" s="85"/>
      <c r="J475" s="27"/>
      <c r="K475" s="104"/>
      <c r="L475" s="27"/>
      <c r="M475" s="27"/>
    </row>
    <row r="476" spans="1:13" x14ac:dyDescent="0.2">
      <c r="A476" s="102"/>
      <c r="B476" s="32"/>
      <c r="C476" s="85"/>
      <c r="D476" s="85"/>
      <c r="E476" s="85"/>
      <c r="F476" s="85"/>
      <c r="G476" s="27"/>
      <c r="H476" s="85"/>
      <c r="I476" s="85"/>
      <c r="J476" s="27"/>
      <c r="K476" s="104"/>
      <c r="L476" s="27"/>
      <c r="M476" s="27"/>
    </row>
    <row r="477" spans="1:13" x14ac:dyDescent="0.2">
      <c r="A477" s="102"/>
      <c r="B477" s="32"/>
      <c r="C477" s="85"/>
      <c r="D477" s="85"/>
      <c r="E477" s="85"/>
      <c r="F477" s="85"/>
      <c r="G477" s="27"/>
      <c r="H477" s="85"/>
      <c r="I477" s="85"/>
      <c r="J477" s="27"/>
      <c r="K477" s="104"/>
      <c r="L477" s="27"/>
      <c r="M477" s="27"/>
    </row>
    <row r="478" spans="1:13" x14ac:dyDescent="0.2">
      <c r="A478" s="102"/>
      <c r="B478" s="32"/>
      <c r="C478" s="85"/>
      <c r="D478" s="85"/>
      <c r="E478" s="85"/>
      <c r="F478" s="85"/>
      <c r="G478" s="27"/>
      <c r="H478" s="85"/>
      <c r="I478" s="85"/>
      <c r="J478" s="27"/>
      <c r="K478" s="104"/>
      <c r="L478" s="27"/>
      <c r="M478" s="27"/>
    </row>
    <row r="479" spans="1:13" x14ac:dyDescent="0.2">
      <c r="A479" s="102"/>
      <c r="B479" s="32"/>
      <c r="C479" s="85"/>
      <c r="D479" s="85"/>
      <c r="E479" s="85"/>
      <c r="F479" s="85"/>
      <c r="G479" s="27"/>
      <c r="H479" s="85"/>
      <c r="I479" s="85"/>
      <c r="J479" s="27"/>
      <c r="K479" s="104"/>
      <c r="L479" s="27"/>
      <c r="M479" s="27"/>
    </row>
    <row r="480" spans="1:13" x14ac:dyDescent="0.2">
      <c r="A480" s="102"/>
      <c r="B480" s="32"/>
      <c r="C480" s="85"/>
      <c r="D480" s="85"/>
      <c r="E480" s="85"/>
      <c r="F480" s="85"/>
      <c r="G480" s="27"/>
      <c r="H480" s="85"/>
      <c r="I480" s="85"/>
      <c r="J480" s="27"/>
      <c r="K480" s="104"/>
      <c r="L480" s="27"/>
      <c r="M480" s="27"/>
    </row>
    <row r="481" spans="1:15" x14ac:dyDescent="0.2">
      <c r="A481" s="4" t="s">
        <v>7</v>
      </c>
      <c r="B481" s="4" t="s">
        <v>7</v>
      </c>
      <c r="C481" s="4" t="s">
        <v>7</v>
      </c>
      <c r="D481" s="4" t="s">
        <v>7</v>
      </c>
      <c r="E481" s="4" t="s">
        <v>7</v>
      </c>
      <c r="F481" s="4" t="s">
        <v>7</v>
      </c>
      <c r="G481" s="4" t="s">
        <v>7</v>
      </c>
      <c r="H481" s="4"/>
      <c r="I481" s="4"/>
      <c r="J481" s="4" t="s">
        <v>7</v>
      </c>
      <c r="K481" s="4" t="s">
        <v>7</v>
      </c>
      <c r="L481" s="4" t="s">
        <v>7</v>
      </c>
      <c r="M481" s="4" t="s">
        <v>7</v>
      </c>
      <c r="N481" s="4" t="s">
        <v>7</v>
      </c>
      <c r="O481" s="4" t="s">
        <v>7</v>
      </c>
    </row>
    <row r="482" spans="1:15" x14ac:dyDescent="0.2">
      <c r="A482" s="1" t="s">
        <v>223</v>
      </c>
      <c r="B482" s="1"/>
      <c r="C482" s="1"/>
      <c r="D482" s="1"/>
      <c r="E482" s="1"/>
      <c r="F482" s="1"/>
      <c r="G482" s="1"/>
      <c r="H482" s="1"/>
      <c r="I482" s="1"/>
      <c r="J482" s="1" t="s">
        <v>224</v>
      </c>
      <c r="K482" s="1"/>
    </row>
    <row r="483" spans="1:15" x14ac:dyDescent="0.2">
      <c r="A483" s="1"/>
      <c r="B483" s="1"/>
      <c r="C483" s="1"/>
      <c r="D483" s="2"/>
      <c r="E483" s="1"/>
      <c r="F483" s="1"/>
      <c r="G483" s="1"/>
      <c r="H483" s="1"/>
      <c r="I483" s="1"/>
      <c r="J483" s="1"/>
      <c r="K483" s="1"/>
    </row>
    <row r="484" spans="1:15" x14ac:dyDescent="0.2">
      <c r="A484" s="1" t="s">
        <v>12</v>
      </c>
      <c r="B484" s="1"/>
      <c r="C484" s="1"/>
      <c r="D484" s="2" t="s">
        <v>13</v>
      </c>
      <c r="E484" s="1"/>
      <c r="F484" s="1"/>
      <c r="G484" s="1"/>
      <c r="H484" s="1"/>
      <c r="I484" s="1"/>
      <c r="J484" s="1" t="s">
        <v>225</v>
      </c>
      <c r="K484" s="1"/>
    </row>
    <row r="485" spans="1:15" x14ac:dyDescent="0.2">
      <c r="A485" s="4" t="s">
        <v>7</v>
      </c>
      <c r="B485" s="4" t="s">
        <v>7</v>
      </c>
      <c r="C485" s="4" t="s">
        <v>7</v>
      </c>
      <c r="D485" s="5" t="s">
        <v>7</v>
      </c>
      <c r="E485" s="4" t="s">
        <v>7</v>
      </c>
      <c r="F485" s="4" t="s">
        <v>7</v>
      </c>
      <c r="G485" s="4" t="s">
        <v>7</v>
      </c>
      <c r="H485" s="4"/>
      <c r="I485" s="4"/>
      <c r="J485" s="4" t="s">
        <v>7</v>
      </c>
      <c r="K485" s="4" t="s">
        <v>7</v>
      </c>
      <c r="L485" s="4" t="s">
        <v>7</v>
      </c>
    </row>
    <row r="486" spans="1:15" x14ac:dyDescent="0.2">
      <c r="A486" s="1" t="s">
        <v>15</v>
      </c>
      <c r="B486" s="1"/>
      <c r="C486" s="1"/>
      <c r="D486" s="6" t="s">
        <v>16</v>
      </c>
      <c r="E486" s="1"/>
      <c r="F486" s="1"/>
      <c r="G486" s="1"/>
      <c r="H486" s="1"/>
      <c r="I486" s="1"/>
      <c r="J486" s="1" t="s">
        <v>17</v>
      </c>
      <c r="K486" s="1"/>
    </row>
    <row r="487" spans="1:15" x14ac:dyDescent="0.2">
      <c r="A487" s="1"/>
      <c r="B487" s="1"/>
      <c r="C487" s="1"/>
      <c r="D487" s="6" t="s">
        <v>18</v>
      </c>
      <c r="E487" s="1"/>
      <c r="F487" s="1"/>
      <c r="G487" s="1"/>
      <c r="H487" s="1"/>
      <c r="I487" s="1"/>
      <c r="J487" s="1"/>
      <c r="K487" s="1"/>
    </row>
    <row r="488" spans="1:15" x14ac:dyDescent="0.2">
      <c r="A488" s="1" t="s">
        <v>19</v>
      </c>
      <c r="B488" s="1"/>
      <c r="C488" s="1"/>
      <c r="D488" s="1"/>
      <c r="E488" s="1"/>
      <c r="F488" s="1"/>
      <c r="G488" s="1"/>
      <c r="H488" s="1"/>
      <c r="I488" s="1"/>
      <c r="J488" s="1" t="s">
        <v>695</v>
      </c>
      <c r="K488" s="1"/>
    </row>
    <row r="489" spans="1:15" x14ac:dyDescent="0.2">
      <c r="A489" s="1" t="s">
        <v>22</v>
      </c>
      <c r="B489" s="1"/>
      <c r="C489" s="1"/>
      <c r="D489" s="1" t="s">
        <v>202</v>
      </c>
      <c r="E489" s="1"/>
      <c r="F489" s="1"/>
      <c r="G489" s="1"/>
      <c r="H489" s="1"/>
      <c r="I489" s="1"/>
      <c r="J489" s="1" t="s">
        <v>23</v>
      </c>
      <c r="K489" s="1"/>
    </row>
    <row r="490" spans="1:15" x14ac:dyDescent="0.2">
      <c r="A490" s="1" t="s">
        <v>786</v>
      </c>
      <c r="B490" s="1"/>
      <c r="C490" s="1"/>
      <c r="D490" s="1" t="s">
        <v>203</v>
      </c>
      <c r="E490" s="1"/>
      <c r="F490" s="1"/>
      <c r="G490" s="1"/>
      <c r="H490" s="1"/>
      <c r="I490" s="1"/>
      <c r="J490" s="1"/>
      <c r="K490" s="1"/>
    </row>
    <row r="491" spans="1:15" x14ac:dyDescent="0.2">
      <c r="A491" s="1"/>
      <c r="B491" s="1"/>
      <c r="C491" s="1"/>
      <c r="D491" s="30"/>
      <c r="F491" s="1"/>
      <c r="G491" s="1"/>
      <c r="H491" s="1"/>
      <c r="I491" s="1"/>
      <c r="J491" s="1"/>
      <c r="K491" s="1"/>
    </row>
    <row r="492" spans="1:15" x14ac:dyDescent="0.2">
      <c r="A492" s="4" t="s">
        <v>7</v>
      </c>
      <c r="B492" s="4" t="s">
        <v>7</v>
      </c>
      <c r="C492" s="4" t="s">
        <v>7</v>
      </c>
      <c r="D492" s="4" t="s">
        <v>7</v>
      </c>
      <c r="E492" s="4" t="s">
        <v>7</v>
      </c>
      <c r="F492" s="4" t="s">
        <v>7</v>
      </c>
      <c r="G492" s="4" t="s">
        <v>7</v>
      </c>
      <c r="H492" s="4"/>
      <c r="I492" s="4"/>
      <c r="J492" s="4" t="s">
        <v>7</v>
      </c>
      <c r="K492" s="4" t="s">
        <v>7</v>
      </c>
      <c r="L492" s="4" t="s">
        <v>7</v>
      </c>
    </row>
    <row r="493" spans="1:15" x14ac:dyDescent="0.2">
      <c r="A493" s="81" t="s">
        <v>748</v>
      </c>
      <c r="C493" s="1"/>
      <c r="D493" s="1"/>
      <c r="E493" s="1"/>
      <c r="F493" s="1"/>
      <c r="G493" s="1"/>
      <c r="H493" s="1"/>
      <c r="I493" s="1"/>
      <c r="J493" s="1"/>
      <c r="K493" s="1"/>
      <c r="L493" s="82" t="s">
        <v>24</v>
      </c>
    </row>
    <row r="494" spans="1:15" x14ac:dyDescent="0.2">
      <c r="A494" s="1"/>
      <c r="B494" s="89" t="s">
        <v>255</v>
      </c>
      <c r="C494" s="13" t="s">
        <v>26</v>
      </c>
      <c r="D494" s="13" t="s">
        <v>751</v>
      </c>
      <c r="E494" s="13"/>
      <c r="F494" s="224" t="s">
        <v>114</v>
      </c>
      <c r="G494" s="224" t="s">
        <v>29</v>
      </c>
      <c r="H494" s="13" t="s">
        <v>752</v>
      </c>
      <c r="I494" s="253" t="s">
        <v>735</v>
      </c>
      <c r="J494" s="13"/>
      <c r="K494" s="1"/>
      <c r="L494" s="82" t="s">
        <v>25</v>
      </c>
    </row>
    <row r="495" spans="1:15" ht="13.5" thickBot="1" x14ac:dyDescent="0.25">
      <c r="A495" s="4" t="s">
        <v>7</v>
      </c>
      <c r="B495" s="4" t="s">
        <v>7</v>
      </c>
      <c r="C495" s="4" t="s">
        <v>7</v>
      </c>
      <c r="D495" s="4" t="s">
        <v>7</v>
      </c>
      <c r="E495" s="4" t="s">
        <v>7</v>
      </c>
      <c r="F495" s="4" t="s">
        <v>7</v>
      </c>
      <c r="G495" s="4" t="s">
        <v>7</v>
      </c>
      <c r="H495" s="4" t="s">
        <v>7</v>
      </c>
      <c r="I495" s="4" t="s">
        <v>7</v>
      </c>
      <c r="J495" s="4" t="s">
        <v>7</v>
      </c>
      <c r="K495" s="4" t="s">
        <v>7</v>
      </c>
      <c r="L495" s="4" t="s">
        <v>7</v>
      </c>
    </row>
    <row r="496" spans="1:15" x14ac:dyDescent="0.2">
      <c r="A496" s="12" t="s">
        <v>204</v>
      </c>
      <c r="B496" s="16">
        <f>SUM(C496:H496)</f>
        <v>37264424.368504561</v>
      </c>
      <c r="C496" s="19">
        <f t="shared" ref="C496:H496" si="170">C390</f>
        <v>15672367.29067402</v>
      </c>
      <c r="D496" s="19">
        <f t="shared" si="170"/>
        <v>7085456.8978950735</v>
      </c>
      <c r="E496" s="19">
        <f t="shared" si="170"/>
        <v>0</v>
      </c>
      <c r="F496" s="19">
        <f t="shared" si="170"/>
        <v>12904100.481232917</v>
      </c>
      <c r="G496" s="19">
        <f t="shared" si="170"/>
        <v>1475821.5495125037</v>
      </c>
      <c r="H496" s="19">
        <f t="shared" si="170"/>
        <v>126678.1491900425</v>
      </c>
      <c r="I496" s="253">
        <f>D496+E496</f>
        <v>7085456.8978950735</v>
      </c>
      <c r="J496" s="19"/>
      <c r="K496" s="280" t="s">
        <v>229</v>
      </c>
      <c r="L496" s="22">
        <f>SUM(C496:J496)</f>
        <v>44349881.266399637</v>
      </c>
    </row>
    <row r="497" spans="1:12" x14ac:dyDescent="0.2">
      <c r="A497" s="1"/>
      <c r="B497" s="22"/>
      <c r="C497" s="21"/>
      <c r="D497" s="1"/>
      <c r="E497" s="1"/>
      <c r="F497" s="1"/>
      <c r="G497" s="1"/>
      <c r="H497" s="1"/>
      <c r="I497" s="253">
        <f>D497+E497</f>
        <v>0</v>
      </c>
      <c r="K497" s="281" t="s">
        <v>754</v>
      </c>
      <c r="L497" s="22"/>
    </row>
    <row r="498" spans="1:12" x14ac:dyDescent="0.2">
      <c r="A498" s="23" t="s">
        <v>205</v>
      </c>
      <c r="B498" s="16">
        <f>SUM(C498:H498)</f>
        <v>5262648.0248339772</v>
      </c>
      <c r="C498" s="19">
        <f t="shared" ref="C498:H498" si="171">SUM(C388:C389)</f>
        <v>2946249.7617770801</v>
      </c>
      <c r="D498" s="19">
        <f t="shared" si="171"/>
        <v>959637.17700606829</v>
      </c>
      <c r="E498" s="19">
        <f t="shared" si="171"/>
        <v>0</v>
      </c>
      <c r="F498" s="19">
        <f t="shared" si="171"/>
        <v>1217205.1204503707</v>
      </c>
      <c r="G498" s="19">
        <f t="shared" si="171"/>
        <v>125653.35271550051</v>
      </c>
      <c r="H498" s="19">
        <f t="shared" si="171"/>
        <v>13902.612884957738</v>
      </c>
      <c r="I498" s="253">
        <f>D498+E498</f>
        <v>959637.17700606829</v>
      </c>
      <c r="J498" s="19"/>
      <c r="K498" s="281" t="s">
        <v>755</v>
      </c>
      <c r="L498" s="22" t="e">
        <f>SUM(L317:L318)</f>
        <v>#DIV/0!</v>
      </c>
    </row>
    <row r="499" spans="1:12" x14ac:dyDescent="0.2">
      <c r="A499" s="1"/>
      <c r="B499" s="22"/>
      <c r="C499" s="37" t="s">
        <v>749</v>
      </c>
      <c r="D499" s="37"/>
      <c r="E499" s="37"/>
      <c r="F499" s="37"/>
      <c r="G499" s="37"/>
      <c r="H499" s="1"/>
      <c r="I499" s="253">
        <f>D499+E499</f>
        <v>0</v>
      </c>
      <c r="K499" s="265" t="s">
        <v>230</v>
      </c>
      <c r="L499" s="22"/>
    </row>
    <row r="500" spans="1:12" x14ac:dyDescent="0.2">
      <c r="A500" s="12" t="s">
        <v>206</v>
      </c>
      <c r="B500" s="22"/>
      <c r="C500" s="1"/>
      <c r="D500" s="92"/>
      <c r="E500" s="92" t="s">
        <v>710</v>
      </c>
      <c r="F500" s="1"/>
      <c r="G500" s="1"/>
      <c r="H500" s="1"/>
      <c r="I500" s="253"/>
      <c r="K500" s="265" t="s">
        <v>756</v>
      </c>
      <c r="L500" s="22"/>
    </row>
    <row r="501" spans="1:12" ht="13.5" thickBot="1" x14ac:dyDescent="0.25">
      <c r="A501" s="63" t="s">
        <v>207</v>
      </c>
      <c r="B501" s="22"/>
      <c r="C501" s="32">
        <f>8*1.5</f>
        <v>12</v>
      </c>
      <c r="D501" s="32">
        <v>29.08</v>
      </c>
      <c r="E501" s="32">
        <v>25</v>
      </c>
      <c r="F501" s="32">
        <v>90</v>
      </c>
      <c r="G501" s="261">
        <v>240</v>
      </c>
      <c r="H501" s="262">
        <v>0</v>
      </c>
      <c r="I501" s="253">
        <v>15</v>
      </c>
      <c r="J501" s="32"/>
      <c r="K501" s="282" t="s">
        <v>231</v>
      </c>
      <c r="L501" s="22"/>
    </row>
    <row r="502" spans="1:12" x14ac:dyDescent="0.2">
      <c r="A502" s="12" t="s">
        <v>208</v>
      </c>
      <c r="B502" s="16">
        <f>SUM(C502:H502)</f>
        <v>52136.857142857152</v>
      </c>
      <c r="C502" s="19">
        <f t="shared" ref="C502:H502" si="172">C395</f>
        <v>47234.71428571429</v>
      </c>
      <c r="D502" s="19">
        <f t="shared" si="172"/>
        <v>3564.8571428571431</v>
      </c>
      <c r="E502" s="19">
        <f t="shared" si="172"/>
        <v>0</v>
      </c>
      <c r="F502" s="19">
        <f t="shared" si="172"/>
        <v>1282.2857142857142</v>
      </c>
      <c r="G502" s="19">
        <f t="shared" si="172"/>
        <v>13</v>
      </c>
      <c r="H502" s="19">
        <f t="shared" si="172"/>
        <v>42</v>
      </c>
      <c r="I502" s="253">
        <f>D502+E502</f>
        <v>3564.8571428571431</v>
      </c>
      <c r="J502" s="19"/>
      <c r="K502" s="265" t="s">
        <v>757</v>
      </c>
      <c r="L502" s="22">
        <f>SUM(C502:J502)</f>
        <v>55701.714285714297</v>
      </c>
    </row>
    <row r="503" spans="1:12" x14ac:dyDescent="0.2">
      <c r="A503" s="12" t="s">
        <v>209</v>
      </c>
      <c r="B503" s="16">
        <f>SUM(C503:H503)</f>
        <v>9468099.9771428574</v>
      </c>
      <c r="C503" s="19">
        <f t="shared" ref="C503:I503" si="173">C501*12*C502</f>
        <v>6801798.8571428582</v>
      </c>
      <c r="D503" s="19">
        <f t="shared" si="173"/>
        <v>1243992.5485714285</v>
      </c>
      <c r="E503" s="19">
        <f t="shared" si="173"/>
        <v>0</v>
      </c>
      <c r="F503" s="19">
        <f t="shared" si="173"/>
        <v>1384868.5714285714</v>
      </c>
      <c r="G503" s="19">
        <f t="shared" si="173"/>
        <v>37440</v>
      </c>
      <c r="H503" s="263">
        <f t="shared" si="173"/>
        <v>0</v>
      </c>
      <c r="I503" s="254">
        <f t="shared" si="173"/>
        <v>641674.2857142858</v>
      </c>
      <c r="J503" s="19"/>
      <c r="K503" s="265" t="s">
        <v>232</v>
      </c>
      <c r="L503" s="22">
        <f>SUM(C503:J503)</f>
        <v>10109774.262857143</v>
      </c>
    </row>
    <row r="504" spans="1:12" ht="13.5" thickBot="1" x14ac:dyDescent="0.25">
      <c r="A504" s="1"/>
      <c r="B504" s="22"/>
      <c r="C504" s="21"/>
      <c r="D504" s="1"/>
      <c r="E504" s="1"/>
      <c r="F504" s="1"/>
      <c r="G504" s="1"/>
      <c r="H504" s="1"/>
      <c r="I504" s="253"/>
      <c r="K504" s="282" t="s">
        <v>758</v>
      </c>
      <c r="L504" s="22"/>
    </row>
    <row r="505" spans="1:12" x14ac:dyDescent="0.2">
      <c r="A505" s="12" t="s">
        <v>210</v>
      </c>
      <c r="B505" s="22"/>
      <c r="C505" s="22"/>
      <c r="D505" s="1"/>
      <c r="E505" s="1"/>
      <c r="F505" s="1"/>
      <c r="G505" s="1"/>
      <c r="H505" s="1"/>
      <c r="I505" s="253"/>
      <c r="K505" s="264" t="s">
        <v>759</v>
      </c>
      <c r="L505" s="22"/>
    </row>
    <row r="506" spans="1:12" x14ac:dyDescent="0.2">
      <c r="A506" s="1"/>
      <c r="B506" s="22"/>
      <c r="C506" s="1"/>
      <c r="D506" s="1"/>
      <c r="E506" s="1"/>
      <c r="F506" s="1"/>
      <c r="G506" s="1"/>
      <c r="H506" s="1"/>
      <c r="I506" s="253"/>
      <c r="K506" s="265" t="s">
        <v>760</v>
      </c>
      <c r="L506" s="22"/>
    </row>
    <row r="507" spans="1:12" x14ac:dyDescent="0.2">
      <c r="A507" s="12" t="s">
        <v>211</v>
      </c>
      <c r="B507" s="22">
        <f>SUM(C507:H507)</f>
        <v>22533676.366527718</v>
      </c>
      <c r="C507" s="22">
        <f t="shared" ref="C507:H507" si="174">C496-C498-C503</f>
        <v>5924318.6717540808</v>
      </c>
      <c r="D507" s="22">
        <f t="shared" si="174"/>
        <v>4881827.1723175766</v>
      </c>
      <c r="E507" s="22">
        <f t="shared" si="174"/>
        <v>0</v>
      </c>
      <c r="F507" s="22">
        <f t="shared" si="174"/>
        <v>10302026.789353976</v>
      </c>
      <c r="G507" s="22">
        <f t="shared" si="174"/>
        <v>1312728.196797003</v>
      </c>
      <c r="H507" s="22">
        <f t="shared" si="174"/>
        <v>112775.53630508477</v>
      </c>
      <c r="I507" s="251">
        <f>I496-I498-I503</f>
        <v>5484145.4351747194</v>
      </c>
      <c r="J507" s="22"/>
      <c r="K507" s="265" t="s">
        <v>761</v>
      </c>
      <c r="L507" s="22">
        <f>SUM(C507:J507)</f>
        <v>28017821.801702436</v>
      </c>
    </row>
    <row r="508" spans="1:12" x14ac:dyDescent="0.2">
      <c r="A508" s="1"/>
      <c r="B508" s="22"/>
      <c r="C508" s="1"/>
      <c r="D508" s="1"/>
      <c r="E508" s="1"/>
      <c r="F508" s="1"/>
      <c r="G508" s="1"/>
      <c r="H508" s="1"/>
      <c r="I508" s="253"/>
      <c r="K508" s="265" t="s">
        <v>762</v>
      </c>
      <c r="L508" s="22"/>
    </row>
    <row r="509" spans="1:12" x14ac:dyDescent="0.2">
      <c r="A509" s="12" t="s">
        <v>212</v>
      </c>
      <c r="B509" s="22">
        <f>SUM(C509:H509)</f>
        <v>55522630.239830576</v>
      </c>
      <c r="C509" s="19">
        <f t="shared" ref="C509:H509" si="175">C396</f>
        <v>11223249.905287668</v>
      </c>
      <c r="D509" s="19">
        <f t="shared" si="175"/>
        <v>11830426.859252591</v>
      </c>
      <c r="E509" s="19">
        <f t="shared" si="175"/>
        <v>0</v>
      </c>
      <c r="F509" s="19">
        <f t="shared" si="175"/>
        <v>27184609.826697029</v>
      </c>
      <c r="G509" s="19">
        <f t="shared" si="175"/>
        <v>4842991.6632957933</v>
      </c>
      <c r="H509" s="19">
        <f t="shared" si="175"/>
        <v>441351.98529749468</v>
      </c>
      <c r="I509" s="255">
        <f>E509+D509</f>
        <v>11830426.859252591</v>
      </c>
      <c r="J509" s="19"/>
      <c r="K509" s="265" t="s">
        <v>763</v>
      </c>
      <c r="L509" s="22">
        <f>SUM(C509:J509)</f>
        <v>67353057.09908317</v>
      </c>
    </row>
    <row r="510" spans="1:12" x14ac:dyDescent="0.2">
      <c r="A510" s="1"/>
      <c r="B510" s="1"/>
      <c r="C510" s="1"/>
      <c r="D510" s="1"/>
      <c r="E510" s="1"/>
      <c r="F510" s="1"/>
      <c r="G510" s="1"/>
      <c r="H510" s="1"/>
      <c r="I510" s="253"/>
      <c r="K510" s="265" t="s">
        <v>764</v>
      </c>
    </row>
    <row r="511" spans="1:12" x14ac:dyDescent="0.2">
      <c r="A511" s="12" t="s">
        <v>226</v>
      </c>
      <c r="B511" s="85"/>
      <c r="C511" s="266">
        <f t="shared" ref="C511:H511" si="176">C507/C509</f>
        <v>0.52786124533883239</v>
      </c>
      <c r="D511" s="266">
        <f t="shared" si="176"/>
        <v>0.41265012923007877</v>
      </c>
      <c r="E511" s="266"/>
      <c r="F511" s="266">
        <f t="shared" si="176"/>
        <v>0.37896540928966083</v>
      </c>
      <c r="G511" s="266">
        <f t="shared" si="176"/>
        <v>0.27105729021710812</v>
      </c>
      <c r="H511" s="266">
        <f t="shared" si="176"/>
        <v>0.25552289343179924</v>
      </c>
      <c r="I511" s="256">
        <f>I507/I509</f>
        <v>0.46356276915617484</v>
      </c>
      <c r="K511" s="265" t="s">
        <v>765</v>
      </c>
    </row>
    <row r="512" spans="1:12" x14ac:dyDescent="0.2">
      <c r="A512" s="1"/>
      <c r="B512" s="1"/>
      <c r="C512" s="1"/>
      <c r="D512" s="1"/>
      <c r="E512" s="1"/>
      <c r="F512" s="1"/>
      <c r="G512" s="1"/>
      <c r="H512" s="1"/>
      <c r="I512" s="253"/>
      <c r="K512" s="265" t="s">
        <v>766</v>
      </c>
    </row>
    <row r="513" spans="1:12" x14ac:dyDescent="0.2">
      <c r="A513" s="12" t="s">
        <v>227</v>
      </c>
      <c r="B513" s="1"/>
      <c r="C513" s="101">
        <f t="shared" ref="C513:H513" si="177">C511</f>
        <v>0.52786124533883239</v>
      </c>
      <c r="D513" s="101">
        <f t="shared" si="177"/>
        <v>0.41265012923007877</v>
      </c>
      <c r="E513" s="101">
        <f t="shared" si="177"/>
        <v>0</v>
      </c>
      <c r="F513" s="101">
        <f t="shared" si="177"/>
        <v>0.37896540928966083</v>
      </c>
      <c r="G513" s="101">
        <f t="shared" si="177"/>
        <v>0.27105729021710812</v>
      </c>
      <c r="H513" s="101">
        <f t="shared" si="177"/>
        <v>0.25552289343179924</v>
      </c>
      <c r="I513" s="257">
        <f>I511</f>
        <v>0.46356276915617484</v>
      </c>
      <c r="K513" s="265" t="s">
        <v>767</v>
      </c>
    </row>
    <row r="514" spans="1:12" x14ac:dyDescent="0.2">
      <c r="A514" s="1"/>
      <c r="B514" s="1"/>
      <c r="C514" s="37"/>
      <c r="D514" s="37"/>
      <c r="E514" s="37"/>
      <c r="F514" s="37"/>
      <c r="G514" s="37"/>
      <c r="H514" s="1"/>
      <c r="I514" s="253"/>
      <c r="K514" s="265" t="s">
        <v>768</v>
      </c>
    </row>
    <row r="515" spans="1:12" x14ac:dyDescent="0.2">
      <c r="A515" s="12" t="s">
        <v>228</v>
      </c>
      <c r="B515" s="22">
        <f>SUM(C515:H515)</f>
        <v>22533797.504035275</v>
      </c>
      <c r="C515" s="20">
        <f t="shared" ref="C515:H515" si="178">ROUND(C513,5)*C509</f>
        <v>5924304.6950051486</v>
      </c>
      <c r="D515" s="20">
        <f t="shared" si="178"/>
        <v>4881825.6434705816</v>
      </c>
      <c r="E515" s="20">
        <f t="shared" si="178"/>
        <v>0</v>
      </c>
      <c r="F515" s="20">
        <f t="shared" si="178"/>
        <v>10302151.586023372</v>
      </c>
      <c r="G515" s="20">
        <f t="shared" si="178"/>
        <v>1312741.3202529578</v>
      </c>
      <c r="H515" s="20">
        <f t="shared" si="178"/>
        <v>112774.25928321586</v>
      </c>
      <c r="I515" s="258">
        <f>ROUND(I513,5)*I509</f>
        <v>5484112.6748751309</v>
      </c>
      <c r="K515" s="265" t="s">
        <v>769</v>
      </c>
      <c r="L515" s="22">
        <f>SUM(C515:J515)</f>
        <v>28017910.178910404</v>
      </c>
    </row>
    <row r="516" spans="1:12" ht="13.5" thickBot="1" x14ac:dyDescent="0.25">
      <c r="A516" s="12"/>
      <c r="B516" s="22"/>
      <c r="C516" s="20"/>
      <c r="D516" s="20"/>
      <c r="E516" s="20"/>
      <c r="F516" s="20"/>
      <c r="G516" s="20"/>
      <c r="H516" s="1"/>
      <c r="I516" s="1"/>
      <c r="K516" s="265" t="s">
        <v>770</v>
      </c>
      <c r="L516" s="22"/>
    </row>
    <row r="517" spans="1:12" x14ac:dyDescent="0.2">
      <c r="A517" s="12"/>
      <c r="B517" s="22"/>
      <c r="C517" s="20"/>
      <c r="D517" s="20"/>
      <c r="E517" s="20"/>
      <c r="F517" s="20"/>
      <c r="G517" s="20"/>
      <c r="H517" s="13"/>
      <c r="I517" s="13"/>
      <c r="J517" s="13"/>
      <c r="K517" s="265" t="s">
        <v>771</v>
      </c>
      <c r="L517" s="105"/>
    </row>
    <row r="518" spans="1:12" x14ac:dyDescent="0.2">
      <c r="A518" s="1"/>
      <c r="B518" s="1"/>
      <c r="C518" s="1"/>
      <c r="D518" s="1"/>
      <c r="E518" s="1"/>
      <c r="F518" s="1"/>
      <c r="G518" s="1"/>
      <c r="H518" s="92"/>
      <c r="I518" s="92"/>
      <c r="J518" s="92"/>
      <c r="K518" s="265" t="s">
        <v>772</v>
      </c>
      <c r="L518" s="106"/>
    </row>
    <row r="519" spans="1:12" x14ac:dyDescent="0.2">
      <c r="A519" s="67" t="s">
        <v>216</v>
      </c>
      <c r="B519" s="1"/>
      <c r="C519" s="13" t="s">
        <v>26</v>
      </c>
      <c r="D519" s="13" t="s">
        <v>753</v>
      </c>
      <c r="E519" s="13" t="s">
        <v>710</v>
      </c>
      <c r="F519" s="224" t="s">
        <v>114</v>
      </c>
      <c r="G519" s="224" t="s">
        <v>29</v>
      </c>
      <c r="H519" s="13" t="s">
        <v>752</v>
      </c>
      <c r="I519" s="82"/>
      <c r="J519" s="82"/>
      <c r="K519" s="265" t="s">
        <v>773</v>
      </c>
      <c r="L519" s="106"/>
    </row>
    <row r="520" spans="1:12" x14ac:dyDescent="0.2">
      <c r="A520" s="12" t="s">
        <v>217</v>
      </c>
      <c r="B520" s="32"/>
      <c r="C520" s="32">
        <f t="shared" ref="C520:H520" si="179">C501</f>
        <v>12</v>
      </c>
      <c r="D520" s="32">
        <f t="shared" si="179"/>
        <v>29.08</v>
      </c>
      <c r="E520" s="32">
        <f t="shared" si="179"/>
        <v>25</v>
      </c>
      <c r="F520" s="32">
        <f t="shared" si="179"/>
        <v>90</v>
      </c>
      <c r="G520" s="32">
        <f t="shared" si="179"/>
        <v>240</v>
      </c>
      <c r="H520" s="32">
        <f t="shared" si="179"/>
        <v>0</v>
      </c>
      <c r="I520" s="107"/>
      <c r="J520" s="108"/>
      <c r="K520" s="265" t="s">
        <v>774</v>
      </c>
      <c r="L520" s="106"/>
    </row>
    <row r="521" spans="1:12" x14ac:dyDescent="0.2">
      <c r="A521" s="12" t="s">
        <v>218</v>
      </c>
      <c r="H521" s="1"/>
      <c r="I521" s="1"/>
      <c r="J521" s="109"/>
      <c r="K521" s="265" t="s">
        <v>775</v>
      </c>
      <c r="L521" s="106"/>
    </row>
    <row r="522" spans="1:12" ht="13.5" thickBot="1" x14ac:dyDescent="0.25">
      <c r="A522" s="102" t="s">
        <v>219</v>
      </c>
      <c r="B522" s="32"/>
      <c r="C522" s="85">
        <f>C513</f>
        <v>0.52786124533883239</v>
      </c>
      <c r="D522" s="85">
        <f>D511</f>
        <v>0.41265012923007877</v>
      </c>
      <c r="E522" s="85">
        <f>E511</f>
        <v>0</v>
      </c>
      <c r="F522" s="85">
        <f>F513</f>
        <v>0.37896540928966083</v>
      </c>
      <c r="G522" s="85">
        <f>G511</f>
        <v>0.27105729021710812</v>
      </c>
      <c r="H522" s="110">
        <f>H511</f>
        <v>0.25552289343179924</v>
      </c>
      <c r="I522" s="110"/>
      <c r="J522" s="111"/>
      <c r="K522" s="265" t="s">
        <v>776</v>
      </c>
      <c r="L522" s="112"/>
    </row>
    <row r="523" spans="1:12" x14ac:dyDescent="0.2">
      <c r="A523" s="1"/>
      <c r="B523" s="1"/>
      <c r="C523" s="1"/>
      <c r="D523" s="1"/>
      <c r="E523" s="1"/>
      <c r="F523" s="1"/>
      <c r="G523" s="1"/>
      <c r="H523" s="110"/>
      <c r="I523" s="110"/>
      <c r="J523" s="111"/>
      <c r="K523" s="265" t="s">
        <v>777</v>
      </c>
      <c r="L523" s="106"/>
    </row>
    <row r="524" spans="1:12" x14ac:dyDescent="0.2">
      <c r="A524" s="102" t="s">
        <v>220</v>
      </c>
      <c r="B524" s="103"/>
      <c r="C524" s="85">
        <f>C545</f>
        <v>1.59327</v>
      </c>
      <c r="D524" s="85">
        <f>D545</f>
        <v>1.59327</v>
      </c>
      <c r="E524" s="85">
        <f>E545</f>
        <v>1.59327</v>
      </c>
      <c r="F524" s="85">
        <f>F545</f>
        <v>1.59327</v>
      </c>
      <c r="G524" s="85">
        <f>G545</f>
        <v>1.59327</v>
      </c>
      <c r="H524" s="110">
        <f>C524</f>
        <v>1.59327</v>
      </c>
      <c r="I524" s="110"/>
      <c r="J524" s="111"/>
      <c r="K524" s="265" t="s">
        <v>778</v>
      </c>
      <c r="L524" s="106"/>
    </row>
    <row r="525" spans="1:12" ht="13.5" thickBot="1" x14ac:dyDescent="0.25">
      <c r="A525" s="1"/>
      <c r="B525" s="1"/>
      <c r="C525" s="1"/>
      <c r="D525" s="1"/>
      <c r="E525" s="1"/>
      <c r="F525" s="1"/>
      <c r="G525" s="1"/>
      <c r="H525" s="110"/>
      <c r="I525" s="110"/>
      <c r="J525" s="111"/>
      <c r="K525" s="265" t="s">
        <v>779</v>
      </c>
      <c r="L525" s="112"/>
    </row>
    <row r="526" spans="1:12" x14ac:dyDescent="0.2">
      <c r="A526" s="102" t="s">
        <v>221</v>
      </c>
      <c r="B526" s="32"/>
      <c r="C526" s="85">
        <f>C522+C524</f>
        <v>2.1211312453388325</v>
      </c>
      <c r="D526" s="85">
        <f>D522+D524</f>
        <v>2.0059201292300788</v>
      </c>
      <c r="E526" s="85">
        <f>E522+E524</f>
        <v>1.59327</v>
      </c>
      <c r="F526" s="85">
        <f>F522+F524</f>
        <v>1.9722354092896608</v>
      </c>
      <c r="G526" s="85">
        <f>G522+G524</f>
        <v>1.864327290217108</v>
      </c>
      <c r="H526" s="110">
        <f>C526</f>
        <v>2.1211312453388325</v>
      </c>
      <c r="I526" s="110"/>
      <c r="J526" s="111"/>
      <c r="K526" s="265" t="s">
        <v>780</v>
      </c>
    </row>
    <row r="527" spans="1:12" s="246" customFormat="1" hidden="1" x14ac:dyDescent="0.2">
      <c r="A527" s="267" t="s">
        <v>730</v>
      </c>
      <c r="B527" s="268"/>
      <c r="C527" s="268">
        <f t="shared" ref="C527:H527" si="180">C509/C502/12</f>
        <v>19.800497146724634</v>
      </c>
      <c r="D527" s="268">
        <f t="shared" si="180"/>
        <v>276.55214933734112</v>
      </c>
      <c r="E527" s="268"/>
      <c r="F527" s="268">
        <f t="shared" si="180"/>
        <v>1766.6765893018346</v>
      </c>
      <c r="G527" s="268">
        <f t="shared" si="180"/>
        <v>31044.818354460211</v>
      </c>
      <c r="H527" s="268">
        <f t="shared" si="180"/>
        <v>875.69838352677516</v>
      </c>
      <c r="I527" s="244"/>
      <c r="J527" s="245"/>
      <c r="K527" s="269"/>
    </row>
    <row r="528" spans="1:12" s="247" customFormat="1" hidden="1" x14ac:dyDescent="0.2">
      <c r="A528" s="80" t="s">
        <v>731</v>
      </c>
      <c r="C528" s="247">
        <f t="shared" ref="C528:H528" si="181">C520+C522*C527</f>
        <v>22.451915082198063</v>
      </c>
      <c r="D528" s="247">
        <f t="shared" si="181"/>
        <v>143.19928016290987</v>
      </c>
      <c r="E528" s="247">
        <f t="shared" si="181"/>
        <v>25</v>
      </c>
      <c r="F528" s="247">
        <f t="shared" si="181"/>
        <v>759.50931674723176</v>
      </c>
      <c r="G528" s="247">
        <f t="shared" si="181"/>
        <v>8654.9243384423262</v>
      </c>
      <c r="H528" s="247">
        <f t="shared" si="181"/>
        <v>223.76098473231102</v>
      </c>
      <c r="J528" s="248"/>
      <c r="K528" s="270"/>
    </row>
    <row r="529" spans="1:11" s="247" customFormat="1" hidden="1" x14ac:dyDescent="0.2">
      <c r="A529" s="80" t="s">
        <v>732</v>
      </c>
      <c r="C529" s="247">
        <f t="shared" ref="C529:H529" si="182">C528/C527</f>
        <v>1.1339066345570026</v>
      </c>
      <c r="D529" s="247">
        <f t="shared" si="182"/>
        <v>0.51780208725926025</v>
      </c>
      <c r="F529" s="247">
        <f t="shared" si="182"/>
        <v>0.4299085193897198</v>
      </c>
      <c r="G529" s="247">
        <f t="shared" si="182"/>
        <v>0.27878804893051895</v>
      </c>
      <c r="H529" s="247">
        <f t="shared" si="182"/>
        <v>0.25552289343179924</v>
      </c>
      <c r="J529" s="248"/>
      <c r="K529" s="270"/>
    </row>
    <row r="530" spans="1:11" s="247" customFormat="1" hidden="1" x14ac:dyDescent="0.2">
      <c r="A530" s="80"/>
      <c r="J530" s="248"/>
      <c r="K530" s="270"/>
    </row>
    <row r="531" spans="1:11" s="247" customFormat="1" hidden="1" x14ac:dyDescent="0.2">
      <c r="A531" s="80"/>
      <c r="J531" s="248"/>
      <c r="K531" s="270"/>
    </row>
    <row r="532" spans="1:11" s="247" customFormat="1" hidden="1" x14ac:dyDescent="0.2">
      <c r="A532" s="80" t="s">
        <v>736</v>
      </c>
      <c r="B532" s="247">
        <f>SUM(C532:K532)</f>
        <v>9468099.9771428574</v>
      </c>
      <c r="C532" s="247">
        <f t="shared" ref="C532:H532" si="183">C520*C$502*12</f>
        <v>6801798.8571428582</v>
      </c>
      <c r="D532" s="247">
        <f t="shared" si="183"/>
        <v>1243992.5485714287</v>
      </c>
      <c r="E532" s="247">
        <f t="shared" si="183"/>
        <v>0</v>
      </c>
      <c r="F532" s="247">
        <f t="shared" si="183"/>
        <v>1384868.5714285714</v>
      </c>
      <c r="G532" s="247">
        <f t="shared" si="183"/>
        <v>37440</v>
      </c>
      <c r="H532" s="247">
        <f t="shared" si="183"/>
        <v>0</v>
      </c>
      <c r="J532" s="248"/>
      <c r="K532" s="270"/>
    </row>
    <row r="533" spans="1:11" s="247" customFormat="1" hidden="1" x14ac:dyDescent="0.2">
      <c r="A533" s="80" t="s">
        <v>737</v>
      </c>
      <c r="B533" s="247">
        <f>SUM(C533:K533)</f>
        <v>22533676.366527718</v>
      </c>
      <c r="C533" s="247">
        <f t="shared" ref="C533:H533" si="184">C522*C$509</f>
        <v>5924318.6717540808</v>
      </c>
      <c r="D533" s="247">
        <f t="shared" si="184"/>
        <v>4881827.1723175766</v>
      </c>
      <c r="E533" s="247">
        <f t="shared" si="184"/>
        <v>0</v>
      </c>
      <c r="F533" s="247">
        <f t="shared" si="184"/>
        <v>10302026.789353976</v>
      </c>
      <c r="G533" s="247">
        <f t="shared" si="184"/>
        <v>1312728.196797003</v>
      </c>
      <c r="H533" s="247">
        <f t="shared" si="184"/>
        <v>112775.53630508475</v>
      </c>
      <c r="J533" s="248"/>
      <c r="K533" s="270"/>
    </row>
    <row r="534" spans="1:11" s="247" customFormat="1" hidden="1" x14ac:dyDescent="0.2">
      <c r="A534" s="80" t="s">
        <v>738</v>
      </c>
      <c r="B534" s="247">
        <f>SUM(C534:K534)</f>
        <v>32001776.343670581</v>
      </c>
      <c r="C534" s="247">
        <f t="shared" ref="C534:H534" si="185">C533+C532</f>
        <v>12726117.528896939</v>
      </c>
      <c r="D534" s="247">
        <f t="shared" si="185"/>
        <v>6125819.7208890058</v>
      </c>
      <c r="E534" s="247">
        <f t="shared" si="185"/>
        <v>0</v>
      </c>
      <c r="F534" s="247">
        <f t="shared" si="185"/>
        <v>11686895.360782547</v>
      </c>
      <c r="G534" s="247">
        <f t="shared" si="185"/>
        <v>1350168.196797003</v>
      </c>
      <c r="H534" s="247">
        <f t="shared" si="185"/>
        <v>112775.53630508475</v>
      </c>
      <c r="J534" s="248"/>
      <c r="K534" s="270"/>
    </row>
    <row r="535" spans="1:11" s="247" customFormat="1" hidden="1" x14ac:dyDescent="0.2">
      <c r="A535" s="80" t="s">
        <v>739</v>
      </c>
      <c r="B535" s="247">
        <f>SUM(C535:K535)</f>
        <v>88462541.082214862</v>
      </c>
      <c r="C535" s="247">
        <f t="shared" ref="C535:H535" si="186">C524*C$509</f>
        <v>17881667.376597684</v>
      </c>
      <c r="D535" s="247">
        <f t="shared" si="186"/>
        <v>18849064.202041376</v>
      </c>
      <c r="E535" s="247">
        <f t="shared" si="186"/>
        <v>0</v>
      </c>
      <c r="F535" s="247">
        <f t="shared" si="186"/>
        <v>43312423.298581578</v>
      </c>
      <c r="G535" s="247">
        <f t="shared" si="186"/>
        <v>7716193.3273792882</v>
      </c>
      <c r="H535" s="247">
        <f t="shared" si="186"/>
        <v>703192.87761493935</v>
      </c>
      <c r="J535" s="248"/>
      <c r="K535" s="270"/>
    </row>
    <row r="536" spans="1:11" s="247" customFormat="1" hidden="1" x14ac:dyDescent="0.2">
      <c r="A536" s="80" t="s">
        <v>740</v>
      </c>
      <c r="B536" s="247">
        <f>B535+B534</f>
        <v>120464317.42588544</v>
      </c>
      <c r="C536" s="247">
        <f t="shared" ref="C536:H536" si="187">C535+C534</f>
        <v>30607784.905494623</v>
      </c>
      <c r="D536" s="247">
        <f t="shared" si="187"/>
        <v>24974883.922930382</v>
      </c>
      <c r="E536" s="247">
        <f t="shared" si="187"/>
        <v>0</v>
      </c>
      <c r="F536" s="247">
        <f t="shared" si="187"/>
        <v>54999318.659364127</v>
      </c>
      <c r="G536" s="247">
        <f t="shared" si="187"/>
        <v>9066361.5241762921</v>
      </c>
      <c r="H536" s="247">
        <f t="shared" si="187"/>
        <v>815968.41392002406</v>
      </c>
      <c r="J536" s="248"/>
      <c r="K536" s="270"/>
    </row>
    <row r="537" spans="1:11" s="247" customFormat="1" hidden="1" x14ac:dyDescent="0.2">
      <c r="A537" s="80" t="s">
        <v>741</v>
      </c>
      <c r="B537" s="36">
        <f t="shared" ref="B537:G537" si="188">B532/B534</f>
        <v>0.29586170078385321</v>
      </c>
      <c r="C537" s="36">
        <f t="shared" si="188"/>
        <v>0.5344755650494466</v>
      </c>
      <c r="D537" s="36">
        <f t="shared" si="188"/>
        <v>0.20307364650798035</v>
      </c>
      <c r="E537" s="36"/>
      <c r="F537" s="36">
        <f t="shared" si="188"/>
        <v>0.11849755890480065</v>
      </c>
      <c r="G537" s="36">
        <f t="shared" si="188"/>
        <v>2.7729878461675156E-2</v>
      </c>
      <c r="H537" s="36">
        <v>0</v>
      </c>
      <c r="J537" s="248"/>
      <c r="K537" s="270"/>
    </row>
    <row r="538" spans="1:11" s="247" customFormat="1" hidden="1" x14ac:dyDescent="0.2">
      <c r="A538" s="80" t="s">
        <v>742</v>
      </c>
      <c r="B538" s="36">
        <f t="shared" ref="B538:G538" si="189">B533/B534</f>
        <v>0.70413829921614657</v>
      </c>
      <c r="C538" s="36">
        <f t="shared" si="189"/>
        <v>0.4655244349505534</v>
      </c>
      <c r="D538" s="36">
        <f t="shared" si="189"/>
        <v>0.79692635349201957</v>
      </c>
      <c r="E538" s="36"/>
      <c r="F538" s="36">
        <f t="shared" si="189"/>
        <v>0.88150244109519937</v>
      </c>
      <c r="G538" s="36">
        <f t="shared" si="189"/>
        <v>0.97227012153832482</v>
      </c>
      <c r="H538" s="36">
        <v>1</v>
      </c>
      <c r="J538" s="248"/>
      <c r="K538" s="270"/>
    </row>
    <row r="539" spans="1:11" s="247" customFormat="1" x14ac:dyDescent="0.2">
      <c r="A539" s="80"/>
      <c r="J539" s="248"/>
      <c r="K539" s="265" t="s">
        <v>781</v>
      </c>
    </row>
    <row r="540" spans="1:11" x14ac:dyDescent="0.2">
      <c r="A540" s="67" t="s">
        <v>222</v>
      </c>
      <c r="B540" s="1"/>
      <c r="C540" s="1"/>
      <c r="D540" s="1"/>
      <c r="E540" s="1"/>
      <c r="F540" s="1"/>
      <c r="G540" s="113"/>
      <c r="H540" s="1"/>
      <c r="I540" s="1"/>
      <c r="K540" s="265" t="s">
        <v>782</v>
      </c>
    </row>
    <row r="541" spans="1:11" x14ac:dyDescent="0.2">
      <c r="A541" s="12" t="s">
        <v>217</v>
      </c>
      <c r="B541" s="32"/>
      <c r="C541" s="27">
        <f>C468</f>
        <v>8</v>
      </c>
      <c r="D541" s="27">
        <f>D468</f>
        <v>15</v>
      </c>
      <c r="E541" s="27">
        <v>15</v>
      </c>
      <c r="F541" s="27">
        <v>45</v>
      </c>
      <c r="G541" s="108">
        <v>240</v>
      </c>
      <c r="H541" s="107">
        <v>0</v>
      </c>
      <c r="I541" s="107"/>
      <c r="J541" s="108"/>
      <c r="K541" s="265" t="s">
        <v>783</v>
      </c>
    </row>
    <row r="542" spans="1:11" ht="13.5" thickBot="1" x14ac:dyDescent="0.25">
      <c r="A542" s="12" t="s">
        <v>218</v>
      </c>
      <c r="B542" s="32"/>
      <c r="D542" s="1"/>
      <c r="E542" s="1"/>
      <c r="F542" s="1"/>
      <c r="G542" s="113"/>
      <c r="H542" s="107"/>
      <c r="I542" s="107"/>
      <c r="J542" s="108"/>
      <c r="K542" s="271" t="s">
        <v>784</v>
      </c>
    </row>
    <row r="543" spans="1:11" x14ac:dyDescent="0.2">
      <c r="A543" s="12" t="s">
        <v>219</v>
      </c>
      <c r="B543" s="32"/>
      <c r="C543" s="85">
        <f>C470</f>
        <v>0.4834</v>
      </c>
      <c r="D543" s="85">
        <f>D470</f>
        <v>0.32107000000000002</v>
      </c>
      <c r="E543" s="85">
        <f>E470</f>
        <v>0.32107000000000002</v>
      </c>
      <c r="F543" s="85">
        <f>F470</f>
        <v>0.23809</v>
      </c>
      <c r="G543" s="85">
        <f>G470</f>
        <v>0.10038999999999999</v>
      </c>
      <c r="H543" s="110">
        <f>'[21]6 2008 - OLD '!$C$79</f>
        <v>0.17688999999999999</v>
      </c>
      <c r="I543" s="110"/>
      <c r="J543" s="111"/>
      <c r="K543" s="286" t="s">
        <v>785</v>
      </c>
    </row>
    <row r="544" spans="1:11" x14ac:dyDescent="0.2">
      <c r="A544" s="1"/>
      <c r="B544" s="32"/>
      <c r="C544" s="32"/>
      <c r="D544" s="1"/>
      <c r="E544" s="1"/>
      <c r="F544" s="1"/>
      <c r="G544" s="113"/>
      <c r="H544" s="110"/>
      <c r="I544" s="110"/>
      <c r="J544" s="111"/>
      <c r="K544" s="287"/>
    </row>
    <row r="545" spans="1:11" x14ac:dyDescent="0.2">
      <c r="A545" s="12" t="s">
        <v>220</v>
      </c>
      <c r="B545" s="103"/>
      <c r="C545" s="85">
        <f>C472</f>
        <v>1.59327</v>
      </c>
      <c r="D545" s="85">
        <f>D472</f>
        <v>1.59327</v>
      </c>
      <c r="E545" s="85">
        <f>E472</f>
        <v>1.59327</v>
      </c>
      <c r="F545" s="85">
        <f>F472</f>
        <v>1.59327</v>
      </c>
      <c r="G545" s="111">
        <f>F545</f>
        <v>1.59327</v>
      </c>
      <c r="H545" s="110">
        <f>H472</f>
        <v>1.59327</v>
      </c>
      <c r="I545" s="110"/>
      <c r="J545" s="111"/>
      <c r="K545" s="287"/>
    </row>
    <row r="546" spans="1:11" x14ac:dyDescent="0.2">
      <c r="A546" s="1"/>
      <c r="B546" s="32"/>
      <c r="C546" s="32"/>
      <c r="D546" s="1"/>
      <c r="E546" s="1"/>
      <c r="F546" s="1"/>
      <c r="G546" s="113"/>
      <c r="H546" s="110"/>
      <c r="I546" s="110"/>
      <c r="J546" s="111"/>
      <c r="K546" s="287"/>
    </row>
    <row r="547" spans="1:11" ht="13.5" thickBot="1" x14ac:dyDescent="0.25">
      <c r="A547" s="102" t="s">
        <v>221</v>
      </c>
      <c r="B547" s="32"/>
      <c r="C547" s="85">
        <f>C543+C545</f>
        <v>2.07667</v>
      </c>
      <c r="D547" s="85">
        <f>D543+D545</f>
        <v>1.9143399999999999</v>
      </c>
      <c r="E547" s="85">
        <f>E543+E545</f>
        <v>1.9143399999999999</v>
      </c>
      <c r="F547" s="85">
        <f>F543+F545</f>
        <v>1.8313599999999999</v>
      </c>
      <c r="G547" s="85">
        <f>G543+G545</f>
        <v>1.6936599999999999</v>
      </c>
      <c r="H547" s="110">
        <f>H474</f>
        <v>1.610959</v>
      </c>
      <c r="I547" s="110"/>
      <c r="J547" s="111"/>
      <c r="K547" s="288"/>
    </row>
    <row r="548" spans="1:11" hidden="1" x14ac:dyDescent="0.2">
      <c r="A548" s="267" t="s">
        <v>730</v>
      </c>
      <c r="B548" s="32"/>
      <c r="C548" s="272">
        <f t="shared" ref="C548:H548" si="190">C527</f>
        <v>19.800497146724634</v>
      </c>
      <c r="D548" s="272">
        <f t="shared" si="190"/>
        <v>276.55214933734112</v>
      </c>
      <c r="E548" s="272">
        <f t="shared" si="190"/>
        <v>0</v>
      </c>
      <c r="F548" s="272">
        <f t="shared" si="190"/>
        <v>1766.6765893018346</v>
      </c>
      <c r="G548" s="272">
        <f t="shared" si="190"/>
        <v>31044.818354460211</v>
      </c>
      <c r="H548" s="272">
        <f t="shared" si="190"/>
        <v>875.69838352677516</v>
      </c>
      <c r="I548" s="110"/>
      <c r="J548" s="111"/>
      <c r="K548" s="1"/>
    </row>
    <row r="549" spans="1:11" s="247" customFormat="1" hidden="1" x14ac:dyDescent="0.2">
      <c r="A549" s="80" t="s">
        <v>731</v>
      </c>
      <c r="C549" s="247">
        <f>C541+C548*C543</f>
        <v>17.571560320726689</v>
      </c>
      <c r="D549" s="247">
        <f>D541+D543*D548</f>
        <v>103.79259858774012</v>
      </c>
      <c r="E549" s="247">
        <f>E541+E543*E548</f>
        <v>15</v>
      </c>
      <c r="F549" s="247">
        <f>F541+F543*F548</f>
        <v>465.62802914687381</v>
      </c>
      <c r="G549" s="247">
        <f>G541+G543*G548</f>
        <v>3356.5893146042604</v>
      </c>
      <c r="H549" s="247">
        <f>H541+H543*H548</f>
        <v>154.90228706205124</v>
      </c>
      <c r="J549" s="248"/>
    </row>
    <row r="550" spans="1:11" s="247" customFormat="1" hidden="1" x14ac:dyDescent="0.2">
      <c r="A550" s="80" t="s">
        <v>733</v>
      </c>
      <c r="C550" s="247">
        <f t="shared" ref="C550:H550" si="191">C549/C548</f>
        <v>0.88743025947878018</v>
      </c>
      <c r="D550" s="247">
        <f t="shared" si="191"/>
        <v>0.37530931810308532</v>
      </c>
      <c r="F550" s="247">
        <f t="shared" si="191"/>
        <v>0.26356155505002948</v>
      </c>
      <c r="G550" s="247">
        <f t="shared" si="191"/>
        <v>0.10812075871341083</v>
      </c>
      <c r="H550" s="247">
        <f t="shared" si="191"/>
        <v>0.17688999999999999</v>
      </c>
      <c r="J550" s="248"/>
    </row>
    <row r="551" spans="1:11" hidden="1" x14ac:dyDescent="0.2">
      <c r="A551" s="102" t="s">
        <v>734</v>
      </c>
      <c r="B551" s="32"/>
      <c r="C551" s="36">
        <f t="shared" ref="C551:H551" si="192">C529/C550-1</f>
        <v>0.27774168442598168</v>
      </c>
      <c r="D551" s="36">
        <f t="shared" si="192"/>
        <v>0.37966754962645721</v>
      </c>
      <c r="E551" s="36"/>
      <c r="F551" s="36">
        <f t="shared" si="192"/>
        <v>0.63115033718826785</v>
      </c>
      <c r="G551" s="36">
        <f t="shared" si="192"/>
        <v>1.5784877228755452</v>
      </c>
      <c r="H551" s="36">
        <f t="shared" si="192"/>
        <v>0.44452989672564436</v>
      </c>
      <c r="I551" s="110"/>
      <c r="J551" s="111"/>
      <c r="K551" s="1"/>
    </row>
    <row r="552" spans="1:11" hidden="1" x14ac:dyDescent="0.2">
      <c r="A552" s="102"/>
      <c r="B552" s="32"/>
      <c r="C552" s="85"/>
      <c r="D552" s="85"/>
      <c r="E552" s="85"/>
      <c r="F552" s="85"/>
      <c r="G552" s="113"/>
      <c r="H552" s="110"/>
      <c r="I552" s="110"/>
      <c r="J552" s="111"/>
      <c r="K552" s="1"/>
    </row>
    <row r="553" spans="1:11" hidden="1" x14ac:dyDescent="0.2">
      <c r="A553" s="80" t="s">
        <v>736</v>
      </c>
      <c r="B553" s="247">
        <f>SUM(C553:K553)</f>
        <v>5906081.1428571427</v>
      </c>
      <c r="C553" s="247">
        <f t="shared" ref="C553:H553" si="193">C541*C$502*12</f>
        <v>4534532.5714285718</v>
      </c>
      <c r="D553" s="247">
        <f t="shared" si="193"/>
        <v>641674.28571428568</v>
      </c>
      <c r="E553" s="247">
        <f t="shared" si="193"/>
        <v>0</v>
      </c>
      <c r="F553" s="247">
        <f t="shared" si="193"/>
        <v>692434.28571428568</v>
      </c>
      <c r="G553" s="247">
        <f t="shared" si="193"/>
        <v>37440</v>
      </c>
      <c r="H553" s="247">
        <f t="shared" si="193"/>
        <v>0</v>
      </c>
      <c r="I553" s="110"/>
      <c r="J553" s="111"/>
      <c r="K553" s="1"/>
    </row>
    <row r="554" spans="1:11" hidden="1" x14ac:dyDescent="0.2">
      <c r="A554" s="80" t="s">
        <v>737</v>
      </c>
      <c r="B554" s="247">
        <f>SUM(C554:K554)</f>
        <v>16260356.595312122</v>
      </c>
      <c r="C554" s="247">
        <f t="shared" ref="C554:H554" si="194">C543*C$509</f>
        <v>5425319.0042160591</v>
      </c>
      <c r="D554" s="247">
        <f t="shared" si="194"/>
        <v>3798395.1517002294</v>
      </c>
      <c r="E554" s="247">
        <f t="shared" si="194"/>
        <v>0</v>
      </c>
      <c r="F554" s="247">
        <f t="shared" si="194"/>
        <v>6472383.7536382955</v>
      </c>
      <c r="G554" s="247">
        <f t="shared" si="194"/>
        <v>486187.93307826464</v>
      </c>
      <c r="H554" s="247">
        <f t="shared" si="194"/>
        <v>78070.752679273835</v>
      </c>
      <c r="I554" s="110"/>
      <c r="J554" s="111"/>
      <c r="K554" s="1"/>
    </row>
    <row r="555" spans="1:11" hidden="1" x14ac:dyDescent="0.2">
      <c r="A555" s="80" t="s">
        <v>738</v>
      </c>
      <c r="B555" s="247">
        <f>SUM(C555:K555)</f>
        <v>22166437.738169264</v>
      </c>
      <c r="C555" s="247">
        <f t="shared" ref="C555:H555" si="195">C554+C553</f>
        <v>9959851.5756446309</v>
      </c>
      <c r="D555" s="247">
        <f t="shared" si="195"/>
        <v>4440069.4374145148</v>
      </c>
      <c r="E555" s="247">
        <f t="shared" si="195"/>
        <v>0</v>
      </c>
      <c r="F555" s="247">
        <f t="shared" si="195"/>
        <v>7164818.0393525809</v>
      </c>
      <c r="G555" s="247">
        <f t="shared" si="195"/>
        <v>523627.93307826464</v>
      </c>
      <c r="H555" s="247">
        <f t="shared" si="195"/>
        <v>78070.752679273835</v>
      </c>
      <c r="I555" s="110"/>
      <c r="J555" s="111"/>
      <c r="K555" s="1"/>
    </row>
    <row r="556" spans="1:11" hidden="1" x14ac:dyDescent="0.2">
      <c r="A556" s="80" t="s">
        <v>739</v>
      </c>
      <c r="B556" s="247">
        <f>SUM(C556:K556)</f>
        <v>88462541.082214862</v>
      </c>
      <c r="C556" s="247">
        <f t="shared" ref="C556:H556" si="196">C545*C$509</f>
        <v>17881667.376597684</v>
      </c>
      <c r="D556" s="247">
        <f t="shared" si="196"/>
        <v>18849064.202041376</v>
      </c>
      <c r="E556" s="247">
        <f t="shared" si="196"/>
        <v>0</v>
      </c>
      <c r="F556" s="247">
        <f t="shared" si="196"/>
        <v>43312423.298581578</v>
      </c>
      <c r="G556" s="247">
        <f t="shared" si="196"/>
        <v>7716193.3273792882</v>
      </c>
      <c r="H556" s="247">
        <f t="shared" si="196"/>
        <v>703192.87761493935</v>
      </c>
      <c r="I556" s="110"/>
      <c r="J556" s="111"/>
      <c r="K556" s="1"/>
    </row>
    <row r="557" spans="1:11" hidden="1" x14ac:dyDescent="0.2">
      <c r="A557" s="80" t="s">
        <v>740</v>
      </c>
      <c r="B557" s="247">
        <f t="shared" ref="B557:H557" si="197">B556+B555</f>
        <v>110628978.82038413</v>
      </c>
      <c r="C557" s="247">
        <f t="shared" si="197"/>
        <v>27841518.952242315</v>
      </c>
      <c r="D557" s="247">
        <f t="shared" si="197"/>
        <v>23289133.639455892</v>
      </c>
      <c r="E557" s="247">
        <f t="shared" si="197"/>
        <v>0</v>
      </c>
      <c r="F557" s="247">
        <f t="shared" si="197"/>
        <v>50477241.337934159</v>
      </c>
      <c r="G557" s="247">
        <f t="shared" si="197"/>
        <v>8239821.260457553</v>
      </c>
      <c r="H557" s="247">
        <f t="shared" si="197"/>
        <v>781263.63029421319</v>
      </c>
      <c r="I557" s="110"/>
      <c r="J557" s="111"/>
      <c r="K557" s="1"/>
    </row>
    <row r="558" spans="1:11" hidden="1" x14ac:dyDescent="0.2">
      <c r="A558" s="80" t="s">
        <v>741</v>
      </c>
      <c r="B558" s="36">
        <f t="shared" ref="B558:G558" si="198">B553/B555</f>
        <v>0.26644250251754381</v>
      </c>
      <c r="C558" s="36">
        <f t="shared" si="198"/>
        <v>0.45528113918053881</v>
      </c>
      <c r="D558" s="36">
        <f t="shared" si="198"/>
        <v>0.14451897538069525</v>
      </c>
      <c r="E558" s="36"/>
      <c r="F558" s="36">
        <f t="shared" si="198"/>
        <v>9.6643666581776116E-2</v>
      </c>
      <c r="G558" s="36">
        <f t="shared" si="198"/>
        <v>7.1501151170260402E-2</v>
      </c>
      <c r="H558" s="36">
        <v>0</v>
      </c>
      <c r="I558" s="110"/>
      <c r="J558" s="111"/>
      <c r="K558" s="1"/>
    </row>
    <row r="559" spans="1:11" hidden="1" x14ac:dyDescent="0.2">
      <c r="A559" s="80" t="s">
        <v>742</v>
      </c>
      <c r="B559" s="36">
        <f t="shared" ref="B559:G559" si="199">B554/B555</f>
        <v>0.73355749748245624</v>
      </c>
      <c r="C559" s="36">
        <f t="shared" si="199"/>
        <v>0.54471886081946119</v>
      </c>
      <c r="D559" s="36">
        <f t="shared" si="199"/>
        <v>0.85548102461930475</v>
      </c>
      <c r="E559" s="36"/>
      <c r="F559" s="36">
        <f t="shared" si="199"/>
        <v>0.90335633341822397</v>
      </c>
      <c r="G559" s="36">
        <f t="shared" si="199"/>
        <v>0.92849884882973954</v>
      </c>
      <c r="H559" s="36">
        <v>1</v>
      </c>
      <c r="I559" s="110"/>
      <c r="J559" s="111"/>
      <c r="K559" s="1"/>
    </row>
    <row r="560" spans="1:11" hidden="1" x14ac:dyDescent="0.2">
      <c r="A560" s="102" t="s">
        <v>743</v>
      </c>
      <c r="B560" s="32">
        <f>SUM(C560:H560)</f>
        <v>9835338.6055013165</v>
      </c>
      <c r="C560" s="74">
        <f t="shared" ref="C560:H560" si="200">C534-C555</f>
        <v>2766265.9532523081</v>
      </c>
      <c r="D560" s="74">
        <f t="shared" si="200"/>
        <v>1685750.283474491</v>
      </c>
      <c r="E560" s="74">
        <f t="shared" si="200"/>
        <v>0</v>
      </c>
      <c r="F560" s="74">
        <f t="shared" si="200"/>
        <v>4522077.321429966</v>
      </c>
      <c r="G560" s="74">
        <f t="shared" si="200"/>
        <v>826540.26371873845</v>
      </c>
      <c r="H560" s="74">
        <f t="shared" si="200"/>
        <v>34704.783625810916</v>
      </c>
      <c r="I560" s="110"/>
      <c r="J560" s="111"/>
      <c r="K560" s="1"/>
    </row>
    <row r="561" spans="1:11" hidden="1" x14ac:dyDescent="0.2">
      <c r="A561" s="102" t="s">
        <v>744</v>
      </c>
      <c r="B561" s="32"/>
      <c r="C561" s="85">
        <f t="shared" ref="C561:H561" si="201">C560/$B$560</f>
        <v>0.28125782590799869</v>
      </c>
      <c r="D561" s="85">
        <f t="shared" si="201"/>
        <v>0.17139727985893444</v>
      </c>
      <c r="E561" s="85">
        <f t="shared" si="201"/>
        <v>0</v>
      </c>
      <c r="F561" s="85">
        <f t="shared" si="201"/>
        <v>0.45977850919139468</v>
      </c>
      <c r="G561" s="85">
        <f t="shared" si="201"/>
        <v>8.4037804581168149E-2</v>
      </c>
      <c r="H561" s="85">
        <f t="shared" si="201"/>
        <v>3.5285804605038286E-3</v>
      </c>
      <c r="I561" s="110"/>
      <c r="J561" s="111"/>
      <c r="K561" s="1"/>
    </row>
    <row r="562" spans="1:11" hidden="1" x14ac:dyDescent="0.2">
      <c r="A562" s="102"/>
      <c r="B562" s="32"/>
      <c r="C562" s="85"/>
      <c r="D562" s="85"/>
      <c r="E562" s="85"/>
      <c r="F562" s="85"/>
      <c r="G562" s="113"/>
      <c r="H562" s="110"/>
      <c r="I562" s="110"/>
      <c r="J562" s="111"/>
      <c r="K562" s="1"/>
    </row>
    <row r="563" spans="1:11" hidden="1" x14ac:dyDescent="0.2">
      <c r="A563" s="102"/>
      <c r="B563" s="32"/>
      <c r="C563" s="85"/>
      <c r="D563" s="85"/>
      <c r="E563" s="85"/>
      <c r="F563" s="85"/>
      <c r="G563" s="113"/>
      <c r="H563" s="110"/>
      <c r="I563" s="110"/>
      <c r="J563" s="111"/>
      <c r="K563" s="1"/>
    </row>
    <row r="564" spans="1:11" hidden="1" x14ac:dyDescent="0.2">
      <c r="A564" s="67" t="s">
        <v>745</v>
      </c>
      <c r="B564" s="1"/>
      <c r="C564" s="13" t="s">
        <v>26</v>
      </c>
      <c r="D564" s="13" t="s">
        <v>27</v>
      </c>
      <c r="E564" s="13" t="s">
        <v>710</v>
      </c>
      <c r="F564" s="224" t="s">
        <v>114</v>
      </c>
      <c r="G564" s="224" t="s">
        <v>29</v>
      </c>
      <c r="H564" s="13" t="s">
        <v>683</v>
      </c>
      <c r="I564" s="110"/>
      <c r="J564" s="111"/>
      <c r="K564" s="1"/>
    </row>
    <row r="565" spans="1:11" hidden="1" x14ac:dyDescent="0.2">
      <c r="A565" s="12" t="s">
        <v>217</v>
      </c>
      <c r="B565" s="128"/>
      <c r="C565" s="128">
        <v>12</v>
      </c>
      <c r="D565" s="128">
        <v>15</v>
      </c>
      <c r="E565" s="128">
        <v>15</v>
      </c>
      <c r="F565" s="128">
        <v>90</v>
      </c>
      <c r="G565" s="128">
        <v>240</v>
      </c>
      <c r="H565" s="128">
        <v>0</v>
      </c>
      <c r="I565" s="110"/>
      <c r="J565" s="111"/>
      <c r="K565" s="1"/>
    </row>
    <row r="566" spans="1:11" hidden="1" x14ac:dyDescent="0.2">
      <c r="A566" s="12" t="s">
        <v>218</v>
      </c>
      <c r="B566" s="14"/>
      <c r="C566" s="14"/>
      <c r="D566" s="14"/>
      <c r="E566" s="14"/>
      <c r="F566" s="14"/>
      <c r="G566" s="14"/>
      <c r="H566" s="54"/>
      <c r="I566" s="107"/>
      <c r="K566" s="1"/>
    </row>
    <row r="567" spans="1:11" hidden="1" x14ac:dyDescent="0.2">
      <c r="A567" s="102" t="s">
        <v>219</v>
      </c>
      <c r="B567" s="128"/>
      <c r="C567" s="273">
        <v>0.50300329203233118</v>
      </c>
      <c r="D567" s="273">
        <v>0.62684995647920971</v>
      </c>
      <c r="E567" s="273">
        <v>0.32126147760940948</v>
      </c>
      <c r="F567" s="273">
        <v>0.40623202857001817</v>
      </c>
      <c r="G567" s="273">
        <v>0.27132328424267504</v>
      </c>
      <c r="H567" s="274">
        <v>0.25574125236088358</v>
      </c>
      <c r="I567" s="110"/>
      <c r="J567" s="111"/>
      <c r="K567" s="1"/>
    </row>
    <row r="568" spans="1:11" hidden="1" x14ac:dyDescent="0.2">
      <c r="A568" s="1"/>
      <c r="B568" s="54"/>
      <c r="C568" s="54"/>
      <c r="D568" s="275"/>
      <c r="E568" s="54"/>
      <c r="F568" s="54"/>
      <c r="G568" s="54"/>
      <c r="H568" s="274"/>
      <c r="I568" s="110"/>
      <c r="J568" s="111"/>
      <c r="K568" s="1"/>
    </row>
    <row r="569" spans="1:11" hidden="1" x14ac:dyDescent="0.2">
      <c r="A569" s="102" t="s">
        <v>220</v>
      </c>
      <c r="B569" s="276"/>
      <c r="C569" s="273">
        <f t="shared" ref="C569:H569" si="202">C545</f>
        <v>1.59327</v>
      </c>
      <c r="D569" s="273">
        <f t="shared" si="202"/>
        <v>1.59327</v>
      </c>
      <c r="E569" s="273">
        <f t="shared" si="202"/>
        <v>1.59327</v>
      </c>
      <c r="F569" s="273">
        <f t="shared" si="202"/>
        <v>1.59327</v>
      </c>
      <c r="G569" s="273">
        <f t="shared" si="202"/>
        <v>1.59327</v>
      </c>
      <c r="H569" s="273">
        <f t="shared" si="202"/>
        <v>1.59327</v>
      </c>
      <c r="I569" s="110"/>
      <c r="J569" s="111"/>
      <c r="K569" s="1"/>
    </row>
    <row r="570" spans="1:11" hidden="1" x14ac:dyDescent="0.2">
      <c r="A570" s="1"/>
      <c r="B570" s="54"/>
      <c r="C570" s="54"/>
      <c r="D570" s="54"/>
      <c r="E570" s="54"/>
      <c r="F570" s="54"/>
      <c r="G570" s="54"/>
      <c r="H570" s="274"/>
      <c r="I570" s="110"/>
      <c r="J570" s="111"/>
      <c r="K570" s="1"/>
    </row>
    <row r="571" spans="1:11" hidden="1" x14ac:dyDescent="0.2">
      <c r="A571" s="102" t="s">
        <v>221</v>
      </c>
      <c r="B571" s="128"/>
      <c r="C571" s="273">
        <f t="shared" ref="C571:H571" si="203">C567+C569</f>
        <v>2.0962732920323313</v>
      </c>
      <c r="D571" s="273">
        <f t="shared" si="203"/>
        <v>2.2201199564792096</v>
      </c>
      <c r="E571" s="273">
        <f t="shared" si="203"/>
        <v>1.9145314776094096</v>
      </c>
      <c r="F571" s="273">
        <f t="shared" si="203"/>
        <v>1.999502028570018</v>
      </c>
      <c r="G571" s="273">
        <f t="shared" si="203"/>
        <v>1.8645932842426749</v>
      </c>
      <c r="H571" s="273">
        <f t="shared" si="203"/>
        <v>1.8490112523608835</v>
      </c>
      <c r="I571" s="110"/>
      <c r="J571" s="111"/>
      <c r="K571" s="1"/>
    </row>
    <row r="572" spans="1:11" hidden="1" x14ac:dyDescent="0.2">
      <c r="A572" s="277" t="s">
        <v>730</v>
      </c>
      <c r="B572" s="268"/>
      <c r="C572" s="268">
        <f t="shared" ref="C572:H572" si="204">C527</f>
        <v>19.800497146724634</v>
      </c>
      <c r="D572" s="268">
        <f t="shared" si="204"/>
        <v>276.55214933734112</v>
      </c>
      <c r="E572" s="268">
        <f t="shared" si="204"/>
        <v>0</v>
      </c>
      <c r="F572" s="268">
        <f t="shared" si="204"/>
        <v>1766.6765893018346</v>
      </c>
      <c r="G572" s="268">
        <f t="shared" si="204"/>
        <v>31044.818354460211</v>
      </c>
      <c r="H572" s="268">
        <f t="shared" si="204"/>
        <v>875.69838352677516</v>
      </c>
      <c r="I572" s="110"/>
      <c r="J572" s="111"/>
      <c r="K572" s="1"/>
    </row>
    <row r="573" spans="1:11" hidden="1" x14ac:dyDescent="0.2">
      <c r="A573" s="278" t="s">
        <v>731</v>
      </c>
      <c r="B573" s="247"/>
      <c r="C573" s="247">
        <f t="shared" ref="C573:H573" si="205">C565+C567*C572</f>
        <v>21.959715248679274</v>
      </c>
      <c r="D573" s="247">
        <f t="shared" si="205"/>
        <v>188.35670277634418</v>
      </c>
      <c r="E573" s="247">
        <f t="shared" si="205"/>
        <v>15</v>
      </c>
      <c r="F573" s="247">
        <f t="shared" si="205"/>
        <v>807.6806146992451</v>
      </c>
      <c r="G573" s="247">
        <f t="shared" si="205"/>
        <v>8663.1820746494232</v>
      </c>
      <c r="H573" s="247">
        <f t="shared" si="205"/>
        <v>223.95220129353882</v>
      </c>
      <c r="I573" s="110"/>
      <c r="J573" s="111"/>
      <c r="K573" s="1"/>
    </row>
    <row r="574" spans="1:11" hidden="1" x14ac:dyDescent="0.2">
      <c r="A574" s="279" t="s">
        <v>732</v>
      </c>
      <c r="B574" s="247"/>
      <c r="C574" s="247">
        <f t="shared" ref="C574:H574" si="206">C573/C572</f>
        <v>1.1090486812505016</v>
      </c>
      <c r="D574" s="247">
        <f t="shared" si="206"/>
        <v>0.68108927458229496</v>
      </c>
      <c r="E574" s="247"/>
      <c r="F574" s="247">
        <f t="shared" si="206"/>
        <v>0.45717513867007709</v>
      </c>
      <c r="G574" s="247">
        <f t="shared" si="206"/>
        <v>0.27905404295608588</v>
      </c>
      <c r="H574" s="247">
        <f t="shared" si="206"/>
        <v>0.25574125236088358</v>
      </c>
      <c r="I574" s="110"/>
      <c r="J574" s="111"/>
      <c r="K574" s="1"/>
    </row>
    <row r="575" spans="1:11" hidden="1" x14ac:dyDescent="0.2">
      <c r="A575" s="279"/>
      <c r="B575" s="247"/>
      <c r="C575" s="247"/>
      <c r="D575" s="247"/>
      <c r="E575" s="247"/>
      <c r="F575" s="247"/>
      <c r="G575" s="247"/>
      <c r="H575" s="247"/>
      <c r="I575" s="110"/>
      <c r="J575" s="111"/>
      <c r="K575" s="1"/>
    </row>
    <row r="576" spans="1:11" hidden="1" x14ac:dyDescent="0.2">
      <c r="A576" s="279"/>
      <c r="B576" s="247"/>
      <c r="C576" s="247"/>
      <c r="D576" s="247"/>
      <c r="E576" s="247"/>
      <c r="F576" s="247"/>
      <c r="G576" s="247"/>
      <c r="H576" s="247"/>
      <c r="I576" s="110"/>
      <c r="J576" s="111"/>
      <c r="K576" s="1"/>
    </row>
    <row r="577" spans="1:11" hidden="1" x14ac:dyDescent="0.2">
      <c r="A577" s="80" t="s">
        <v>736</v>
      </c>
      <c r="B577" s="247">
        <f>SUM(C577:K577)</f>
        <v>8865781.7142857146</v>
      </c>
      <c r="C577" s="247">
        <f t="shared" ref="C577:H577" si="207">C565*C$502*12</f>
        <v>6801798.8571428582</v>
      </c>
      <c r="D577" s="247">
        <f t="shared" si="207"/>
        <v>641674.28571428568</v>
      </c>
      <c r="E577" s="247">
        <f t="shared" si="207"/>
        <v>0</v>
      </c>
      <c r="F577" s="247">
        <f t="shared" si="207"/>
        <v>1384868.5714285714</v>
      </c>
      <c r="G577" s="247">
        <f t="shared" si="207"/>
        <v>37440</v>
      </c>
      <c r="H577" s="247">
        <f t="shared" si="207"/>
        <v>0</v>
      </c>
      <c r="I577" s="110"/>
      <c r="J577" s="111"/>
      <c r="K577" s="1"/>
    </row>
    <row r="578" spans="1:11" hidden="1" x14ac:dyDescent="0.2">
      <c r="A578" s="80" t="s">
        <v>737</v>
      </c>
      <c r="B578" s="247">
        <f>SUM(C578:K578)</f>
        <v>25531381.720395043</v>
      </c>
      <c r="C578" s="247">
        <f t="shared" ref="C578:H578" si="208">C567*C$509</f>
        <v>5645331.6496612467</v>
      </c>
      <c r="D578" s="247">
        <f t="shared" si="208"/>
        <v>7415902.5618529599</v>
      </c>
      <c r="E578" s="247">
        <f t="shared" si="208"/>
        <v>0</v>
      </c>
      <c r="F578" s="247">
        <f t="shared" si="208"/>
        <v>11043259.195783583</v>
      </c>
      <c r="G578" s="247">
        <f t="shared" si="208"/>
        <v>1314016.4036453101</v>
      </c>
      <c r="H578" s="247">
        <f t="shared" si="208"/>
        <v>112871.90945194356</v>
      </c>
      <c r="I578" s="110"/>
      <c r="J578" s="111"/>
      <c r="K578" s="1"/>
    </row>
    <row r="579" spans="1:11" hidden="1" x14ac:dyDescent="0.2">
      <c r="A579" s="80" t="s">
        <v>738</v>
      </c>
      <c r="B579" s="247">
        <f>SUM(C579:K579)</f>
        <v>34397163.43468076</v>
      </c>
      <c r="C579" s="247">
        <f t="shared" ref="C579:H579" si="209">C578+C577</f>
        <v>12447130.506804105</v>
      </c>
      <c r="D579" s="247">
        <f t="shared" si="209"/>
        <v>8057576.8475672454</v>
      </c>
      <c r="E579" s="247">
        <f t="shared" si="209"/>
        <v>0</v>
      </c>
      <c r="F579" s="247">
        <f t="shared" si="209"/>
        <v>12428127.767212154</v>
      </c>
      <c r="G579" s="247">
        <f t="shared" si="209"/>
        <v>1351456.4036453101</v>
      </c>
      <c r="H579" s="247">
        <f t="shared" si="209"/>
        <v>112871.90945194356</v>
      </c>
      <c r="I579" s="110"/>
      <c r="J579" s="111"/>
      <c r="K579" s="1"/>
    </row>
    <row r="580" spans="1:11" hidden="1" x14ac:dyDescent="0.2">
      <c r="A580" s="80" t="s">
        <v>739</v>
      </c>
      <c r="B580" s="247">
        <f>SUM(C580:K580)</f>
        <v>88462541.082214862</v>
      </c>
      <c r="C580" s="247">
        <f t="shared" ref="C580:H580" si="210">C569*C$509</f>
        <v>17881667.376597684</v>
      </c>
      <c r="D580" s="247">
        <f t="shared" si="210"/>
        <v>18849064.202041376</v>
      </c>
      <c r="E580" s="247">
        <f t="shared" si="210"/>
        <v>0</v>
      </c>
      <c r="F580" s="247">
        <f t="shared" si="210"/>
        <v>43312423.298581578</v>
      </c>
      <c r="G580" s="247">
        <f t="shared" si="210"/>
        <v>7716193.3273792882</v>
      </c>
      <c r="H580" s="247">
        <f t="shared" si="210"/>
        <v>703192.87761493935</v>
      </c>
      <c r="I580" s="110"/>
      <c r="J580" s="111"/>
      <c r="K580" s="1"/>
    </row>
    <row r="581" spans="1:11" hidden="1" x14ac:dyDescent="0.2">
      <c r="A581" s="80" t="s">
        <v>740</v>
      </c>
      <c r="B581" s="247">
        <f t="shared" ref="B581:H581" si="211">B580+B579</f>
        <v>122859704.51689562</v>
      </c>
      <c r="C581" s="247">
        <f t="shared" si="211"/>
        <v>30328797.883401789</v>
      </c>
      <c r="D581" s="247">
        <f t="shared" si="211"/>
        <v>26906641.049608622</v>
      </c>
      <c r="E581" s="247">
        <f t="shared" si="211"/>
        <v>0</v>
      </c>
      <c r="F581" s="247">
        <f t="shared" si="211"/>
        <v>55740551.06579373</v>
      </c>
      <c r="G581" s="247">
        <f t="shared" si="211"/>
        <v>9067649.7310245987</v>
      </c>
      <c r="H581" s="247">
        <f t="shared" si="211"/>
        <v>816064.78706688294</v>
      </c>
      <c r="I581" s="110"/>
      <c r="J581" s="111"/>
      <c r="K581" s="1"/>
    </row>
    <row r="582" spans="1:11" hidden="1" x14ac:dyDescent="0.2">
      <c r="A582" s="80" t="s">
        <v>741</v>
      </c>
      <c r="B582" s="36">
        <f t="shared" ref="B582:G582" si="212">B577/B579</f>
        <v>0.25774746604095955</v>
      </c>
      <c r="C582" s="36">
        <f t="shared" si="212"/>
        <v>0.5464551732164068</v>
      </c>
      <c r="D582" s="36">
        <f t="shared" si="212"/>
        <v>7.9636136006325631E-2</v>
      </c>
      <c r="E582" s="36"/>
      <c r="F582" s="36">
        <f t="shared" si="212"/>
        <v>0.11143018460770311</v>
      </c>
      <c r="G582" s="36">
        <f t="shared" si="212"/>
        <v>2.7703446370162105E-2</v>
      </c>
      <c r="H582" s="36">
        <v>0</v>
      </c>
      <c r="I582" s="107"/>
      <c r="K582" s="1"/>
    </row>
    <row r="583" spans="1:11" hidden="1" x14ac:dyDescent="0.2">
      <c r="A583" s="80" t="s">
        <v>742</v>
      </c>
      <c r="B583" s="36">
        <f t="shared" ref="B583:G583" si="213">B578/B579</f>
        <v>0.74225253395904045</v>
      </c>
      <c r="C583" s="36">
        <f t="shared" si="213"/>
        <v>0.4535448267835932</v>
      </c>
      <c r="D583" s="36">
        <f t="shared" si="213"/>
        <v>0.92036386399367442</v>
      </c>
      <c r="E583" s="36"/>
      <c r="F583" s="36">
        <f t="shared" si="213"/>
        <v>0.88856981539229696</v>
      </c>
      <c r="G583" s="36">
        <f t="shared" si="213"/>
        <v>0.97229655362983791</v>
      </c>
      <c r="H583" s="36">
        <v>1</v>
      </c>
      <c r="I583" s="110"/>
      <c r="J583" s="111"/>
      <c r="K583" s="1"/>
    </row>
    <row r="584" spans="1:11" hidden="1" x14ac:dyDescent="0.2">
      <c r="A584" s="1"/>
      <c r="B584" s="1"/>
      <c r="C584" s="1"/>
      <c r="D584" s="1"/>
      <c r="E584" s="1"/>
      <c r="F584" s="1"/>
      <c r="G584" s="1"/>
      <c r="H584" s="1"/>
      <c r="I584" s="110"/>
      <c r="J584" s="111"/>
      <c r="K584" s="1"/>
    </row>
    <row r="585" spans="1:11" hidden="1" x14ac:dyDescent="0.2">
      <c r="A585" s="67" t="s">
        <v>222</v>
      </c>
      <c r="B585" s="1"/>
      <c r="C585" s="1"/>
      <c r="D585" s="1"/>
      <c r="E585" s="1"/>
      <c r="F585" s="1"/>
      <c r="G585" s="113"/>
      <c r="H585" s="1"/>
      <c r="I585" s="110"/>
      <c r="J585" s="111"/>
      <c r="K585" s="1"/>
    </row>
    <row r="586" spans="1:11" hidden="1" x14ac:dyDescent="0.2">
      <c r="A586" s="12" t="s">
        <v>217</v>
      </c>
      <c r="B586" s="32"/>
      <c r="C586" s="27">
        <f t="shared" ref="C586:H586" si="214">C468</f>
        <v>8</v>
      </c>
      <c r="D586" s="27">
        <f t="shared" si="214"/>
        <v>15</v>
      </c>
      <c r="E586" s="27">
        <f t="shared" si="214"/>
        <v>15</v>
      </c>
      <c r="F586" s="27">
        <f t="shared" si="214"/>
        <v>45</v>
      </c>
      <c r="G586" s="27">
        <f t="shared" si="214"/>
        <v>240</v>
      </c>
      <c r="H586" s="27">
        <f t="shared" si="214"/>
        <v>0</v>
      </c>
      <c r="I586" s="110"/>
      <c r="J586" s="111"/>
      <c r="K586" s="1"/>
    </row>
    <row r="587" spans="1:11" hidden="1" x14ac:dyDescent="0.2">
      <c r="A587" s="12" t="s">
        <v>218</v>
      </c>
      <c r="B587" s="32"/>
      <c r="D587" s="1"/>
      <c r="E587" s="1"/>
      <c r="F587" s="1"/>
      <c r="G587" s="113"/>
      <c r="H587" s="107"/>
      <c r="I587" s="110"/>
      <c r="J587" s="111"/>
      <c r="K587" s="1"/>
    </row>
    <row r="588" spans="1:11" hidden="1" x14ac:dyDescent="0.2">
      <c r="A588" s="12" t="s">
        <v>219</v>
      </c>
      <c r="B588" s="32"/>
      <c r="C588" s="85">
        <f t="shared" ref="C588:H588" si="215">C543</f>
        <v>0.4834</v>
      </c>
      <c r="D588" s="85">
        <f t="shared" si="215"/>
        <v>0.32107000000000002</v>
      </c>
      <c r="E588" s="85">
        <f t="shared" si="215"/>
        <v>0.32107000000000002</v>
      </c>
      <c r="F588" s="85">
        <f t="shared" si="215"/>
        <v>0.23809</v>
      </c>
      <c r="G588" s="85">
        <f t="shared" si="215"/>
        <v>0.10038999999999999</v>
      </c>
      <c r="H588" s="85">
        <f t="shared" si="215"/>
        <v>0.17688999999999999</v>
      </c>
      <c r="I588" s="107"/>
      <c r="K588" s="1"/>
    </row>
    <row r="589" spans="1:11" hidden="1" x14ac:dyDescent="0.2">
      <c r="A589" s="1"/>
      <c r="B589" s="32"/>
      <c r="C589" s="32"/>
      <c r="D589" s="1"/>
      <c r="E589" s="1"/>
      <c r="F589" s="1"/>
      <c r="G589" s="113"/>
      <c r="H589" s="110"/>
      <c r="I589" s="110"/>
      <c r="J589" s="111"/>
      <c r="K589" s="1"/>
    </row>
    <row r="590" spans="1:11" hidden="1" x14ac:dyDescent="0.2">
      <c r="A590" s="12" t="s">
        <v>220</v>
      </c>
      <c r="B590" s="103"/>
      <c r="C590" s="85">
        <f t="shared" ref="C590:H590" si="216">C545</f>
        <v>1.59327</v>
      </c>
      <c r="D590" s="85">
        <f t="shared" si="216"/>
        <v>1.59327</v>
      </c>
      <c r="E590" s="85">
        <f t="shared" si="216"/>
        <v>1.59327</v>
      </c>
      <c r="F590" s="85">
        <f t="shared" si="216"/>
        <v>1.59327</v>
      </c>
      <c r="G590" s="85">
        <f t="shared" si="216"/>
        <v>1.59327</v>
      </c>
      <c r="H590" s="85">
        <f t="shared" si="216"/>
        <v>1.59327</v>
      </c>
      <c r="I590" s="110"/>
      <c r="J590" s="111"/>
      <c r="K590" s="1"/>
    </row>
    <row r="591" spans="1:11" hidden="1" x14ac:dyDescent="0.2">
      <c r="A591" s="1"/>
      <c r="B591" s="32"/>
      <c r="C591" s="32"/>
      <c r="D591" s="1"/>
      <c r="E591" s="1"/>
      <c r="F591" s="1"/>
      <c r="G591" s="113"/>
      <c r="H591" s="110"/>
      <c r="I591" s="110"/>
      <c r="J591" s="111"/>
      <c r="K591" s="1"/>
    </row>
    <row r="592" spans="1:11" hidden="1" x14ac:dyDescent="0.2">
      <c r="A592" s="102" t="s">
        <v>221</v>
      </c>
      <c r="B592" s="32"/>
      <c r="C592" s="85">
        <f>C588+C590</f>
        <v>2.07667</v>
      </c>
      <c r="D592" s="85">
        <f>D588+D590</f>
        <v>1.9143399999999999</v>
      </c>
      <c r="E592" s="85">
        <f>E588+E590</f>
        <v>1.9143399999999999</v>
      </c>
      <c r="F592" s="85">
        <f>F588+F590</f>
        <v>1.8313599999999999</v>
      </c>
      <c r="G592" s="113" t="s">
        <v>196</v>
      </c>
      <c r="H592" s="110" t="str">
        <f>H519</f>
        <v>GLS/GLSTS</v>
      </c>
      <c r="I592" s="110"/>
      <c r="J592" s="111"/>
      <c r="K592" s="1"/>
    </row>
    <row r="593" spans="1:11" hidden="1" x14ac:dyDescent="0.2">
      <c r="A593" s="267" t="s">
        <v>730</v>
      </c>
      <c r="B593" s="32"/>
      <c r="C593" s="85">
        <f t="shared" ref="C593:H593" si="217">C548</f>
        <v>19.800497146724634</v>
      </c>
      <c r="D593" s="85">
        <f t="shared" si="217"/>
        <v>276.55214933734112</v>
      </c>
      <c r="E593" s="85">
        <f t="shared" si="217"/>
        <v>0</v>
      </c>
      <c r="F593" s="85">
        <f t="shared" si="217"/>
        <v>1766.6765893018346</v>
      </c>
      <c r="G593" s="85">
        <f t="shared" si="217"/>
        <v>31044.818354460211</v>
      </c>
      <c r="H593" s="85">
        <f t="shared" si="217"/>
        <v>875.69838352677516</v>
      </c>
      <c r="I593" s="110"/>
      <c r="J593" s="111"/>
      <c r="K593" s="1"/>
    </row>
    <row r="594" spans="1:11" hidden="1" x14ac:dyDescent="0.2">
      <c r="A594" s="80" t="s">
        <v>731</v>
      </c>
      <c r="B594" s="247"/>
      <c r="C594" s="247">
        <f>C586+C593*C588</f>
        <v>17.571560320726689</v>
      </c>
      <c r="D594" s="247">
        <f>D586+D588*D593</f>
        <v>103.79259858774012</v>
      </c>
      <c r="E594" s="247">
        <f>E586+E588*E593</f>
        <v>15</v>
      </c>
      <c r="F594" s="247">
        <f>F586+F588*F593</f>
        <v>465.62802914687381</v>
      </c>
      <c r="G594" s="247">
        <f>G586+G588*G593</f>
        <v>3356.5893146042604</v>
      </c>
      <c r="H594" s="247">
        <f>H586+H588*H593</f>
        <v>154.90228706205124</v>
      </c>
      <c r="I594" s="110"/>
      <c r="J594" s="111"/>
      <c r="K594" s="1"/>
    </row>
    <row r="595" spans="1:11" hidden="1" x14ac:dyDescent="0.2">
      <c r="A595" s="80" t="s">
        <v>733</v>
      </c>
      <c r="B595" s="247"/>
      <c r="C595" s="247">
        <f t="shared" ref="C595:H595" si="218">C594/C593</f>
        <v>0.88743025947878018</v>
      </c>
      <c r="D595" s="247">
        <f t="shared" si="218"/>
        <v>0.37530931810308532</v>
      </c>
      <c r="E595" s="247"/>
      <c r="F595" s="247">
        <f t="shared" si="218"/>
        <v>0.26356155505002948</v>
      </c>
      <c r="G595" s="247">
        <f t="shared" si="218"/>
        <v>0.10812075871341083</v>
      </c>
      <c r="H595" s="247">
        <f t="shared" si="218"/>
        <v>0.17688999999999999</v>
      </c>
      <c r="I595" s="110"/>
      <c r="J595" s="111"/>
      <c r="K595" s="1"/>
    </row>
    <row r="596" spans="1:11" hidden="1" x14ac:dyDescent="0.2">
      <c r="A596" s="102" t="s">
        <v>746</v>
      </c>
      <c r="B596" s="32"/>
      <c r="C596" s="36">
        <f t="shared" ref="C596:H596" si="219">C574/C595-1</f>
        <v>0.24973052181236866</v>
      </c>
      <c r="D596" s="36">
        <f t="shared" si="219"/>
        <v>0.81474117942156132</v>
      </c>
      <c r="E596" s="36"/>
      <c r="F596" s="36">
        <f t="shared" si="219"/>
        <v>0.73460480070128487</v>
      </c>
      <c r="G596" s="36">
        <f t="shared" si="219"/>
        <v>1.5809478797291607</v>
      </c>
      <c r="H596" s="36">
        <f t="shared" si="219"/>
        <v>0.44576433015367511</v>
      </c>
      <c r="I596" s="110"/>
      <c r="J596" s="111"/>
      <c r="K596" s="1"/>
    </row>
    <row r="597" spans="1:11" hidden="1" x14ac:dyDescent="0.2">
      <c r="A597" s="102"/>
      <c r="B597" s="32"/>
      <c r="C597" s="36"/>
      <c r="D597" s="36"/>
      <c r="E597" s="36"/>
      <c r="F597" s="36"/>
      <c r="G597" s="36"/>
      <c r="H597" s="36"/>
      <c r="I597" s="110"/>
      <c r="J597" s="111"/>
      <c r="K597" s="1"/>
    </row>
    <row r="598" spans="1:11" hidden="1" x14ac:dyDescent="0.2">
      <c r="A598" s="80" t="s">
        <v>736</v>
      </c>
      <c r="B598" s="247">
        <f>SUM(C598:K598)</f>
        <v>5906081.1428571427</v>
      </c>
      <c r="C598" s="247">
        <f t="shared" ref="C598:H598" si="220">C586*C$502*12</f>
        <v>4534532.5714285718</v>
      </c>
      <c r="D598" s="247">
        <f t="shared" si="220"/>
        <v>641674.28571428568</v>
      </c>
      <c r="E598" s="247">
        <f t="shared" si="220"/>
        <v>0</v>
      </c>
      <c r="F598" s="247">
        <f t="shared" si="220"/>
        <v>692434.28571428568</v>
      </c>
      <c r="G598" s="247">
        <f t="shared" si="220"/>
        <v>37440</v>
      </c>
      <c r="H598" s="247">
        <f t="shared" si="220"/>
        <v>0</v>
      </c>
      <c r="I598" s="110"/>
      <c r="J598" s="111"/>
      <c r="K598" s="1"/>
    </row>
    <row r="599" spans="1:11" hidden="1" x14ac:dyDescent="0.2">
      <c r="A599" s="80" t="s">
        <v>737</v>
      </c>
      <c r="B599" s="247">
        <f>SUM(C599:K599)</f>
        <v>16260356.595312122</v>
      </c>
      <c r="C599" s="247">
        <f t="shared" ref="C599:H599" si="221">C588*C$509</f>
        <v>5425319.0042160591</v>
      </c>
      <c r="D599" s="247">
        <f t="shared" si="221"/>
        <v>3798395.1517002294</v>
      </c>
      <c r="E599" s="247">
        <f t="shared" si="221"/>
        <v>0</v>
      </c>
      <c r="F599" s="247">
        <f t="shared" si="221"/>
        <v>6472383.7536382955</v>
      </c>
      <c r="G599" s="247">
        <f t="shared" si="221"/>
        <v>486187.93307826464</v>
      </c>
      <c r="H599" s="247">
        <f t="shared" si="221"/>
        <v>78070.752679273835</v>
      </c>
      <c r="I599" s="110"/>
      <c r="J599" s="111"/>
      <c r="K599" s="1"/>
    </row>
    <row r="600" spans="1:11" hidden="1" x14ac:dyDescent="0.2">
      <c r="A600" s="80" t="s">
        <v>738</v>
      </c>
      <c r="B600" s="247">
        <f>SUM(C600:K600)</f>
        <v>22166437.738169264</v>
      </c>
      <c r="C600" s="247">
        <f t="shared" ref="C600:H600" si="222">C599+C598</f>
        <v>9959851.5756446309</v>
      </c>
      <c r="D600" s="247">
        <f t="shared" si="222"/>
        <v>4440069.4374145148</v>
      </c>
      <c r="E600" s="247">
        <f t="shared" si="222"/>
        <v>0</v>
      </c>
      <c r="F600" s="247">
        <f t="shared" si="222"/>
        <v>7164818.0393525809</v>
      </c>
      <c r="G600" s="247">
        <f t="shared" si="222"/>
        <v>523627.93307826464</v>
      </c>
      <c r="H600" s="247">
        <f t="shared" si="222"/>
        <v>78070.752679273835</v>
      </c>
      <c r="I600" s="110"/>
      <c r="J600" s="111"/>
      <c r="K600" s="1"/>
    </row>
    <row r="601" spans="1:11" hidden="1" x14ac:dyDescent="0.2">
      <c r="A601" s="80" t="s">
        <v>739</v>
      </c>
      <c r="B601" s="247">
        <f>SUM(C601:K601)</f>
        <v>88462541.082214862</v>
      </c>
      <c r="C601" s="247">
        <f t="shared" ref="C601:H601" si="223">C590*C$509</f>
        <v>17881667.376597684</v>
      </c>
      <c r="D601" s="247">
        <f t="shared" si="223"/>
        <v>18849064.202041376</v>
      </c>
      <c r="E601" s="247">
        <f t="shared" si="223"/>
        <v>0</v>
      </c>
      <c r="F601" s="247">
        <f t="shared" si="223"/>
        <v>43312423.298581578</v>
      </c>
      <c r="G601" s="247">
        <f t="shared" si="223"/>
        <v>7716193.3273792882</v>
      </c>
      <c r="H601" s="247">
        <f t="shared" si="223"/>
        <v>703192.87761493935</v>
      </c>
      <c r="I601" s="110"/>
      <c r="J601" s="111"/>
      <c r="K601" s="1"/>
    </row>
    <row r="602" spans="1:11" hidden="1" x14ac:dyDescent="0.2">
      <c r="A602" s="80" t="s">
        <v>740</v>
      </c>
      <c r="B602" s="247">
        <f t="shared" ref="B602:H602" si="224">B601+B600</f>
        <v>110628978.82038413</v>
      </c>
      <c r="C602" s="247">
        <f t="shared" si="224"/>
        <v>27841518.952242315</v>
      </c>
      <c r="D602" s="247">
        <f t="shared" si="224"/>
        <v>23289133.639455892</v>
      </c>
      <c r="E602" s="247">
        <f t="shared" si="224"/>
        <v>0</v>
      </c>
      <c r="F602" s="247">
        <f t="shared" si="224"/>
        <v>50477241.337934159</v>
      </c>
      <c r="G602" s="247">
        <f t="shared" si="224"/>
        <v>8239821.260457553</v>
      </c>
      <c r="H602" s="247">
        <f t="shared" si="224"/>
        <v>781263.63029421319</v>
      </c>
      <c r="I602" s="110"/>
      <c r="J602" s="111"/>
      <c r="K602" s="1"/>
    </row>
    <row r="603" spans="1:11" hidden="1" x14ac:dyDescent="0.2">
      <c r="A603" s="80" t="s">
        <v>741</v>
      </c>
      <c r="B603" s="36">
        <f t="shared" ref="B603:G603" si="225">B598/B600</f>
        <v>0.26644250251754381</v>
      </c>
      <c r="C603" s="36">
        <f t="shared" si="225"/>
        <v>0.45528113918053881</v>
      </c>
      <c r="D603" s="36">
        <f t="shared" si="225"/>
        <v>0.14451897538069525</v>
      </c>
      <c r="E603" s="36"/>
      <c r="F603" s="36">
        <f t="shared" si="225"/>
        <v>9.6643666581776116E-2</v>
      </c>
      <c r="G603" s="36">
        <f t="shared" si="225"/>
        <v>7.1501151170260402E-2</v>
      </c>
      <c r="H603" s="36">
        <v>0</v>
      </c>
      <c r="I603" s="110"/>
      <c r="J603" s="111"/>
      <c r="K603" s="1"/>
    </row>
    <row r="604" spans="1:11" hidden="1" x14ac:dyDescent="0.2">
      <c r="A604" s="80" t="s">
        <v>742</v>
      </c>
      <c r="B604" s="36">
        <f t="shared" ref="B604:G604" si="226">B599/B600</f>
        <v>0.73355749748245624</v>
      </c>
      <c r="C604" s="36">
        <f t="shared" si="226"/>
        <v>0.54471886081946119</v>
      </c>
      <c r="D604" s="36">
        <f t="shared" si="226"/>
        <v>0.85548102461930475</v>
      </c>
      <c r="E604" s="36"/>
      <c r="F604" s="36">
        <f t="shared" si="226"/>
        <v>0.90335633341822397</v>
      </c>
      <c r="G604" s="36">
        <f t="shared" si="226"/>
        <v>0.92849884882973954</v>
      </c>
      <c r="H604" s="36">
        <v>1</v>
      </c>
      <c r="I604" s="107"/>
      <c r="K604" s="1"/>
    </row>
    <row r="605" spans="1:11" hidden="1" x14ac:dyDescent="0.2">
      <c r="A605" s="102" t="s">
        <v>743</v>
      </c>
      <c r="B605" s="32">
        <f>SUM(C605:H605)</f>
        <v>12230725.696511494</v>
      </c>
      <c r="C605" s="74">
        <f t="shared" ref="C605:H605" si="227">C579-C600</f>
        <v>2487278.931159474</v>
      </c>
      <c r="D605" s="74">
        <f t="shared" si="227"/>
        <v>3617507.4101527305</v>
      </c>
      <c r="E605" s="74">
        <f t="shared" si="227"/>
        <v>0</v>
      </c>
      <c r="F605" s="74">
        <f t="shared" si="227"/>
        <v>5263309.7278595734</v>
      </c>
      <c r="G605" s="74">
        <f t="shared" si="227"/>
        <v>827828.4705670455</v>
      </c>
      <c r="H605" s="74">
        <f t="shared" si="227"/>
        <v>34801.156772669725</v>
      </c>
      <c r="I605" s="110"/>
      <c r="J605" s="111"/>
      <c r="K605" s="1"/>
    </row>
    <row r="606" spans="1:11" hidden="1" x14ac:dyDescent="0.2">
      <c r="A606" s="102" t="s">
        <v>744</v>
      </c>
      <c r="B606" s="32"/>
      <c r="C606" s="85">
        <f t="shared" ref="C606:H606" si="228">C605/$B$560</f>
        <v>0.25289204885820959</v>
      </c>
      <c r="D606" s="85">
        <f t="shared" si="228"/>
        <v>0.36780710408173517</v>
      </c>
      <c r="E606" s="85">
        <f t="shared" si="228"/>
        <v>0</v>
      </c>
      <c r="F606" s="85">
        <f t="shared" si="228"/>
        <v>0.53514270722876633</v>
      </c>
      <c r="G606" s="85">
        <f t="shared" si="228"/>
        <v>8.4168781957746366E-2</v>
      </c>
      <c r="H606" s="85">
        <f t="shared" si="228"/>
        <v>3.5383791213048814E-3</v>
      </c>
      <c r="I606" s="110"/>
      <c r="J606" s="111"/>
      <c r="K606" s="1"/>
    </row>
    <row r="607" spans="1:11" hidden="1" x14ac:dyDescent="0.2">
      <c r="A607" s="102"/>
      <c r="B607" s="32"/>
      <c r="C607" s="85"/>
      <c r="D607" s="85"/>
      <c r="E607" s="85"/>
      <c r="F607" s="85"/>
      <c r="G607" s="113"/>
      <c r="H607" s="110"/>
      <c r="I607" s="110"/>
      <c r="J607" s="111"/>
      <c r="K607" s="1"/>
    </row>
    <row r="608" spans="1:11" hidden="1" x14ac:dyDescent="0.2">
      <c r="A608" s="102"/>
      <c r="B608" s="32"/>
      <c r="C608" s="85"/>
      <c r="D608" s="85"/>
      <c r="E608" s="85"/>
      <c r="F608" s="85"/>
      <c r="G608" s="113"/>
      <c r="H608" s="110"/>
      <c r="I608" s="110"/>
      <c r="J608" s="111"/>
      <c r="K608" s="1"/>
    </row>
    <row r="609" spans="1:12" hidden="1" x14ac:dyDescent="0.2">
      <c r="A609" s="102"/>
      <c r="B609" s="32"/>
      <c r="C609" s="85"/>
      <c r="D609" s="85"/>
      <c r="E609" s="85"/>
      <c r="F609" s="85"/>
      <c r="G609" s="113"/>
      <c r="H609" s="110"/>
      <c r="I609" s="110"/>
      <c r="J609" s="111"/>
      <c r="K609" s="1"/>
    </row>
    <row r="610" spans="1:12" hidden="1" x14ac:dyDescent="0.2">
      <c r="A610" s="102"/>
      <c r="B610" s="32"/>
      <c r="C610" s="85"/>
      <c r="D610" s="85"/>
      <c r="E610" s="85"/>
      <c r="F610" s="85"/>
      <c r="G610" s="113"/>
      <c r="H610" s="110"/>
      <c r="I610" s="110"/>
      <c r="J610" s="111"/>
      <c r="K610" s="1"/>
    </row>
    <row r="611" spans="1:12" hidden="1" x14ac:dyDescent="0.2">
      <c r="A611" s="102"/>
      <c r="B611" s="32"/>
      <c r="C611" s="85"/>
      <c r="D611" s="85"/>
      <c r="E611" s="85"/>
      <c r="F611" s="85"/>
      <c r="G611" s="113"/>
      <c r="H611" s="110"/>
      <c r="I611" s="110"/>
      <c r="J611" s="111"/>
      <c r="K611" s="1"/>
    </row>
    <row r="612" spans="1:12" hidden="1" x14ac:dyDescent="0.2">
      <c r="A612" s="102"/>
      <c r="B612" s="32"/>
      <c r="C612" s="85"/>
      <c r="D612" s="85"/>
      <c r="E612" s="85"/>
      <c r="F612" s="85"/>
      <c r="G612" s="113"/>
      <c r="H612" s="110"/>
      <c r="I612" s="110"/>
      <c r="J612" s="111"/>
      <c r="K612" s="1"/>
    </row>
    <row r="613" spans="1:12" hidden="1" x14ac:dyDescent="0.2">
      <c r="A613" s="102"/>
      <c r="B613" s="32"/>
      <c r="C613" s="85"/>
      <c r="D613" s="85"/>
      <c r="E613" s="85"/>
      <c r="F613" s="85"/>
      <c r="G613" s="113"/>
      <c r="H613" s="110"/>
      <c r="I613" s="110"/>
      <c r="J613" s="111"/>
      <c r="K613" s="1"/>
    </row>
    <row r="614" spans="1:12" hidden="1" x14ac:dyDescent="0.2">
      <c r="A614" s="102"/>
      <c r="B614" s="32"/>
      <c r="C614" s="85"/>
      <c r="D614" s="85"/>
      <c r="E614" s="85"/>
      <c r="F614" s="85"/>
      <c r="G614" s="113"/>
      <c r="H614" s="110"/>
      <c r="I614" s="110"/>
      <c r="J614" s="111"/>
      <c r="K614" s="1"/>
    </row>
    <row r="615" spans="1:12" hidden="1" x14ac:dyDescent="0.2">
      <c r="A615" s="102"/>
      <c r="B615" s="32"/>
      <c r="C615" s="85"/>
      <c r="D615" s="85"/>
      <c r="E615" s="85"/>
      <c r="F615" s="85"/>
      <c r="G615" s="113"/>
      <c r="H615" s="110"/>
      <c r="I615" s="110"/>
      <c r="J615" s="111"/>
      <c r="K615" s="1"/>
    </row>
    <row r="616" spans="1:12" hidden="1" x14ac:dyDescent="0.2">
      <c r="A616" s="102"/>
      <c r="B616" s="32"/>
      <c r="C616" s="85"/>
      <c r="D616" s="85"/>
      <c r="E616" s="85"/>
      <c r="F616" s="85"/>
      <c r="G616" s="113"/>
      <c r="H616" s="110"/>
      <c r="I616" s="110"/>
      <c r="J616" s="111"/>
      <c r="K616" s="1"/>
    </row>
    <row r="617" spans="1:12" hidden="1" x14ac:dyDescent="0.2">
      <c r="A617" s="102"/>
      <c r="B617" s="32"/>
      <c r="C617" s="85"/>
      <c r="D617" s="85"/>
      <c r="E617" s="85"/>
      <c r="F617" s="85"/>
      <c r="G617" s="113"/>
      <c r="H617" s="110"/>
      <c r="I617" s="110"/>
      <c r="J617" s="111"/>
      <c r="K617" s="1"/>
    </row>
    <row r="618" spans="1:12" hidden="1" x14ac:dyDescent="0.2">
      <c r="A618" s="102"/>
      <c r="B618" s="32"/>
      <c r="C618" s="85"/>
      <c r="D618" s="85"/>
      <c r="E618" s="85"/>
      <c r="F618" s="85"/>
      <c r="G618" s="113"/>
      <c r="H618" s="110"/>
      <c r="I618" s="110"/>
      <c r="J618" s="111"/>
      <c r="K618" s="1"/>
    </row>
    <row r="619" spans="1:12" hidden="1" x14ac:dyDescent="0.2">
      <c r="A619" s="102"/>
      <c r="B619" s="32"/>
      <c r="C619" s="85"/>
      <c r="D619" s="85"/>
      <c r="E619" s="85"/>
      <c r="F619" s="85"/>
      <c r="G619" s="113"/>
      <c r="H619" s="110"/>
      <c r="I619" s="110"/>
      <c r="J619" s="111"/>
      <c r="K619" s="1"/>
    </row>
    <row r="620" spans="1:12" hidden="1" x14ac:dyDescent="0.2">
      <c r="A620" s="102"/>
      <c r="B620" s="32"/>
      <c r="C620" s="85"/>
      <c r="D620" s="85"/>
      <c r="E620" s="85"/>
      <c r="F620" s="85"/>
      <c r="G620" s="113"/>
      <c r="H620" s="110"/>
      <c r="I620" s="110"/>
      <c r="J620" s="111"/>
      <c r="K620" s="1"/>
    </row>
    <row r="621" spans="1:12" hidden="1" x14ac:dyDescent="0.2">
      <c r="A621" s="102"/>
      <c r="B621" s="32"/>
      <c r="C621" s="85"/>
      <c r="D621" s="85"/>
      <c r="E621" s="85"/>
      <c r="F621" s="85"/>
      <c r="G621" s="113"/>
      <c r="H621" s="110"/>
      <c r="I621" s="110"/>
      <c r="J621" s="111"/>
      <c r="K621" s="1"/>
    </row>
    <row r="622" spans="1:12" x14ac:dyDescent="0.2">
      <c r="A622" s="1"/>
      <c r="B622" s="1"/>
      <c r="C622" s="1"/>
      <c r="D622" s="1"/>
      <c r="E622" s="1"/>
      <c r="F622" s="1"/>
      <c r="G622" s="1"/>
      <c r="H622" s="107"/>
      <c r="I622" s="107"/>
      <c r="K622" s="1"/>
    </row>
    <row r="623" spans="1:12" hidden="1" x14ac:dyDescent="0.2">
      <c r="A623" s="12"/>
      <c r="B623" s="7" t="s">
        <v>56</v>
      </c>
      <c r="C623" s="8"/>
      <c r="D623" s="8"/>
      <c r="E623" s="9"/>
      <c r="F623" s="8"/>
      <c r="G623" s="8"/>
      <c r="H623" s="8"/>
      <c r="I623" s="8"/>
      <c r="J623" s="2"/>
      <c r="K623" s="10"/>
      <c r="L623" s="11" t="s">
        <v>24</v>
      </c>
    </row>
    <row r="624" spans="1:12" hidden="1" x14ac:dyDescent="0.2">
      <c r="A624" s="12"/>
      <c r="B624" s="11" t="s">
        <v>25</v>
      </c>
      <c r="C624" s="13" t="s">
        <v>26</v>
      </c>
      <c r="D624" s="13" t="s">
        <v>113</v>
      </c>
      <c r="E624" s="13" t="s">
        <v>114</v>
      </c>
      <c r="F624" s="13" t="s">
        <v>29</v>
      </c>
      <c r="G624" s="13" t="s">
        <v>683</v>
      </c>
      <c r="H624" s="13" t="s">
        <v>30</v>
      </c>
      <c r="I624" s="13" t="s">
        <v>31</v>
      </c>
      <c r="J624" s="13" t="s">
        <v>32</v>
      </c>
      <c r="K624" s="13"/>
      <c r="L624" s="11" t="s">
        <v>25</v>
      </c>
    </row>
    <row r="625" spans="1:15" hidden="1" x14ac:dyDescent="0.2">
      <c r="A625" s="1" t="s">
        <v>233</v>
      </c>
      <c r="B625" s="22">
        <f>SUM(C625:I625)</f>
        <v>27214090.122154873</v>
      </c>
      <c r="C625" s="16">
        <f>C57+H57</f>
        <v>12756898.287256556</v>
      </c>
      <c r="D625" s="16">
        <f>D57+I57</f>
        <v>5388860.5324551053</v>
      </c>
      <c r="E625" s="16">
        <f>E57</f>
        <v>0</v>
      </c>
      <c r="F625" s="16">
        <f>F57</f>
        <v>8411440.8074450903</v>
      </c>
      <c r="G625" s="16">
        <f>G57</f>
        <v>656890.49499812059</v>
      </c>
      <c r="H625" s="16"/>
      <c r="I625" s="16"/>
      <c r="J625" s="22">
        <f>J507</f>
        <v>0</v>
      </c>
      <c r="K625" s="22"/>
      <c r="L625" s="22">
        <f>J625+B625</f>
        <v>27214090.122154873</v>
      </c>
    </row>
    <row r="626" spans="1:15" hidden="1" x14ac:dyDescent="0.2">
      <c r="A626" s="1" t="s">
        <v>142</v>
      </c>
      <c r="B626" s="22">
        <f>SUM(C626:I626)</f>
        <v>37137746.219314516</v>
      </c>
      <c r="C626" s="19">
        <f>C496</f>
        <v>15672367.29067402</v>
      </c>
      <c r="D626" s="19">
        <f>D496</f>
        <v>7085456.8978950735</v>
      </c>
      <c r="E626" s="19">
        <f>E496</f>
        <v>0</v>
      </c>
      <c r="F626" s="19">
        <f>F496</f>
        <v>12904100.481232917</v>
      </c>
      <c r="G626" s="19">
        <f>G496</f>
        <v>1475821.5495125037</v>
      </c>
      <c r="H626" s="1"/>
      <c r="I626" s="1"/>
      <c r="J626" s="22">
        <f>J625</f>
        <v>0</v>
      </c>
      <c r="K626" s="1"/>
      <c r="L626" s="22">
        <f>J626+B626</f>
        <v>37137746.219314516</v>
      </c>
    </row>
    <row r="627" spans="1:15" hidden="1" x14ac:dyDescent="0.2">
      <c r="A627" s="1" t="s">
        <v>234</v>
      </c>
      <c r="B627" s="22">
        <f>SUM(C627:I627)</f>
        <v>9923656.0971596427</v>
      </c>
      <c r="C627" s="19">
        <f>C626-C625</f>
        <v>2915469.003417464</v>
      </c>
      <c r="D627" s="19">
        <f>D626-D625</f>
        <v>1696596.3654399682</v>
      </c>
      <c r="E627" s="19">
        <f>E626-E625</f>
        <v>0</v>
      </c>
      <c r="F627" s="19">
        <f>F626-F625</f>
        <v>4492659.6737878267</v>
      </c>
      <c r="G627" s="19">
        <f>G626-G625</f>
        <v>818931.05451438308</v>
      </c>
      <c r="H627" s="19"/>
      <c r="I627" s="19"/>
      <c r="J627" s="19"/>
      <c r="K627" s="1"/>
      <c r="L627" s="22">
        <f>J627+B627</f>
        <v>9923656.0971596427</v>
      </c>
    </row>
    <row r="628" spans="1:15" hidden="1" x14ac:dyDescent="0.2">
      <c r="A628" s="1" t="s">
        <v>235</v>
      </c>
      <c r="B628" s="1"/>
      <c r="C628" s="114">
        <f>C626/C625-1</f>
        <v>0.2285405854752216</v>
      </c>
      <c r="D628" s="114">
        <f>D626/D625-1</f>
        <v>0.31483397189851137</v>
      </c>
      <c r="E628" s="114" t="e">
        <f>E626/E625-1</f>
        <v>#DIV/0!</v>
      </c>
      <c r="F628" s="114">
        <f>F626/F625-1</f>
        <v>0.53411297501033439</v>
      </c>
      <c r="G628" s="114">
        <f>G626/G625-1</f>
        <v>1.2466781917992682</v>
      </c>
      <c r="H628" s="1"/>
      <c r="I628" s="1"/>
      <c r="J628" s="1"/>
      <c r="K628" s="1"/>
    </row>
    <row r="629" spans="1:15" hidden="1" x14ac:dyDescent="0.2">
      <c r="A629" s="1" t="s">
        <v>236</v>
      </c>
      <c r="B629" s="1"/>
      <c r="C629" s="80">
        <f t="shared" ref="C629:G630" si="229">C625/C$509</f>
        <v>1.1366492232562986</v>
      </c>
      <c r="D629" s="80">
        <f t="shared" si="229"/>
        <v>0.45550854559744575</v>
      </c>
      <c r="E629" s="80" t="e">
        <f t="shared" si="229"/>
        <v>#DIV/0!</v>
      </c>
      <c r="F629" s="80">
        <f t="shared" si="229"/>
        <v>0.30941922142963835</v>
      </c>
      <c r="G629" s="80">
        <f t="shared" si="229"/>
        <v>0.13563733755244334</v>
      </c>
      <c r="H629" s="1"/>
      <c r="I629" s="1"/>
      <c r="J629" s="1"/>
      <c r="K629" s="1"/>
    </row>
    <row r="630" spans="1:15" hidden="1" x14ac:dyDescent="0.2">
      <c r="A630" s="1" t="s">
        <v>237</v>
      </c>
      <c r="B630" s="1"/>
      <c r="C630" s="80">
        <f t="shared" si="229"/>
        <v>1.396419702219249</v>
      </c>
      <c r="D630" s="80">
        <f t="shared" si="229"/>
        <v>0.5989181102416038</v>
      </c>
      <c r="E630" s="80" t="e">
        <f t="shared" si="229"/>
        <v>#DIV/0!</v>
      </c>
      <c r="F630" s="80">
        <f t="shared" si="229"/>
        <v>0.47468404231280387</v>
      </c>
      <c r="G630" s="80">
        <f t="shared" si="229"/>
        <v>0.30473344827279036</v>
      </c>
      <c r="H630" s="1"/>
      <c r="I630" s="1"/>
      <c r="J630" s="1"/>
      <c r="K630" s="1"/>
    </row>
    <row r="631" spans="1:15" hidden="1" x14ac:dyDescent="0.2">
      <c r="A631" s="1" t="s">
        <v>238</v>
      </c>
      <c r="B631" s="1"/>
      <c r="C631" s="115">
        <f>(C626+C509*C545)/(C625+C509*C545)-1</f>
        <v>9.5156837151060936E-2</v>
      </c>
      <c r="D631" s="115">
        <f>(D626+D509*D545)/(D625+D509*D545)-1</f>
        <v>6.9997591956595828E-2</v>
      </c>
      <c r="E631" s="115" t="e">
        <f>(E626+E509*E545)/(E625+E509*E545)-1</f>
        <v>#DIV/0!</v>
      </c>
      <c r="F631" s="115">
        <f>(F626+F509*F545)/(F625+F509*F545)-1</f>
        <v>8.6858546851382057E-2</v>
      </c>
      <c r="G631" s="115">
        <f>(G626+G509*G545)/(G625+G509*G545)-1</f>
        <v>9.7805190045483048E-2</v>
      </c>
      <c r="H631" s="1"/>
      <c r="I631" s="1"/>
      <c r="J631" s="1"/>
      <c r="K631" s="1"/>
    </row>
    <row r="632" spans="1:15" hidden="1" x14ac:dyDescent="0.2">
      <c r="A632" s="63" t="s">
        <v>239</v>
      </c>
      <c r="B632" s="76" t="s">
        <v>240</v>
      </c>
      <c r="C632" s="79">
        <v>1</v>
      </c>
      <c r="D632" s="79">
        <v>4.6723699999999999</v>
      </c>
      <c r="E632" s="79">
        <v>24.122309999999999</v>
      </c>
      <c r="F632" s="79">
        <v>15.08853</v>
      </c>
      <c r="G632" s="79">
        <v>0.53568000000000005</v>
      </c>
      <c r="H632" s="79">
        <f>C632</f>
        <v>1</v>
      </c>
      <c r="I632" s="79">
        <f>D632</f>
        <v>4.6723699999999999</v>
      </c>
      <c r="J632" s="78"/>
      <c r="K632" s="1"/>
    </row>
    <row r="633" spans="1:15" hidden="1" x14ac:dyDescent="0.2">
      <c r="A633" s="1"/>
      <c r="B633" s="1"/>
      <c r="C633" s="116"/>
      <c r="D633" s="116"/>
      <c r="E633" s="116"/>
      <c r="F633" s="1"/>
      <c r="G633" s="1"/>
      <c r="H633" s="1"/>
      <c r="I633" s="1"/>
      <c r="J633" s="1"/>
      <c r="K633" s="1"/>
    </row>
    <row r="634" spans="1:15" hidden="1" x14ac:dyDescent="0.2">
      <c r="A634" s="1"/>
      <c r="B634" s="1"/>
      <c r="C634" s="116"/>
      <c r="D634" s="116"/>
      <c r="E634" s="116"/>
      <c r="F634" s="1"/>
      <c r="G634" s="1"/>
      <c r="H634" s="1"/>
      <c r="I634" s="1"/>
      <c r="J634" s="1"/>
      <c r="K634" s="1"/>
    </row>
    <row r="635" spans="1:15" x14ac:dyDescent="0.2">
      <c r="A635" s="1"/>
      <c r="B635" s="1"/>
      <c r="C635" s="116"/>
      <c r="D635" s="116"/>
      <c r="E635" s="116"/>
      <c r="F635" s="1"/>
      <c r="G635" s="1"/>
      <c r="H635" s="1"/>
      <c r="I635" s="1"/>
      <c r="J635" s="1"/>
      <c r="K635" s="1"/>
    </row>
    <row r="636" spans="1:15" x14ac:dyDescent="0.2">
      <c r="A636" s="4" t="s">
        <v>7</v>
      </c>
      <c r="B636" s="4" t="s">
        <v>7</v>
      </c>
      <c r="C636" s="4" t="s">
        <v>7</v>
      </c>
      <c r="D636" s="4" t="s">
        <v>7</v>
      </c>
      <c r="E636" s="4" t="s">
        <v>7</v>
      </c>
      <c r="F636" s="4" t="s">
        <v>7</v>
      </c>
      <c r="G636" s="4" t="s">
        <v>7</v>
      </c>
      <c r="H636" s="4"/>
      <c r="I636" s="4"/>
      <c r="J636" s="4" t="s">
        <v>7</v>
      </c>
      <c r="K636" s="4" t="s">
        <v>7</v>
      </c>
      <c r="L636" s="4" t="s">
        <v>7</v>
      </c>
      <c r="M636" s="4" t="s">
        <v>7</v>
      </c>
      <c r="N636" s="4" t="s">
        <v>7</v>
      </c>
      <c r="O636" s="4" t="s">
        <v>7</v>
      </c>
    </row>
    <row r="637" spans="1:15" x14ac:dyDescent="0.2">
      <c r="A637" s="1" t="s">
        <v>241</v>
      </c>
      <c r="B637" s="1"/>
      <c r="C637" s="1"/>
      <c r="D637" s="1"/>
      <c r="E637" s="1"/>
      <c r="F637" s="1"/>
      <c r="G637" s="1"/>
      <c r="H637" s="1"/>
      <c r="I637" s="1"/>
      <c r="J637" s="1" t="s">
        <v>200</v>
      </c>
      <c r="K637" s="1"/>
    </row>
    <row r="643" spans="3:8" x14ac:dyDescent="0.2">
      <c r="C643" s="3">
        <f>C522*'H2'!C75</f>
        <v>5924318.6717540808</v>
      </c>
      <c r="D643" s="3">
        <f>D522*'H2'!D75</f>
        <v>4881827.1723175766</v>
      </c>
      <c r="E643" s="3">
        <f>E522*'H2'!E75</f>
        <v>0</v>
      </c>
      <c r="F643" s="3">
        <f>F522*'H2'!F75</f>
        <v>10302026.789353976</v>
      </c>
      <c r="G643" s="3">
        <f>G522*'H2'!G75</f>
        <v>1312728.196797003</v>
      </c>
      <c r="H643" s="3">
        <f>H522*'H2'!H75</f>
        <v>112775.53630508475</v>
      </c>
    </row>
  </sheetData>
  <mergeCells count="1">
    <mergeCell ref="K543:K547"/>
  </mergeCells>
  <phoneticPr fontId="0" type="noConversion"/>
  <pageMargins left="0.25" right="0.25" top="0.75" bottom="0.25" header="0.25" footer="0.5"/>
  <pageSetup scale="66" fitToHeight="0" orientation="landscape" horizontalDpi="300" verticalDpi="300" r:id="rId1"/>
  <headerFooter alignWithMargins="0"/>
  <rowBreaks count="7" manualBreakCount="7">
    <brk id="37" max="12" man="1"/>
    <brk id="77" max="12" man="1"/>
    <brk id="129" max="12" man="1"/>
    <brk id="236" max="12" man="1"/>
    <brk id="348" max="12" man="1"/>
    <brk id="424" max="12" man="1"/>
    <brk id="483" max="1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pageSetUpPr fitToPage="1"/>
  </sheetPr>
  <dimension ref="A1:Y140"/>
  <sheetViews>
    <sheetView view="pageBreakPreview" zoomScale="85" zoomScaleNormal="50" workbookViewId="0">
      <pane xSplit="2" topLeftCell="C1" activePane="topRight" state="frozen"/>
      <selection activeCell="A132" sqref="A132"/>
      <selection pane="topRight" activeCell="E107" sqref="E107"/>
    </sheetView>
  </sheetViews>
  <sheetFormatPr defaultRowHeight="12.75" x14ac:dyDescent="0.2"/>
  <cols>
    <col min="1" max="1" width="9.28515625" style="14" bestFit="1" customWidth="1"/>
    <col min="2" max="2" width="37.7109375" style="14" bestFit="1" customWidth="1"/>
    <col min="3" max="3" width="15.42578125" style="14" customWidth="1"/>
    <col min="4" max="4" width="15.7109375" style="14" customWidth="1"/>
    <col min="5" max="5" width="12.28515625" style="14" bestFit="1" customWidth="1"/>
    <col min="6" max="6" width="11.28515625" style="14" customWidth="1"/>
    <col min="7" max="7" width="12.28515625" style="14" bestFit="1" customWidth="1"/>
    <col min="8" max="8" width="11" style="14" bestFit="1" customWidth="1"/>
    <col min="9" max="9" width="11.5703125" style="14" customWidth="1"/>
    <col min="10" max="10" width="3" style="14" bestFit="1" customWidth="1"/>
    <col min="11" max="11" width="11" style="14" customWidth="1"/>
    <col min="12" max="14" width="9.5703125" style="14" bestFit="1" customWidth="1"/>
    <col min="15" max="15" width="11.5703125" style="14" customWidth="1"/>
    <col min="16" max="16" width="3" style="14" bestFit="1" customWidth="1"/>
    <col min="17" max="17" width="11.28515625" style="14" customWidth="1"/>
    <col min="18" max="18" width="10.7109375" style="14" bestFit="1" customWidth="1"/>
    <col min="19" max="20" width="9.5703125" style="14" bestFit="1" customWidth="1"/>
    <col min="21" max="21" width="12.42578125" style="14" customWidth="1"/>
    <col min="22" max="22" width="13.28515625" style="14" customWidth="1"/>
    <col min="23" max="23" width="11.28515625" style="14" bestFit="1" customWidth="1"/>
    <col min="24" max="24" width="9.140625" style="14"/>
    <col min="25" max="25" width="9.42578125" style="14" bestFit="1" customWidth="1"/>
    <col min="26" max="16384" width="9.140625" style="3"/>
  </cols>
  <sheetData>
    <row r="1" spans="1:25" x14ac:dyDescent="0.2">
      <c r="A1" s="14" t="s">
        <v>12</v>
      </c>
      <c r="E1" s="14" t="s">
        <v>13</v>
      </c>
      <c r="S1" s="14" t="s">
        <v>242</v>
      </c>
    </row>
    <row r="2" spans="1:25" x14ac:dyDescent="0.2">
      <c r="A2" s="141" t="s">
        <v>7</v>
      </c>
      <c r="B2" s="141" t="s">
        <v>7</v>
      </c>
      <c r="C2" s="141" t="s">
        <v>7</v>
      </c>
      <c r="D2" s="141" t="s">
        <v>7</v>
      </c>
      <c r="E2" s="141" t="s">
        <v>7</v>
      </c>
      <c r="F2" s="141" t="s">
        <v>7</v>
      </c>
      <c r="G2" s="141" t="s">
        <v>7</v>
      </c>
      <c r="H2" s="141" t="s">
        <v>7</v>
      </c>
      <c r="I2" s="141" t="s">
        <v>7</v>
      </c>
      <c r="J2" s="141"/>
      <c r="K2" s="141" t="s">
        <v>7</v>
      </c>
      <c r="L2" s="141" t="s">
        <v>7</v>
      </c>
      <c r="M2" s="141" t="s">
        <v>7</v>
      </c>
      <c r="N2" s="141" t="s">
        <v>7</v>
      </c>
      <c r="O2" s="141" t="s">
        <v>7</v>
      </c>
      <c r="P2" s="141"/>
      <c r="Q2" s="141" t="s">
        <v>7</v>
      </c>
      <c r="R2" s="141" t="s">
        <v>7</v>
      </c>
      <c r="S2" s="141" t="s">
        <v>7</v>
      </c>
      <c r="T2" s="141" t="s">
        <v>7</v>
      </c>
      <c r="U2" s="141" t="s">
        <v>7</v>
      </c>
      <c r="V2" s="141" t="s">
        <v>7</v>
      </c>
    </row>
    <row r="3" spans="1:25" x14ac:dyDescent="0.2">
      <c r="A3" s="14" t="s">
        <v>15</v>
      </c>
      <c r="E3" s="14" t="s">
        <v>16</v>
      </c>
      <c r="S3" s="14" t="s">
        <v>17</v>
      </c>
    </row>
    <row r="4" spans="1:25" x14ac:dyDescent="0.2">
      <c r="E4" s="14" t="s">
        <v>18</v>
      </c>
    </row>
    <row r="5" spans="1:25" x14ac:dyDescent="0.2">
      <c r="A5" s="14" t="s">
        <v>19</v>
      </c>
      <c r="S5" s="14" t="s">
        <v>695</v>
      </c>
    </row>
    <row r="6" spans="1:25" x14ac:dyDescent="0.2">
      <c r="A6" s="14" t="s">
        <v>22</v>
      </c>
      <c r="E6" s="14" t="s">
        <v>202</v>
      </c>
      <c r="S6" s="14" t="s">
        <v>23</v>
      </c>
    </row>
    <row r="7" spans="1:25" x14ac:dyDescent="0.2">
      <c r="A7" s="14" t="s">
        <v>786</v>
      </c>
      <c r="E7" s="14" t="s">
        <v>243</v>
      </c>
    </row>
    <row r="8" spans="1:25" x14ac:dyDescent="0.2">
      <c r="E8" s="14" t="s">
        <v>244</v>
      </c>
    </row>
    <row r="9" spans="1:25" x14ac:dyDescent="0.2">
      <c r="A9" s="141" t="s">
        <v>7</v>
      </c>
      <c r="B9" s="141" t="s">
        <v>7</v>
      </c>
      <c r="C9" s="141" t="s">
        <v>7</v>
      </c>
      <c r="D9" s="141" t="s">
        <v>7</v>
      </c>
      <c r="E9" s="141" t="s">
        <v>7</v>
      </c>
      <c r="F9" s="141" t="s">
        <v>7</v>
      </c>
      <c r="G9" s="141" t="s">
        <v>7</v>
      </c>
      <c r="H9" s="141" t="s">
        <v>7</v>
      </c>
      <c r="I9" s="141" t="s">
        <v>7</v>
      </c>
      <c r="J9" s="141"/>
      <c r="K9" s="141" t="s">
        <v>7</v>
      </c>
      <c r="L9" s="141" t="s">
        <v>7</v>
      </c>
      <c r="M9" s="141" t="s">
        <v>7</v>
      </c>
      <c r="N9" s="141" t="s">
        <v>7</v>
      </c>
      <c r="O9" s="141" t="s">
        <v>7</v>
      </c>
      <c r="P9" s="141"/>
      <c r="Q9" s="141" t="s">
        <v>7</v>
      </c>
      <c r="R9" s="141" t="s">
        <v>7</v>
      </c>
      <c r="S9" s="141" t="s">
        <v>7</v>
      </c>
      <c r="T9" s="141" t="s">
        <v>7</v>
      </c>
      <c r="U9" s="141" t="s">
        <v>7</v>
      </c>
      <c r="V9" s="141" t="s">
        <v>7</v>
      </c>
    </row>
    <row r="12" spans="1:25" x14ac:dyDescent="0.2">
      <c r="C12" s="13"/>
      <c r="K12" s="117" t="s">
        <v>245</v>
      </c>
      <c r="L12" s="118"/>
      <c r="M12" s="118"/>
      <c r="N12" s="118"/>
      <c r="O12" s="118"/>
      <c r="P12" s="119"/>
      <c r="Q12" s="117" t="s">
        <v>245</v>
      </c>
      <c r="R12" s="118"/>
      <c r="S12" s="118"/>
      <c r="T12" s="118"/>
      <c r="U12" s="118"/>
    </row>
    <row r="13" spans="1:25" x14ac:dyDescent="0.2">
      <c r="C13" s="13" t="s">
        <v>246</v>
      </c>
      <c r="D13" s="13" t="s">
        <v>247</v>
      </c>
    </row>
    <row r="14" spans="1:25" x14ac:dyDescent="0.2">
      <c r="C14" s="120" t="s">
        <v>708</v>
      </c>
      <c r="D14" s="13">
        <v>2007</v>
      </c>
      <c r="E14" s="117" t="s">
        <v>245</v>
      </c>
      <c r="F14" s="118"/>
      <c r="G14" s="118"/>
      <c r="H14" s="118"/>
      <c r="I14" s="118"/>
      <c r="K14" s="117"/>
      <c r="L14" s="118"/>
      <c r="M14" s="118"/>
      <c r="N14" s="118"/>
      <c r="O14" s="118"/>
      <c r="P14" s="119"/>
      <c r="Q14" s="117" t="s">
        <v>248</v>
      </c>
      <c r="R14" s="118"/>
      <c r="S14" s="118"/>
      <c r="T14" s="118"/>
      <c r="U14" s="118"/>
    </row>
    <row r="15" spans="1:25" ht="25.5" x14ac:dyDescent="0.2">
      <c r="C15" s="120" t="s">
        <v>249</v>
      </c>
      <c r="D15" s="120" t="s">
        <v>249</v>
      </c>
      <c r="E15" s="117" t="s">
        <v>713</v>
      </c>
      <c r="F15" s="118"/>
      <c r="G15" s="118"/>
      <c r="H15" s="118"/>
      <c r="I15" s="118"/>
      <c r="J15" s="118"/>
      <c r="K15" s="117" t="s">
        <v>250</v>
      </c>
      <c r="L15" s="118"/>
      <c r="M15" s="118"/>
      <c r="N15" s="118"/>
      <c r="O15" s="118"/>
      <c r="P15" s="118"/>
      <c r="Q15" s="117" t="s">
        <v>714</v>
      </c>
      <c r="R15" s="118"/>
      <c r="S15" s="118"/>
      <c r="T15" s="118"/>
      <c r="U15" s="118"/>
    </row>
    <row r="16" spans="1:25" ht="25.5" x14ac:dyDescent="0.2">
      <c r="A16" s="121" t="s">
        <v>251</v>
      </c>
      <c r="B16" s="121" t="s">
        <v>252</v>
      </c>
      <c r="C16" s="121" t="s">
        <v>253</v>
      </c>
      <c r="D16" s="121" t="s">
        <v>253</v>
      </c>
      <c r="E16" s="121" t="s">
        <v>26</v>
      </c>
      <c r="F16" s="121" t="s">
        <v>113</v>
      </c>
      <c r="G16" s="121" t="s">
        <v>114</v>
      </c>
      <c r="H16" s="121" t="s">
        <v>29</v>
      </c>
      <c r="I16" s="121" t="s">
        <v>752</v>
      </c>
      <c r="J16" s="121" t="s">
        <v>254</v>
      </c>
      <c r="K16" s="121" t="s">
        <v>26</v>
      </c>
      <c r="L16" s="121" t="s">
        <v>113</v>
      </c>
      <c r="M16" s="121" t="s">
        <v>114</v>
      </c>
      <c r="N16" s="121" t="s">
        <v>29</v>
      </c>
      <c r="O16" s="121" t="s">
        <v>752</v>
      </c>
      <c r="P16" s="121" t="s">
        <v>254</v>
      </c>
      <c r="Q16" s="121" t="s">
        <v>26</v>
      </c>
      <c r="R16" s="121" t="s">
        <v>113</v>
      </c>
      <c r="S16" s="121" t="s">
        <v>114</v>
      </c>
      <c r="T16" s="121" t="s">
        <v>29</v>
      </c>
      <c r="U16" s="121" t="s">
        <v>752</v>
      </c>
      <c r="V16" s="121" t="s">
        <v>255</v>
      </c>
      <c r="W16" s="121"/>
      <c r="X16" s="121"/>
      <c r="Y16" s="121"/>
    </row>
    <row r="17" spans="1:25" x14ac:dyDescent="0.2">
      <c r="A17" s="122" t="s">
        <v>7</v>
      </c>
      <c r="B17" s="122" t="s">
        <v>7</v>
      </c>
      <c r="C17" s="122" t="s">
        <v>7</v>
      </c>
      <c r="D17" s="122" t="s">
        <v>7</v>
      </c>
      <c r="E17" s="122" t="s">
        <v>7</v>
      </c>
      <c r="F17" s="122" t="s">
        <v>7</v>
      </c>
      <c r="G17" s="122" t="s">
        <v>7</v>
      </c>
      <c r="H17" s="122" t="s">
        <v>7</v>
      </c>
      <c r="I17" s="122" t="s">
        <v>7</v>
      </c>
      <c r="J17" s="122" t="s">
        <v>7</v>
      </c>
      <c r="K17" s="122" t="s">
        <v>7</v>
      </c>
      <c r="L17" s="122" t="s">
        <v>7</v>
      </c>
      <c r="M17" s="122" t="s">
        <v>7</v>
      </c>
      <c r="N17" s="122" t="s">
        <v>7</v>
      </c>
      <c r="O17" s="122" t="s">
        <v>7</v>
      </c>
      <c r="P17" s="122" t="s">
        <v>7</v>
      </c>
      <c r="Q17" s="122" t="s">
        <v>7</v>
      </c>
      <c r="R17" s="122" t="s">
        <v>7</v>
      </c>
      <c r="S17" s="122" t="s">
        <v>7</v>
      </c>
      <c r="T17" s="122" t="s">
        <v>7</v>
      </c>
      <c r="U17" s="122" t="s">
        <v>7</v>
      </c>
      <c r="V17" s="122" t="s">
        <v>7</v>
      </c>
      <c r="W17" s="121"/>
      <c r="X17" s="121"/>
      <c r="Y17" s="121"/>
    </row>
    <row r="18" spans="1:25" x14ac:dyDescent="0.2">
      <c r="A18" s="121"/>
      <c r="B18" s="121"/>
      <c r="C18" s="121"/>
      <c r="D18" s="123"/>
      <c r="E18" s="121"/>
      <c r="F18" s="121"/>
      <c r="G18" s="121"/>
      <c r="H18" s="121"/>
      <c r="I18" s="121"/>
      <c r="J18" s="121"/>
      <c r="K18" s="121"/>
      <c r="L18" s="121"/>
      <c r="M18" s="121"/>
      <c r="N18" s="121"/>
      <c r="O18" s="121"/>
      <c r="P18" s="121"/>
      <c r="Q18" s="121"/>
      <c r="R18" s="121"/>
      <c r="S18" s="121"/>
      <c r="T18" s="121"/>
      <c r="U18" s="121"/>
      <c r="V18" s="121"/>
      <c r="W18" s="121"/>
      <c r="X18" s="121"/>
      <c r="Y18" s="121"/>
    </row>
    <row r="19" spans="1:25" x14ac:dyDescent="0.2">
      <c r="A19" s="121"/>
      <c r="B19" s="121"/>
      <c r="C19" s="121"/>
      <c r="D19" s="123"/>
      <c r="E19" s="121"/>
      <c r="F19" s="121"/>
      <c r="G19" s="121"/>
      <c r="H19" s="121"/>
      <c r="I19" s="121"/>
      <c r="J19" s="121"/>
      <c r="K19" s="121"/>
      <c r="L19" s="121"/>
      <c r="M19" s="121"/>
      <c r="N19" s="121"/>
      <c r="O19" s="121"/>
      <c r="P19" s="121"/>
      <c r="Q19" s="121"/>
      <c r="R19" s="121"/>
      <c r="S19" s="121"/>
      <c r="T19" s="121"/>
      <c r="U19" s="121"/>
      <c r="V19" s="121"/>
      <c r="W19" s="121"/>
      <c r="X19" s="121"/>
      <c r="Y19" s="121"/>
    </row>
    <row r="20" spans="1:25" x14ac:dyDescent="0.2">
      <c r="A20" s="124">
        <v>487</v>
      </c>
      <c r="B20" s="14" t="s">
        <v>256</v>
      </c>
      <c r="C20" s="44">
        <f>'[21]3 09'!$P37</f>
        <v>902300.03711400751</v>
      </c>
      <c r="D20" s="51">
        <f>'[21]3 09'!$F$37</f>
        <v>779563</v>
      </c>
      <c r="E20" s="44">
        <v>706264.96476032853</v>
      </c>
      <c r="F20" s="44">
        <v>53302.613182886787</v>
      </c>
      <c r="G20" s="44">
        <v>19173.048646693587</v>
      </c>
      <c r="H20" s="44">
        <v>194.37916965787841</v>
      </c>
      <c r="I20" s="44">
        <v>627.99424043314571</v>
      </c>
      <c r="J20" s="121" t="s">
        <v>254</v>
      </c>
      <c r="K20" s="125" t="s">
        <v>257</v>
      </c>
      <c r="L20" s="125" t="s">
        <v>257</v>
      </c>
      <c r="M20" s="125" t="s">
        <v>257</v>
      </c>
      <c r="N20" s="125" t="s">
        <v>257</v>
      </c>
      <c r="O20" s="125" t="s">
        <v>257</v>
      </c>
      <c r="P20" s="121" t="s">
        <v>254</v>
      </c>
      <c r="Q20" s="126">
        <v>47234.71428571429</v>
      </c>
      <c r="R20" s="44">
        <v>3564.8571428571427</v>
      </c>
      <c r="S20" s="44">
        <v>1282.2857142857142</v>
      </c>
      <c r="T20" s="44">
        <v>13</v>
      </c>
      <c r="U20" s="44">
        <v>42</v>
      </c>
      <c r="V20" s="51">
        <v>52136.857142857152</v>
      </c>
    </row>
    <row r="21" spans="1:25" x14ac:dyDescent="0.2">
      <c r="A21" s="124">
        <v>4880</v>
      </c>
      <c r="B21" s="14" t="s">
        <v>258</v>
      </c>
      <c r="C21" s="44">
        <f>'[21]3 09'!$P38</f>
        <v>33230.333854401884</v>
      </c>
      <c r="D21" s="51">
        <f>'[21]3 09'!$F$38</f>
        <v>58394</v>
      </c>
      <c r="E21" s="44">
        <v>52959.400015909014</v>
      </c>
      <c r="F21" s="44">
        <v>3996.9056293252647</v>
      </c>
      <c r="G21" s="44">
        <v>1437.694354765712</v>
      </c>
      <c r="H21" s="44">
        <v>0</v>
      </c>
      <c r="I21" s="44">
        <v>0</v>
      </c>
      <c r="J21" s="121" t="s">
        <v>254</v>
      </c>
      <c r="K21" s="127">
        <v>42</v>
      </c>
      <c r="L21" s="127">
        <v>60</v>
      </c>
      <c r="M21" s="127">
        <v>90</v>
      </c>
      <c r="N21" s="128"/>
      <c r="O21" s="128"/>
      <c r="P21" s="121" t="s">
        <v>254</v>
      </c>
      <c r="Q21" s="44">
        <v>1260.9380956168814</v>
      </c>
      <c r="R21" s="44">
        <v>66.615093822087744</v>
      </c>
      <c r="S21" s="44">
        <v>15.974381719619021</v>
      </c>
      <c r="T21" s="44"/>
      <c r="U21" s="44"/>
      <c r="V21" s="51">
        <v>1343.5275711585882</v>
      </c>
    </row>
    <row r="22" spans="1:25" x14ac:dyDescent="0.2">
      <c r="A22" s="124">
        <v>4880</v>
      </c>
      <c r="B22" s="190"/>
      <c r="D22" s="51"/>
      <c r="E22" s="44"/>
      <c r="F22" s="44"/>
      <c r="G22" s="44"/>
      <c r="H22" s="44"/>
      <c r="I22" s="44"/>
      <c r="J22" s="121" t="s">
        <v>254</v>
      </c>
      <c r="K22" s="127"/>
      <c r="L22" s="127"/>
      <c r="M22" s="127"/>
      <c r="N22" s="128"/>
      <c r="O22" s="128"/>
      <c r="P22" s="121" t="s">
        <v>254</v>
      </c>
      <c r="Q22" s="44"/>
      <c r="R22" s="44"/>
      <c r="S22" s="44"/>
      <c r="T22" s="44"/>
      <c r="U22" s="44"/>
      <c r="V22" s="51"/>
    </row>
    <row r="23" spans="1:25" x14ac:dyDescent="0.2">
      <c r="A23" s="124">
        <v>4881</v>
      </c>
      <c r="B23" s="190" t="s">
        <v>720</v>
      </c>
      <c r="D23" s="51">
        <f>'[21]3 09'!$F$39</f>
        <v>2044</v>
      </c>
      <c r="E23" s="44">
        <v>2044</v>
      </c>
      <c r="F23" s="44"/>
      <c r="G23" s="44"/>
      <c r="H23" s="44"/>
      <c r="I23" s="44"/>
      <c r="J23" s="121"/>
      <c r="K23" s="127">
        <v>3.5</v>
      </c>
      <c r="L23" s="127">
        <v>3.5</v>
      </c>
      <c r="M23" s="127">
        <v>3.5</v>
      </c>
      <c r="N23" s="127">
        <v>3.5</v>
      </c>
      <c r="O23" s="127">
        <v>3.5</v>
      </c>
      <c r="P23" s="121"/>
      <c r="Q23" s="44">
        <v>584</v>
      </c>
      <c r="R23" s="44">
        <v>0</v>
      </c>
      <c r="S23" s="44">
        <v>0</v>
      </c>
      <c r="T23" s="44"/>
      <c r="U23" s="44"/>
      <c r="V23" s="51">
        <v>584</v>
      </c>
    </row>
    <row r="24" spans="1:25" x14ac:dyDescent="0.2">
      <c r="A24" s="124">
        <v>4882</v>
      </c>
      <c r="B24" s="14" t="s">
        <v>259</v>
      </c>
      <c r="C24" s="44">
        <f>'[21]3 09'!$P40</f>
        <v>28689.348605159488</v>
      </c>
      <c r="D24" s="51">
        <f>'[21]3 09'!$F$40</f>
        <v>31691</v>
      </c>
      <c r="E24" s="44">
        <v>28711.269003556572</v>
      </c>
      <c r="F24" s="44">
        <v>2166.8718427873887</v>
      </c>
      <c r="G24" s="44">
        <v>779.42781361142909</v>
      </c>
      <c r="H24" s="44">
        <v>7.9019531014527677</v>
      </c>
      <c r="I24" s="44">
        <v>25.529386943155099</v>
      </c>
      <c r="J24" s="121" t="s">
        <v>254</v>
      </c>
      <c r="K24" s="125" t="s">
        <v>257</v>
      </c>
      <c r="L24" s="125" t="s">
        <v>257</v>
      </c>
      <c r="M24" s="125" t="s">
        <v>257</v>
      </c>
      <c r="N24" s="125" t="s">
        <v>257</v>
      </c>
      <c r="O24" s="125" t="s">
        <v>257</v>
      </c>
      <c r="P24" s="121" t="s">
        <v>254</v>
      </c>
      <c r="Q24" s="126">
        <v>47234.71428571429</v>
      </c>
      <c r="R24" s="126">
        <v>3564.8571428571427</v>
      </c>
      <c r="S24" s="126">
        <v>1282.2857142857142</v>
      </c>
      <c r="T24" s="126">
        <v>13</v>
      </c>
      <c r="U24" s="126">
        <v>42</v>
      </c>
      <c r="V24" s="51">
        <v>52136.857142857152</v>
      </c>
    </row>
    <row r="25" spans="1:25" x14ac:dyDescent="0.2">
      <c r="A25" s="124">
        <v>4884</v>
      </c>
      <c r="B25" s="14" t="s">
        <v>260</v>
      </c>
      <c r="C25" s="44">
        <f>'[21]3 09'!$P41</f>
        <v>29186.28360268594</v>
      </c>
      <c r="D25" s="51">
        <f>'[21]3 09'!$F$41</f>
        <v>37066</v>
      </c>
      <c r="E25" s="44">
        <v>33580.887219899276</v>
      </c>
      <c r="F25" s="44">
        <v>2534.3874199222919</v>
      </c>
      <c r="G25" s="44">
        <v>911.62384712761445</v>
      </c>
      <c r="H25" s="44">
        <v>9.2421758120112436</v>
      </c>
      <c r="I25" s="44">
        <v>29.859337238805558</v>
      </c>
      <c r="J25" s="121" t="s">
        <v>254</v>
      </c>
      <c r="K25" s="128">
        <v>19</v>
      </c>
      <c r="L25" s="128">
        <v>19</v>
      </c>
      <c r="M25" s="128">
        <v>19</v>
      </c>
      <c r="N25" s="128">
        <v>19</v>
      </c>
      <c r="O25" s="128">
        <v>19</v>
      </c>
      <c r="P25" s="121" t="s">
        <v>254</v>
      </c>
      <c r="Q25" s="44">
        <v>47234.71428571429</v>
      </c>
      <c r="R25" s="44">
        <v>3564.8571428571427</v>
      </c>
      <c r="S25" s="44">
        <v>1282.2857142857142</v>
      </c>
      <c r="T25" s="44">
        <v>13</v>
      </c>
      <c r="U25" s="44">
        <v>42</v>
      </c>
      <c r="V25" s="51">
        <v>52136.857142857152</v>
      </c>
    </row>
    <row r="26" spans="1:25" x14ac:dyDescent="0.2">
      <c r="A26" s="124">
        <v>4884</v>
      </c>
      <c r="D26" s="51"/>
      <c r="E26" s="44"/>
      <c r="F26" s="44"/>
      <c r="G26" s="44"/>
      <c r="H26" s="44"/>
      <c r="I26" s="44"/>
      <c r="J26" s="121" t="s">
        <v>254</v>
      </c>
      <c r="K26" s="128">
        <v>24</v>
      </c>
      <c r="L26" s="128">
        <v>24</v>
      </c>
      <c r="M26" s="128">
        <v>24</v>
      </c>
      <c r="N26" s="128">
        <v>24</v>
      </c>
      <c r="O26" s="128">
        <v>24</v>
      </c>
      <c r="P26" s="121" t="s">
        <v>254</v>
      </c>
      <c r="Q26" s="44"/>
      <c r="R26" s="44"/>
      <c r="S26" s="44"/>
      <c r="T26" s="44"/>
      <c r="U26" s="44"/>
      <c r="V26" s="44"/>
    </row>
    <row r="27" spans="1:25" x14ac:dyDescent="0.2">
      <c r="A27" s="124">
        <v>4885</v>
      </c>
      <c r="B27" s="14" t="s">
        <v>261</v>
      </c>
      <c r="C27" s="44">
        <f>'[21]3 09'!$P42</f>
        <v>249729.94210010392</v>
      </c>
      <c r="D27" s="51">
        <f>'[21]3 09'!$F$42</f>
        <v>270292</v>
      </c>
      <c r="E27" s="44">
        <v>245136.52342877828</v>
      </c>
      <c r="F27" s="44">
        <v>18500.729807199103</v>
      </c>
      <c r="G27" s="44">
        <v>6654.7467640225677</v>
      </c>
      <c r="H27" s="44">
        <v>0</v>
      </c>
      <c r="I27" s="44">
        <v>0</v>
      </c>
      <c r="J27" s="121" t="s">
        <v>254</v>
      </c>
      <c r="K27" s="128">
        <v>21</v>
      </c>
      <c r="L27" s="128">
        <v>21</v>
      </c>
      <c r="M27" s="128">
        <v>48</v>
      </c>
      <c r="N27" s="128"/>
      <c r="O27" s="128"/>
      <c r="P27" s="121" t="s">
        <v>254</v>
      </c>
      <c r="Q27" s="44">
        <v>11673.167782322775</v>
      </c>
      <c r="R27" s="44">
        <v>880.98713367614778</v>
      </c>
      <c r="S27" s="44">
        <v>138.64055758380348</v>
      </c>
      <c r="T27" s="44"/>
      <c r="U27" s="44"/>
      <c r="V27" s="51">
        <v>12692.795473582726</v>
      </c>
    </row>
    <row r="28" spans="1:25" x14ac:dyDescent="0.2">
      <c r="A28" s="124">
        <v>4886</v>
      </c>
      <c r="B28" s="14" t="s">
        <v>262</v>
      </c>
      <c r="C28" s="44">
        <f>'[21]3 09'!$P43</f>
        <v>289952.64928325557</v>
      </c>
      <c r="D28" s="51">
        <f>'[21]3 09'!$F$43</f>
        <v>287899</v>
      </c>
      <c r="E28" s="44">
        <v>261104.87901462804</v>
      </c>
      <c r="F28" s="44">
        <v>19705.879607102004</v>
      </c>
      <c r="G28" s="44">
        <v>7088.2413782699205</v>
      </c>
      <c r="H28" s="44">
        <v>0</v>
      </c>
      <c r="I28" s="44">
        <v>0</v>
      </c>
      <c r="J28" s="121" t="s">
        <v>254</v>
      </c>
      <c r="K28" s="128">
        <v>60</v>
      </c>
      <c r="L28" s="128">
        <v>78</v>
      </c>
      <c r="M28" s="128">
        <v>108</v>
      </c>
      <c r="N28" s="128"/>
      <c r="O28" s="128"/>
      <c r="P28" s="121" t="s">
        <v>254</v>
      </c>
      <c r="Q28" s="44">
        <v>4351.7479835771337</v>
      </c>
      <c r="R28" s="44">
        <v>252.63948214233338</v>
      </c>
      <c r="S28" s="44">
        <v>65.631864613610375</v>
      </c>
      <c r="T28" s="44"/>
      <c r="U28" s="44"/>
      <c r="V28" s="51">
        <v>4670.019330333078</v>
      </c>
      <c r="W28" s="44"/>
      <c r="X28" s="44"/>
      <c r="Y28" s="44">
        <f>S28*60</f>
        <v>3937.9118768166227</v>
      </c>
    </row>
    <row r="29" spans="1:25" x14ac:dyDescent="0.2">
      <c r="A29" s="124">
        <v>4886</v>
      </c>
      <c r="C29" s="44"/>
      <c r="D29" s="51">
        <f>SUM(E29:I29)</f>
        <v>0</v>
      </c>
      <c r="E29" s="44"/>
      <c r="F29" s="44"/>
      <c r="G29" s="44"/>
      <c r="H29" s="44">
        <v>0</v>
      </c>
      <c r="I29" s="44"/>
      <c r="J29" s="121" t="s">
        <v>254</v>
      </c>
      <c r="K29" s="128">
        <v>74</v>
      </c>
      <c r="L29" s="128">
        <v>97</v>
      </c>
      <c r="M29" s="128">
        <v>137</v>
      </c>
      <c r="N29" s="128">
        <v>137</v>
      </c>
      <c r="O29" s="128"/>
      <c r="P29" s="121" t="s">
        <v>254</v>
      </c>
      <c r="Q29" s="44">
        <v>0</v>
      </c>
      <c r="R29" s="44">
        <v>0</v>
      </c>
      <c r="S29" s="44">
        <v>0</v>
      </c>
      <c r="T29" s="44"/>
      <c r="U29" s="44"/>
      <c r="V29" s="51">
        <v>0</v>
      </c>
      <c r="W29" s="44"/>
      <c r="X29" s="44"/>
      <c r="Y29" s="44"/>
    </row>
    <row r="30" spans="1:25" x14ac:dyDescent="0.2">
      <c r="A30" s="124">
        <v>4887</v>
      </c>
      <c r="B30" s="14" t="s">
        <v>263</v>
      </c>
      <c r="C30" s="44">
        <f>'[21]3 09'!$P44</f>
        <v>93576.458408475271</v>
      </c>
      <c r="D30" s="51">
        <f>'[21]3 09'!$F$44</f>
        <v>76112</v>
      </c>
      <c r="E30" s="44">
        <v>68955.605894376873</v>
      </c>
      <c r="F30" s="44">
        <v>5204.157322212418</v>
      </c>
      <c r="G30" s="44">
        <v>1871.9450238109587</v>
      </c>
      <c r="H30" s="44">
        <v>18.978052269028211</v>
      </c>
      <c r="I30" s="44">
        <v>61.313707330706542</v>
      </c>
      <c r="J30" s="121" t="s">
        <v>254</v>
      </c>
      <c r="K30" s="128">
        <v>16</v>
      </c>
      <c r="L30" s="128">
        <v>16</v>
      </c>
      <c r="M30" s="128">
        <v>16</v>
      </c>
      <c r="N30" s="128">
        <v>16</v>
      </c>
      <c r="O30" s="128">
        <v>16</v>
      </c>
      <c r="P30" s="121" t="s">
        <v>254</v>
      </c>
      <c r="Q30" s="44">
        <v>4309.7253683985546</v>
      </c>
      <c r="R30" s="44">
        <v>325.25983263827612</v>
      </c>
      <c r="S30" s="44">
        <v>116.99656398818492</v>
      </c>
      <c r="T30" s="44"/>
      <c r="U30" s="44"/>
      <c r="V30" s="51">
        <v>4751.9817650250152</v>
      </c>
      <c r="W30" s="44"/>
    </row>
    <row r="31" spans="1:25" x14ac:dyDescent="0.2">
      <c r="A31" s="124">
        <v>4887</v>
      </c>
      <c r="D31" s="51"/>
      <c r="E31" s="44"/>
      <c r="F31" s="44"/>
      <c r="G31" s="44"/>
      <c r="H31" s="44"/>
      <c r="I31" s="44"/>
      <c r="J31" s="121" t="s">
        <v>254</v>
      </c>
      <c r="K31" s="127">
        <v>16</v>
      </c>
      <c r="L31" s="127">
        <v>16</v>
      </c>
      <c r="M31" s="127">
        <v>16</v>
      </c>
      <c r="N31" s="127">
        <v>16</v>
      </c>
      <c r="O31" s="127">
        <v>16</v>
      </c>
      <c r="P31" s="121" t="s">
        <v>254</v>
      </c>
      <c r="Q31" s="44">
        <v>0</v>
      </c>
      <c r="R31" s="44">
        <v>0</v>
      </c>
      <c r="S31" s="44">
        <v>0</v>
      </c>
      <c r="T31" s="44"/>
      <c r="U31" s="44"/>
      <c r="V31" s="51">
        <v>0</v>
      </c>
      <c r="W31" s="44"/>
    </row>
    <row r="32" spans="1:25" x14ac:dyDescent="0.2">
      <c r="A32" s="124">
        <v>4888</v>
      </c>
      <c r="B32" s="14" t="s">
        <v>264</v>
      </c>
      <c r="C32" s="44">
        <f>'[21]3 09'!$P45</f>
        <v>-13600</v>
      </c>
      <c r="D32" s="51">
        <f>'[21]3 09'!$F$45</f>
        <v>-13255</v>
      </c>
      <c r="E32" s="44">
        <v>-12008.70501537163</v>
      </c>
      <c r="F32" s="44">
        <v>-906.31050696244483</v>
      </c>
      <c r="G32" s="44">
        <v>-326.00156730363489</v>
      </c>
      <c r="H32" s="44">
        <v>-3.3050515401772249</v>
      </c>
      <c r="I32" s="44">
        <v>-10.677858822111036</v>
      </c>
      <c r="J32" s="121" t="s">
        <v>254</v>
      </c>
      <c r="K32" s="127"/>
      <c r="L32" s="128"/>
      <c r="M32" s="128"/>
      <c r="N32" s="128"/>
      <c r="O32" s="128"/>
      <c r="P32" s="121" t="s">
        <v>254</v>
      </c>
      <c r="Q32" s="126">
        <v>47234.71428571429</v>
      </c>
      <c r="R32" s="126">
        <v>3564.8571428571427</v>
      </c>
      <c r="S32" s="126">
        <v>1282.2857142857142</v>
      </c>
      <c r="T32" s="126">
        <v>13</v>
      </c>
      <c r="U32" s="126">
        <v>42</v>
      </c>
      <c r="V32" s="51">
        <v>52136.857142857152</v>
      </c>
    </row>
    <row r="33" spans="1:22" x14ac:dyDescent="0.2">
      <c r="A33" s="124">
        <v>4952</v>
      </c>
      <c r="B33" s="14" t="s">
        <v>267</v>
      </c>
      <c r="C33" s="44">
        <f>'[21]3 09'!$P48</f>
        <v>44991.707600000002</v>
      </c>
      <c r="D33" s="51">
        <f>'[21]3 09'!$F$48</f>
        <v>43079</v>
      </c>
      <c r="E33" s="44">
        <v>39028.517793828323</v>
      </c>
      <c r="F33" s="44">
        <v>2945.5262413757191</v>
      </c>
      <c r="G33" s="44">
        <v>1059.511242389535</v>
      </c>
      <c r="H33" s="44">
        <v>10.741479841516007</v>
      </c>
      <c r="I33" s="44">
        <v>34.703242564897877</v>
      </c>
      <c r="J33" s="121" t="s">
        <v>254</v>
      </c>
      <c r="K33" s="128"/>
      <c r="L33" s="128"/>
      <c r="M33" s="128"/>
      <c r="N33" s="128"/>
      <c r="O33" s="128"/>
      <c r="P33" s="121" t="s">
        <v>254</v>
      </c>
      <c r="Q33" s="126">
        <v>47234.71428571429</v>
      </c>
      <c r="R33" s="126">
        <v>3564.8571428571427</v>
      </c>
      <c r="S33" s="126">
        <v>1282.2857142857142</v>
      </c>
      <c r="T33" s="126">
        <v>13</v>
      </c>
      <c r="U33" s="126">
        <v>42</v>
      </c>
      <c r="V33" s="51">
        <v>52136.857142857152</v>
      </c>
    </row>
    <row r="34" spans="1:22" x14ac:dyDescent="0.2">
      <c r="A34" s="124">
        <v>4953</v>
      </c>
      <c r="B34" s="14" t="s">
        <v>268</v>
      </c>
      <c r="C34" s="44">
        <f>'[21]3 09'!$P49</f>
        <v>-38598.000000999979</v>
      </c>
      <c r="D34" s="51"/>
      <c r="E34" s="44"/>
      <c r="F34" s="44"/>
      <c r="G34" s="44"/>
      <c r="H34" s="44"/>
      <c r="I34" s="44"/>
      <c r="J34" s="121" t="s">
        <v>254</v>
      </c>
      <c r="K34" s="128"/>
      <c r="L34" s="128"/>
      <c r="M34" s="128"/>
      <c r="N34" s="128"/>
      <c r="O34" s="128"/>
      <c r="P34" s="121" t="s">
        <v>254</v>
      </c>
      <c r="Q34" s="126">
        <v>47234.71428571429</v>
      </c>
      <c r="R34" s="126">
        <v>3564.8571428571427</v>
      </c>
      <c r="S34" s="126">
        <v>1282.2857142857142</v>
      </c>
      <c r="T34" s="126">
        <v>13</v>
      </c>
      <c r="U34" s="126">
        <v>42</v>
      </c>
      <c r="V34" s="51">
        <v>52136.857142857152</v>
      </c>
    </row>
    <row r="35" spans="1:22" hidden="1" x14ac:dyDescent="0.2">
      <c r="A35" s="236"/>
      <c r="B35" s="235"/>
      <c r="C35" s="44"/>
      <c r="D35" s="51"/>
      <c r="E35" s="44"/>
      <c r="F35" s="44"/>
      <c r="G35" s="44"/>
      <c r="H35" s="44"/>
      <c r="I35" s="44"/>
      <c r="J35" s="121" t="s">
        <v>254</v>
      </c>
      <c r="K35" s="128"/>
      <c r="L35" s="128"/>
      <c r="M35" s="128"/>
      <c r="N35" s="128"/>
      <c r="O35" s="128"/>
      <c r="P35" s="121" t="s">
        <v>254</v>
      </c>
      <c r="Q35" s="126">
        <v>47234.71428571429</v>
      </c>
      <c r="R35" s="126">
        <v>3564.8571428571427</v>
      </c>
      <c r="S35" s="126">
        <v>1282.2857142857142</v>
      </c>
      <c r="T35" s="126">
        <v>13</v>
      </c>
      <c r="U35" s="126">
        <v>42</v>
      </c>
      <c r="V35" s="51">
        <v>52136.857142857152</v>
      </c>
    </row>
    <row r="36" spans="1:22" x14ac:dyDescent="0.2">
      <c r="A36" s="236">
        <v>49561</v>
      </c>
      <c r="B36" s="234" t="s">
        <v>721</v>
      </c>
      <c r="C36" s="44">
        <f>'[21]3 09'!$G$52</f>
        <v>0</v>
      </c>
      <c r="D36" s="51">
        <f>'[21]3 09'!$F$52</f>
        <v>163828</v>
      </c>
      <c r="E36" s="44">
        <v>148424.15128316134</v>
      </c>
      <c r="F36" s="44">
        <v>11201.738041089657</v>
      </c>
      <c r="G36" s="44">
        <v>4029.2859123515573</v>
      </c>
      <c r="H36" s="44">
        <v>40.849489530302108</v>
      </c>
      <c r="I36" s="44">
        <v>131.97527386712989</v>
      </c>
      <c r="J36" s="121"/>
      <c r="K36" s="125" t="s">
        <v>257</v>
      </c>
      <c r="L36" s="125" t="s">
        <v>257</v>
      </c>
      <c r="M36" s="125" t="s">
        <v>257</v>
      </c>
      <c r="N36" s="125" t="s">
        <v>257</v>
      </c>
      <c r="O36" s="125" t="s">
        <v>257</v>
      </c>
      <c r="P36" s="121"/>
      <c r="Q36" s="126">
        <v>47234.71428571429</v>
      </c>
      <c r="R36" s="126">
        <v>3564.8571428571427</v>
      </c>
      <c r="S36" s="126">
        <v>1282.2857142857142</v>
      </c>
      <c r="T36" s="126">
        <v>13</v>
      </c>
      <c r="U36" s="126">
        <v>42</v>
      </c>
      <c r="V36" s="51">
        <v>52136.857142857152</v>
      </c>
    </row>
    <row r="37" spans="1:22" x14ac:dyDescent="0.2">
      <c r="A37" s="236">
        <v>496</v>
      </c>
      <c r="B37" s="234" t="s">
        <v>722</v>
      </c>
      <c r="C37" s="44">
        <f>'[21]3 09'!$G$57</f>
        <v>0</v>
      </c>
      <c r="D37" s="51">
        <f>'[21]3 09'!$F$57</f>
        <v>30301</v>
      </c>
      <c r="E37" s="44">
        <v>27451.963083423296</v>
      </c>
      <c r="F37" s="44">
        <v>2071.8306051655254</v>
      </c>
      <c r="G37" s="44">
        <v>745.24130447887137</v>
      </c>
      <c r="H37" s="44">
        <v>7.5553652749083442</v>
      </c>
      <c r="I37" s="44">
        <v>24.40964165739619</v>
      </c>
      <c r="J37" s="121" t="s">
        <v>254</v>
      </c>
      <c r="K37" s="125" t="s">
        <v>257</v>
      </c>
      <c r="L37" s="125" t="s">
        <v>257</v>
      </c>
      <c r="M37" s="125" t="s">
        <v>257</v>
      </c>
      <c r="N37" s="125" t="s">
        <v>257</v>
      </c>
      <c r="O37" s="125" t="s">
        <v>257</v>
      </c>
      <c r="P37" s="121" t="s">
        <v>254</v>
      </c>
      <c r="Q37" s="126">
        <v>47234.71428571429</v>
      </c>
      <c r="R37" s="126">
        <v>3564.8571428571427</v>
      </c>
      <c r="S37" s="126">
        <v>1282.2857142857142</v>
      </c>
      <c r="T37" s="126">
        <v>13</v>
      </c>
      <c r="U37" s="126">
        <v>42</v>
      </c>
      <c r="V37" s="51">
        <v>52136.857142857152</v>
      </c>
    </row>
    <row r="38" spans="1:22" x14ac:dyDescent="0.2">
      <c r="A38" s="124"/>
      <c r="B38" s="141" t="s">
        <v>7</v>
      </c>
      <c r="C38" s="141" t="s">
        <v>7</v>
      </c>
      <c r="D38" s="141" t="s">
        <v>7</v>
      </c>
      <c r="E38" s="141" t="s">
        <v>7</v>
      </c>
      <c r="F38" s="141" t="s">
        <v>7</v>
      </c>
      <c r="G38" s="141" t="s">
        <v>7</v>
      </c>
      <c r="H38" s="141" t="s">
        <v>7</v>
      </c>
      <c r="I38" s="141" t="s">
        <v>7</v>
      </c>
      <c r="J38" s="141" t="s">
        <v>7</v>
      </c>
      <c r="K38" s="141" t="s">
        <v>7</v>
      </c>
      <c r="L38" s="141" t="s">
        <v>7</v>
      </c>
      <c r="M38" s="141" t="s">
        <v>7</v>
      </c>
      <c r="N38" s="141" t="s">
        <v>7</v>
      </c>
      <c r="O38" s="141" t="s">
        <v>7</v>
      </c>
      <c r="P38" s="141" t="s">
        <v>7</v>
      </c>
      <c r="Q38" s="141" t="s">
        <v>7</v>
      </c>
      <c r="R38" s="141" t="s">
        <v>7</v>
      </c>
      <c r="S38" s="141" t="s">
        <v>7</v>
      </c>
      <c r="T38" s="141" t="s">
        <v>7</v>
      </c>
      <c r="U38" s="141" t="s">
        <v>7</v>
      </c>
      <c r="V38" s="141" t="s">
        <v>7</v>
      </c>
    </row>
    <row r="39" spans="1:22" x14ac:dyDescent="0.2">
      <c r="A39" s="124"/>
      <c r="B39" s="191" t="s">
        <v>718</v>
      </c>
      <c r="C39" s="44"/>
      <c r="D39" s="192">
        <f t="shared" ref="D39:I39" si="0">SUM(D20:D37)</f>
        <v>1767014</v>
      </c>
      <c r="E39" s="44">
        <f t="shared" si="0"/>
        <v>1601653.4564825178</v>
      </c>
      <c r="F39" s="44">
        <f t="shared" si="0"/>
        <v>120724.32919210372</v>
      </c>
      <c r="G39" s="44">
        <f t="shared" si="0"/>
        <v>43424.764720218118</v>
      </c>
      <c r="H39" s="44">
        <f t="shared" si="0"/>
        <v>286.34263394691988</v>
      </c>
      <c r="I39" s="44">
        <f t="shared" si="0"/>
        <v>925.1069712131258</v>
      </c>
      <c r="J39" s="121"/>
      <c r="K39" s="128"/>
      <c r="L39" s="128"/>
      <c r="M39" s="128"/>
      <c r="N39" s="128"/>
      <c r="O39" s="128"/>
      <c r="P39" s="121"/>
      <c r="Q39" s="44"/>
      <c r="R39" s="44"/>
      <c r="S39" s="44"/>
      <c r="T39" s="44"/>
      <c r="U39" s="44"/>
    </row>
    <row r="40" spans="1:22" x14ac:dyDescent="0.2">
      <c r="B40" s="141" t="s">
        <v>7</v>
      </c>
      <c r="C40" s="141"/>
      <c r="D40" s="141" t="s">
        <v>7</v>
      </c>
      <c r="E40" s="141" t="s">
        <v>7</v>
      </c>
      <c r="F40" s="141" t="s">
        <v>7</v>
      </c>
      <c r="G40" s="141" t="s">
        <v>7</v>
      </c>
      <c r="H40" s="141" t="s">
        <v>7</v>
      </c>
      <c r="I40" s="141" t="s">
        <v>7</v>
      </c>
      <c r="J40" s="121" t="s">
        <v>254</v>
      </c>
      <c r="K40" s="141" t="s">
        <v>7</v>
      </c>
      <c r="L40" s="141" t="s">
        <v>7</v>
      </c>
      <c r="M40" s="141" t="s">
        <v>7</v>
      </c>
      <c r="N40" s="141" t="s">
        <v>7</v>
      </c>
      <c r="O40" s="141" t="s">
        <v>7</v>
      </c>
      <c r="P40" s="121" t="s">
        <v>254</v>
      </c>
      <c r="Q40" s="141" t="s">
        <v>7</v>
      </c>
      <c r="R40" s="141" t="s">
        <v>7</v>
      </c>
      <c r="S40" s="141" t="s">
        <v>7</v>
      </c>
      <c r="T40" s="141" t="s">
        <v>7</v>
      </c>
      <c r="U40" s="141" t="s">
        <v>7</v>
      </c>
      <c r="V40" s="141" t="s">
        <v>7</v>
      </c>
    </row>
    <row r="41" spans="1:22" x14ac:dyDescent="0.2">
      <c r="B41" s="191" t="s">
        <v>719</v>
      </c>
      <c r="C41" s="193">
        <f>SUM(C20:C34)</f>
        <v>1619458.7605670895</v>
      </c>
      <c r="D41" s="194" t="s">
        <v>269</v>
      </c>
      <c r="E41" s="51">
        <f>(E39/$D$39)*$C$41</f>
        <v>1467906.7180526997</v>
      </c>
      <c r="F41" s="51">
        <f>(F39/$D$39)*$C$41</f>
        <v>110643.19384211874</v>
      </c>
      <c r="G41" s="51">
        <f>(G39/$D$39)*$C$41</f>
        <v>39798.561670548115</v>
      </c>
      <c r="H41" s="51">
        <f>(H39/$D$39)*$C$41</f>
        <v>262.43147313444865</v>
      </c>
      <c r="I41" s="51">
        <f>(I39/$D$39)*$C$41</f>
        <v>847.85552858821882</v>
      </c>
      <c r="J41" s="121" t="s">
        <v>254</v>
      </c>
      <c r="K41" s="128"/>
      <c r="L41" s="128"/>
      <c r="M41" s="128"/>
      <c r="N41" s="128"/>
      <c r="O41" s="128"/>
      <c r="P41" s="121" t="s">
        <v>254</v>
      </c>
      <c r="Q41" s="51" t="s">
        <v>196</v>
      </c>
      <c r="R41" s="51" t="s">
        <v>196</v>
      </c>
      <c r="S41" s="51" t="s">
        <v>196</v>
      </c>
      <c r="T41" s="51" t="s">
        <v>196</v>
      </c>
      <c r="U41" s="51" t="s">
        <v>196</v>
      </c>
      <c r="V41" s="51" t="s">
        <v>196</v>
      </c>
    </row>
    <row r="42" spans="1:22" x14ac:dyDescent="0.2">
      <c r="A42" s="141"/>
      <c r="B42" s="141" t="s">
        <v>7</v>
      </c>
      <c r="C42" s="141" t="s">
        <v>7</v>
      </c>
      <c r="D42" s="141" t="s">
        <v>7</v>
      </c>
      <c r="E42" s="141" t="s">
        <v>7</v>
      </c>
      <c r="F42" s="141" t="s">
        <v>7</v>
      </c>
      <c r="G42" s="141" t="s">
        <v>7</v>
      </c>
      <c r="H42" s="141" t="s">
        <v>7</v>
      </c>
      <c r="I42" s="141" t="s">
        <v>7</v>
      </c>
      <c r="J42" s="121" t="s">
        <v>254</v>
      </c>
      <c r="K42" s="141" t="s">
        <v>7</v>
      </c>
      <c r="L42" s="141" t="s">
        <v>7</v>
      </c>
      <c r="M42" s="141" t="s">
        <v>7</v>
      </c>
      <c r="N42" s="141" t="s">
        <v>7</v>
      </c>
      <c r="O42" s="141" t="s">
        <v>7</v>
      </c>
      <c r="P42" s="121" t="s">
        <v>254</v>
      </c>
      <c r="Q42" s="141" t="s">
        <v>7</v>
      </c>
      <c r="R42" s="141" t="s">
        <v>7</v>
      </c>
      <c r="S42" s="141" t="s">
        <v>7</v>
      </c>
      <c r="T42" s="141" t="s">
        <v>7</v>
      </c>
      <c r="U42" s="141" t="s">
        <v>7</v>
      </c>
      <c r="V42" s="141" t="s">
        <v>7</v>
      </c>
    </row>
    <row r="43" spans="1:22" hidden="1" x14ac:dyDescent="0.2">
      <c r="A43" s="124"/>
      <c r="C43" s="44"/>
      <c r="D43" s="44"/>
      <c r="E43" s="44"/>
      <c r="F43" s="44"/>
      <c r="G43" s="44"/>
      <c r="H43" s="44"/>
      <c r="I43" s="44"/>
      <c r="J43" s="121"/>
      <c r="K43" s="128"/>
      <c r="L43" s="128"/>
      <c r="M43" s="128"/>
      <c r="N43" s="128"/>
      <c r="O43" s="128"/>
      <c r="P43" s="121"/>
      <c r="Q43" s="44"/>
      <c r="R43" s="44"/>
      <c r="S43" s="44"/>
      <c r="T43" s="44"/>
      <c r="U43" s="44"/>
    </row>
    <row r="44" spans="1:22" hidden="1" x14ac:dyDescent="0.2">
      <c r="C44" s="44"/>
      <c r="D44" s="44"/>
      <c r="E44" s="44"/>
      <c r="F44" s="44"/>
      <c r="G44" s="44"/>
      <c r="H44" s="44"/>
      <c r="I44" s="44"/>
      <c r="J44" s="121" t="s">
        <v>254</v>
      </c>
      <c r="K44" s="128"/>
      <c r="L44" s="128"/>
      <c r="M44" s="128"/>
      <c r="N44" s="128"/>
      <c r="O44" s="128"/>
      <c r="P44" s="121" t="s">
        <v>254</v>
      </c>
      <c r="Q44" s="44"/>
      <c r="R44" s="44"/>
      <c r="S44" s="44"/>
      <c r="T44" s="44"/>
      <c r="U44" s="44"/>
    </row>
    <row r="45" spans="1:22" hidden="1" x14ac:dyDescent="0.2">
      <c r="A45" s="124" t="s">
        <v>270</v>
      </c>
      <c r="B45" s="14" t="s">
        <v>271</v>
      </c>
      <c r="C45" s="44"/>
      <c r="D45" s="44">
        <f t="shared" ref="D45:D51" si="1">SUM(E45:I45)</f>
        <v>0</v>
      </c>
      <c r="E45" s="44"/>
      <c r="F45" s="44"/>
      <c r="G45" s="44"/>
      <c r="H45" s="44"/>
      <c r="I45" s="44"/>
      <c r="J45" s="121" t="s">
        <v>254</v>
      </c>
      <c r="K45" s="128"/>
      <c r="L45" s="128"/>
      <c r="M45" s="128"/>
      <c r="N45" s="128"/>
      <c r="O45" s="128"/>
      <c r="P45" s="121" t="s">
        <v>254</v>
      </c>
      <c r="Q45" s="126"/>
      <c r="R45" s="44"/>
      <c r="S45" s="44"/>
      <c r="T45" s="44"/>
      <c r="U45" s="44"/>
      <c r="V45" s="51"/>
    </row>
    <row r="46" spans="1:22" hidden="1" x14ac:dyDescent="0.2">
      <c r="A46" s="124" t="s">
        <v>270</v>
      </c>
      <c r="B46" s="195" t="s">
        <v>272</v>
      </c>
      <c r="C46" s="44"/>
      <c r="D46" s="44">
        <f t="shared" si="1"/>
        <v>0</v>
      </c>
      <c r="E46" s="44"/>
      <c r="F46" s="44"/>
      <c r="G46" s="44"/>
      <c r="H46" s="44"/>
      <c r="I46" s="44"/>
      <c r="J46" s="121" t="s">
        <v>254</v>
      </c>
      <c r="K46" s="128"/>
      <c r="L46" s="128"/>
      <c r="M46" s="128"/>
      <c r="N46" s="128"/>
      <c r="O46" s="128"/>
      <c r="P46" s="121" t="s">
        <v>254</v>
      </c>
      <c r="Q46" s="126"/>
      <c r="R46" s="44"/>
      <c r="S46" s="44"/>
      <c r="T46" s="44"/>
      <c r="U46" s="44"/>
      <c r="V46" s="51"/>
    </row>
    <row r="47" spans="1:22" hidden="1" x14ac:dyDescent="0.2">
      <c r="A47" s="124" t="s">
        <v>270</v>
      </c>
      <c r="B47" s="14" t="s">
        <v>273</v>
      </c>
      <c r="C47" s="44"/>
      <c r="D47" s="44">
        <f t="shared" si="1"/>
        <v>0</v>
      </c>
      <c r="E47" s="44"/>
      <c r="F47" s="44"/>
      <c r="G47" s="44"/>
      <c r="H47" s="44"/>
      <c r="I47" s="44"/>
      <c r="J47" s="121" t="s">
        <v>254</v>
      </c>
      <c r="K47" s="128"/>
      <c r="L47" s="128"/>
      <c r="M47" s="128"/>
      <c r="N47" s="128"/>
      <c r="O47" s="128"/>
      <c r="P47" s="121" t="s">
        <v>254</v>
      </c>
      <c r="Q47" s="126"/>
      <c r="R47" s="44"/>
      <c r="S47" s="44"/>
      <c r="T47" s="44"/>
      <c r="U47" s="44"/>
      <c r="V47" s="51"/>
    </row>
    <row r="48" spans="1:22" hidden="1" x14ac:dyDescent="0.2">
      <c r="A48" s="124" t="s">
        <v>274</v>
      </c>
      <c r="B48" s="14" t="s">
        <v>275</v>
      </c>
      <c r="C48" s="44"/>
      <c r="D48" s="44">
        <f t="shared" si="1"/>
        <v>2722.5</v>
      </c>
      <c r="E48" s="44">
        <f t="shared" ref="E48:I51" si="2">K48*Q48</f>
        <v>0</v>
      </c>
      <c r="F48" s="44">
        <f t="shared" si="2"/>
        <v>0</v>
      </c>
      <c r="G48" s="44">
        <f t="shared" si="2"/>
        <v>2722.5</v>
      </c>
      <c r="H48" s="44">
        <f t="shared" si="2"/>
        <v>0</v>
      </c>
      <c r="I48" s="44">
        <f t="shared" si="2"/>
        <v>0</v>
      </c>
      <c r="J48" s="121" t="s">
        <v>254</v>
      </c>
      <c r="K48" s="128"/>
      <c r="L48" s="128"/>
      <c r="M48" s="128">
        <v>82.5</v>
      </c>
      <c r="N48" s="128"/>
      <c r="O48" s="128"/>
      <c r="P48" s="121" t="s">
        <v>254</v>
      </c>
      <c r="Q48" s="44"/>
      <c r="R48" s="44"/>
      <c r="S48" s="44">
        <v>33</v>
      </c>
      <c r="T48" s="44"/>
      <c r="U48" s="44"/>
      <c r="V48" s="51">
        <v>33</v>
      </c>
    </row>
    <row r="49" spans="1:22" hidden="1" x14ac:dyDescent="0.2">
      <c r="A49" s="124" t="s">
        <v>274</v>
      </c>
      <c r="B49" s="14" t="s">
        <v>276</v>
      </c>
      <c r="C49" s="44"/>
      <c r="D49" s="44">
        <f t="shared" si="1"/>
        <v>2322</v>
      </c>
      <c r="E49" s="44">
        <f t="shared" si="2"/>
        <v>0</v>
      </c>
      <c r="F49" s="44">
        <f t="shared" si="2"/>
        <v>0</v>
      </c>
      <c r="G49" s="44">
        <f t="shared" si="2"/>
        <v>1782</v>
      </c>
      <c r="H49" s="44">
        <f t="shared" si="2"/>
        <v>540</v>
      </c>
      <c r="I49" s="44">
        <f t="shared" si="2"/>
        <v>0</v>
      </c>
      <c r="J49" s="121" t="s">
        <v>254</v>
      </c>
      <c r="K49" s="128"/>
      <c r="L49" s="128"/>
      <c r="M49" s="128">
        <v>54</v>
      </c>
      <c r="N49" s="128">
        <v>54</v>
      </c>
      <c r="O49" s="128"/>
      <c r="P49" s="121" t="s">
        <v>254</v>
      </c>
      <c r="Q49" s="44"/>
      <c r="R49" s="44"/>
      <c r="S49" s="44">
        <v>33</v>
      </c>
      <c r="T49" s="44">
        <v>10</v>
      </c>
      <c r="U49" s="44"/>
      <c r="V49" s="51">
        <v>43</v>
      </c>
    </row>
    <row r="50" spans="1:22" hidden="1" x14ac:dyDescent="0.2">
      <c r="A50" s="124" t="s">
        <v>274</v>
      </c>
      <c r="B50" s="14" t="s">
        <v>277</v>
      </c>
      <c r="D50" s="44">
        <f t="shared" si="1"/>
        <v>0</v>
      </c>
      <c r="E50" s="44">
        <f t="shared" si="2"/>
        <v>0</v>
      </c>
      <c r="F50" s="44">
        <f t="shared" si="2"/>
        <v>0</v>
      </c>
      <c r="G50" s="44">
        <f t="shared" si="2"/>
        <v>0</v>
      </c>
      <c r="H50" s="44">
        <f t="shared" si="2"/>
        <v>0</v>
      </c>
      <c r="I50" s="44">
        <f t="shared" si="2"/>
        <v>0</v>
      </c>
      <c r="J50" s="121" t="s">
        <v>254</v>
      </c>
      <c r="K50" s="128"/>
      <c r="L50" s="128"/>
      <c r="M50" s="128"/>
      <c r="N50" s="128"/>
      <c r="O50" s="128"/>
      <c r="P50" s="121" t="s">
        <v>254</v>
      </c>
      <c r="Q50" s="44"/>
      <c r="R50" s="44"/>
      <c r="S50" s="44"/>
      <c r="T50" s="44"/>
      <c r="U50" s="44"/>
      <c r="V50" s="51">
        <v>0</v>
      </c>
    </row>
    <row r="51" spans="1:22" hidden="1" x14ac:dyDescent="0.2">
      <c r="A51" s="124" t="s">
        <v>274</v>
      </c>
      <c r="B51" s="14" t="s">
        <v>278</v>
      </c>
      <c r="D51" s="44">
        <f t="shared" si="1"/>
        <v>0</v>
      </c>
      <c r="E51" s="44">
        <f t="shared" si="2"/>
        <v>0</v>
      </c>
      <c r="F51" s="44">
        <f t="shared" si="2"/>
        <v>0</v>
      </c>
      <c r="G51" s="44">
        <f t="shared" si="2"/>
        <v>0</v>
      </c>
      <c r="H51" s="44">
        <f t="shared" si="2"/>
        <v>0</v>
      </c>
      <c r="I51" s="44">
        <f t="shared" si="2"/>
        <v>0</v>
      </c>
      <c r="J51" s="121" t="s">
        <v>254</v>
      </c>
      <c r="K51" s="128"/>
      <c r="L51" s="128">
        <v>100</v>
      </c>
      <c r="M51" s="128">
        <v>100</v>
      </c>
      <c r="N51" s="128">
        <v>100</v>
      </c>
      <c r="O51" s="128"/>
      <c r="P51" s="121" t="s">
        <v>254</v>
      </c>
      <c r="Q51" s="44">
        <v>0</v>
      </c>
      <c r="R51" s="44">
        <v>0</v>
      </c>
      <c r="S51" s="44">
        <v>0</v>
      </c>
      <c r="T51" s="44">
        <v>0</v>
      </c>
      <c r="U51" s="44">
        <v>0</v>
      </c>
      <c r="V51" s="44">
        <v>0</v>
      </c>
    </row>
    <row r="52" spans="1:22" hidden="1" x14ac:dyDescent="0.2">
      <c r="B52" s="141" t="s">
        <v>7</v>
      </c>
      <c r="C52" s="141"/>
      <c r="D52" s="141" t="s">
        <v>7</v>
      </c>
      <c r="E52" s="141" t="s">
        <v>7</v>
      </c>
      <c r="F52" s="141" t="s">
        <v>7</v>
      </c>
      <c r="G52" s="141" t="s">
        <v>7</v>
      </c>
      <c r="H52" s="141" t="s">
        <v>7</v>
      </c>
      <c r="I52" s="141" t="s">
        <v>7</v>
      </c>
      <c r="J52" s="121" t="s">
        <v>254</v>
      </c>
      <c r="K52" s="141" t="s">
        <v>7</v>
      </c>
      <c r="L52" s="141" t="s">
        <v>7</v>
      </c>
      <c r="M52" s="141" t="s">
        <v>7</v>
      </c>
      <c r="N52" s="141" t="s">
        <v>7</v>
      </c>
      <c r="O52" s="141" t="s">
        <v>7</v>
      </c>
      <c r="P52" s="121" t="s">
        <v>254</v>
      </c>
      <c r="Q52" s="141" t="s">
        <v>7</v>
      </c>
      <c r="R52" s="141" t="s">
        <v>7</v>
      </c>
      <c r="S52" s="141" t="s">
        <v>7</v>
      </c>
      <c r="T52" s="141" t="s">
        <v>7</v>
      </c>
      <c r="U52" s="141" t="s">
        <v>7</v>
      </c>
      <c r="V52" s="141" t="s">
        <v>7</v>
      </c>
    </row>
    <row r="53" spans="1:22" hidden="1" x14ac:dyDescent="0.2">
      <c r="B53" s="142" t="s">
        <v>279</v>
      </c>
      <c r="C53" s="51"/>
      <c r="D53" s="51">
        <f t="shared" ref="D53:I53" si="3">SUM(D45:D51)</f>
        <v>5044.5</v>
      </c>
      <c r="E53" s="51">
        <f t="shared" si="3"/>
        <v>0</v>
      </c>
      <c r="F53" s="51">
        <f t="shared" si="3"/>
        <v>0</v>
      </c>
      <c r="G53" s="51">
        <f t="shared" si="3"/>
        <v>4504.5</v>
      </c>
      <c r="H53" s="51">
        <f t="shared" si="3"/>
        <v>540</v>
      </c>
      <c r="I53" s="51">
        <f t="shared" si="3"/>
        <v>0</v>
      </c>
      <c r="J53" s="121" t="s">
        <v>254</v>
      </c>
      <c r="K53" s="128"/>
      <c r="L53" s="128"/>
      <c r="M53" s="128"/>
      <c r="N53" s="128"/>
      <c r="O53" s="128"/>
      <c r="P53" s="121" t="s">
        <v>254</v>
      </c>
    </row>
    <row r="54" spans="1:22" hidden="1" x14ac:dyDescent="0.2">
      <c r="A54" s="141"/>
      <c r="B54" s="141" t="s">
        <v>7</v>
      </c>
      <c r="C54" s="141" t="s">
        <v>7</v>
      </c>
      <c r="D54" s="141" t="s">
        <v>7</v>
      </c>
      <c r="E54" s="141" t="s">
        <v>7</v>
      </c>
      <c r="F54" s="141" t="s">
        <v>7</v>
      </c>
      <c r="G54" s="141" t="s">
        <v>7</v>
      </c>
      <c r="H54" s="141" t="s">
        <v>7</v>
      </c>
      <c r="I54" s="141" t="s">
        <v>7</v>
      </c>
      <c r="J54" s="121" t="s">
        <v>254</v>
      </c>
      <c r="K54" s="141" t="s">
        <v>7</v>
      </c>
      <c r="L54" s="141" t="s">
        <v>7</v>
      </c>
      <c r="M54" s="141" t="s">
        <v>7</v>
      </c>
      <c r="N54" s="141" t="s">
        <v>7</v>
      </c>
      <c r="O54" s="141" t="s">
        <v>7</v>
      </c>
      <c r="P54" s="121" t="s">
        <v>254</v>
      </c>
      <c r="Q54" s="141" t="s">
        <v>7</v>
      </c>
      <c r="R54" s="141" t="s">
        <v>7</v>
      </c>
      <c r="S54" s="141" t="s">
        <v>7</v>
      </c>
      <c r="T54" s="141" t="s">
        <v>7</v>
      </c>
      <c r="U54" s="141" t="s">
        <v>7</v>
      </c>
      <c r="V54" s="141" t="s">
        <v>7</v>
      </c>
    </row>
    <row r="55" spans="1:22" hidden="1" x14ac:dyDescent="0.2"/>
    <row r="56" spans="1:22" hidden="1" x14ac:dyDescent="0.2">
      <c r="B56" s="129" t="s">
        <v>280</v>
      </c>
      <c r="D56" s="44"/>
      <c r="E56" s="44"/>
      <c r="F56" s="44"/>
      <c r="G56" s="44"/>
      <c r="H56" s="44"/>
      <c r="I56" s="44"/>
      <c r="J56" s="44"/>
      <c r="Q56" s="126">
        <v>44500</v>
      </c>
      <c r="R56" s="44">
        <v>3421.0222211615537</v>
      </c>
      <c r="S56" s="44">
        <v>1229.5606789175813</v>
      </c>
      <c r="T56" s="44">
        <v>14</v>
      </c>
      <c r="U56" s="44">
        <v>43.417099920864871</v>
      </c>
      <c r="V56" s="51">
        <v>49208</v>
      </c>
    </row>
    <row r="57" spans="1:22" hidden="1" x14ac:dyDescent="0.2">
      <c r="B57" s="190" t="s">
        <v>281</v>
      </c>
    </row>
    <row r="58" spans="1:22" hidden="1" x14ac:dyDescent="0.2">
      <c r="B58" s="195" t="s">
        <v>282</v>
      </c>
    </row>
    <row r="59" spans="1:22" x14ac:dyDescent="0.2">
      <c r="B59" s="195"/>
    </row>
    <row r="60" spans="1:22" x14ac:dyDescent="0.2">
      <c r="B60" s="195"/>
    </row>
    <row r="61" spans="1:22" x14ac:dyDescent="0.2">
      <c r="B61" s="195"/>
      <c r="Q61" s="14" t="s">
        <v>787</v>
      </c>
    </row>
    <row r="62" spans="1:22" x14ac:dyDescent="0.2">
      <c r="B62" s="195"/>
    </row>
    <row r="63" spans="1:22" x14ac:dyDescent="0.2">
      <c r="B63" s="195"/>
    </row>
    <row r="64" spans="1:22" x14ac:dyDescent="0.2">
      <c r="B64" s="195"/>
    </row>
    <row r="65" spans="1:22" x14ac:dyDescent="0.2">
      <c r="A65" s="141" t="s">
        <v>7</v>
      </c>
      <c r="B65" s="141" t="s">
        <v>7</v>
      </c>
      <c r="C65" s="141" t="s">
        <v>7</v>
      </c>
      <c r="D65" s="141" t="s">
        <v>7</v>
      </c>
      <c r="E65" s="141" t="s">
        <v>7</v>
      </c>
      <c r="F65" s="141" t="s">
        <v>7</v>
      </c>
      <c r="G65" s="141" t="s">
        <v>7</v>
      </c>
      <c r="H65" s="141" t="s">
        <v>7</v>
      </c>
      <c r="I65" s="141" t="s">
        <v>7</v>
      </c>
      <c r="J65" s="141" t="s">
        <v>7</v>
      </c>
      <c r="K65" s="141" t="s">
        <v>7</v>
      </c>
      <c r="L65" s="141" t="s">
        <v>7</v>
      </c>
      <c r="M65" s="141" t="s">
        <v>7</v>
      </c>
      <c r="N65" s="141" t="s">
        <v>7</v>
      </c>
      <c r="O65" s="141" t="s">
        <v>7</v>
      </c>
      <c r="P65" s="141" t="s">
        <v>7</v>
      </c>
      <c r="Q65" s="141" t="s">
        <v>7</v>
      </c>
      <c r="R65" s="141" t="s">
        <v>7</v>
      </c>
      <c r="S65" s="141" t="s">
        <v>7</v>
      </c>
      <c r="T65" s="141" t="s">
        <v>7</v>
      </c>
      <c r="U65" s="141" t="s">
        <v>7</v>
      </c>
      <c r="V65" s="141" t="s">
        <v>7</v>
      </c>
    </row>
    <row r="66" spans="1:22" x14ac:dyDescent="0.2">
      <c r="B66" s="195" t="s">
        <v>283</v>
      </c>
      <c r="S66" s="14" t="s">
        <v>284</v>
      </c>
    </row>
    <row r="67" spans="1:22" x14ac:dyDescent="0.2">
      <c r="A67" s="14" t="s">
        <v>12</v>
      </c>
      <c r="E67" s="14" t="s">
        <v>13</v>
      </c>
      <c r="S67" s="14" t="s">
        <v>285</v>
      </c>
    </row>
    <row r="68" spans="1:22" x14ac:dyDescent="0.2">
      <c r="A68" s="141" t="s">
        <v>7</v>
      </c>
      <c r="B68" s="141" t="s">
        <v>7</v>
      </c>
      <c r="C68" s="141" t="s">
        <v>7</v>
      </c>
      <c r="D68" s="141" t="s">
        <v>7</v>
      </c>
      <c r="E68" s="141" t="s">
        <v>7</v>
      </c>
      <c r="F68" s="141" t="s">
        <v>7</v>
      </c>
      <c r="G68" s="141" t="s">
        <v>7</v>
      </c>
      <c r="H68" s="141" t="s">
        <v>7</v>
      </c>
      <c r="I68" s="141" t="s">
        <v>7</v>
      </c>
      <c r="J68" s="141"/>
      <c r="K68" s="141" t="s">
        <v>7</v>
      </c>
      <c r="L68" s="141" t="s">
        <v>7</v>
      </c>
      <c r="M68" s="141" t="s">
        <v>7</v>
      </c>
      <c r="N68" s="141" t="s">
        <v>7</v>
      </c>
      <c r="O68" s="141" t="s">
        <v>7</v>
      </c>
      <c r="P68" s="141"/>
      <c r="Q68" s="141" t="s">
        <v>7</v>
      </c>
      <c r="R68" s="141" t="s">
        <v>7</v>
      </c>
      <c r="S68" s="141" t="s">
        <v>7</v>
      </c>
      <c r="T68" s="141" t="s">
        <v>7</v>
      </c>
      <c r="U68" s="141" t="s">
        <v>7</v>
      </c>
      <c r="V68" s="141" t="s">
        <v>7</v>
      </c>
    </row>
    <row r="69" spans="1:22" x14ac:dyDescent="0.2">
      <c r="A69" s="14" t="s">
        <v>15</v>
      </c>
      <c r="E69" s="14" t="s">
        <v>16</v>
      </c>
      <c r="S69" s="14" t="s">
        <v>17</v>
      </c>
    </row>
    <row r="70" spans="1:22" x14ac:dyDescent="0.2">
      <c r="E70" s="14" t="s">
        <v>18</v>
      </c>
    </row>
    <row r="71" spans="1:22" x14ac:dyDescent="0.2">
      <c r="A71" s="14" t="s">
        <v>19</v>
      </c>
      <c r="S71" s="158" t="s">
        <v>695</v>
      </c>
    </row>
    <row r="72" spans="1:22" x14ac:dyDescent="0.2">
      <c r="A72" s="14" t="s">
        <v>22</v>
      </c>
      <c r="E72" s="14" t="s">
        <v>202</v>
      </c>
      <c r="S72" s="14" t="s">
        <v>23</v>
      </c>
    </row>
    <row r="73" spans="1:22" x14ac:dyDescent="0.2">
      <c r="A73" s="14" t="s">
        <v>786</v>
      </c>
      <c r="E73" s="14" t="s">
        <v>243</v>
      </c>
    </row>
    <row r="74" spans="1:22" x14ac:dyDescent="0.2">
      <c r="E74" s="14" t="s">
        <v>286</v>
      </c>
    </row>
    <row r="75" spans="1:22" x14ac:dyDescent="0.2">
      <c r="A75" s="141" t="s">
        <v>7</v>
      </c>
      <c r="B75" s="141" t="s">
        <v>7</v>
      </c>
      <c r="C75" s="141" t="s">
        <v>7</v>
      </c>
      <c r="D75" s="141" t="s">
        <v>7</v>
      </c>
      <c r="E75" s="141" t="s">
        <v>7</v>
      </c>
      <c r="F75" s="141" t="s">
        <v>7</v>
      </c>
      <c r="G75" s="141" t="s">
        <v>7</v>
      </c>
      <c r="H75" s="141" t="s">
        <v>7</v>
      </c>
      <c r="I75" s="141" t="s">
        <v>7</v>
      </c>
      <c r="J75" s="141"/>
      <c r="K75" s="141" t="s">
        <v>7</v>
      </c>
      <c r="L75" s="141" t="s">
        <v>7</v>
      </c>
      <c r="M75" s="141" t="s">
        <v>7</v>
      </c>
      <c r="N75" s="141" t="s">
        <v>7</v>
      </c>
      <c r="O75" s="141" t="s">
        <v>7</v>
      </c>
      <c r="P75" s="141"/>
      <c r="Q75" s="141" t="s">
        <v>7</v>
      </c>
      <c r="R75" s="141" t="s">
        <v>7</v>
      </c>
      <c r="S75" s="141" t="s">
        <v>7</v>
      </c>
      <c r="T75" s="141" t="s">
        <v>7</v>
      </c>
      <c r="U75" s="141" t="s">
        <v>7</v>
      </c>
      <c r="V75" s="141" t="s">
        <v>7</v>
      </c>
    </row>
    <row r="76" spans="1:22" x14ac:dyDescent="0.2">
      <c r="A76" s="141"/>
      <c r="B76" s="141"/>
      <c r="C76" s="141"/>
      <c r="D76" s="141"/>
      <c r="E76" s="141"/>
      <c r="F76" s="141"/>
      <c r="G76" s="141"/>
      <c r="H76" s="141"/>
      <c r="I76" s="141"/>
      <c r="J76" s="141"/>
      <c r="K76" s="141"/>
      <c r="L76" s="141"/>
      <c r="M76" s="141"/>
      <c r="N76" s="141"/>
      <c r="O76" s="141"/>
      <c r="P76" s="141"/>
      <c r="Q76" s="141"/>
      <c r="R76" s="141"/>
      <c r="S76" s="141"/>
      <c r="T76" s="141"/>
      <c r="U76" s="141"/>
      <c r="V76" s="141"/>
    </row>
    <row r="77" spans="1:22" x14ac:dyDescent="0.2">
      <c r="A77" s="141"/>
      <c r="B77" s="141"/>
      <c r="C77" s="141"/>
      <c r="D77" s="141"/>
      <c r="E77" s="141"/>
      <c r="F77" s="141"/>
      <c r="G77" s="141"/>
      <c r="H77" s="141"/>
      <c r="I77" s="141"/>
      <c r="J77" s="141"/>
      <c r="K77" s="240"/>
      <c r="L77" s="141"/>
      <c r="M77" s="141"/>
      <c r="N77" s="141"/>
      <c r="O77" s="141"/>
      <c r="P77" s="141"/>
      <c r="Q77" s="117" t="s">
        <v>248</v>
      </c>
      <c r="R77" s="118"/>
      <c r="S77" s="118"/>
      <c r="T77" s="118"/>
      <c r="U77" s="118"/>
      <c r="V77" s="141"/>
    </row>
    <row r="78" spans="1:22" ht="25.5" x14ac:dyDescent="0.2">
      <c r="C78" s="120"/>
      <c r="D78" s="121" t="s">
        <v>287</v>
      </c>
      <c r="E78" s="117" t="s">
        <v>715</v>
      </c>
      <c r="F78" s="118"/>
      <c r="G78" s="118"/>
      <c r="H78" s="118"/>
      <c r="I78" s="118"/>
      <c r="J78" s="118"/>
      <c r="K78" s="117" t="s">
        <v>716</v>
      </c>
      <c r="L78" s="118"/>
      <c r="M78" s="118"/>
      <c r="N78" s="118"/>
      <c r="O78" s="118"/>
      <c r="P78" s="118"/>
      <c r="Q78" s="117" t="s">
        <v>717</v>
      </c>
      <c r="R78" s="118"/>
      <c r="S78" s="118"/>
      <c r="T78" s="118"/>
      <c r="U78" s="118"/>
    </row>
    <row r="79" spans="1:22" ht="25.5" x14ac:dyDescent="0.2">
      <c r="A79" s="121" t="s">
        <v>251</v>
      </c>
      <c r="B79" s="121" t="s">
        <v>252</v>
      </c>
      <c r="C79" s="121"/>
      <c r="D79" s="121" t="s">
        <v>253</v>
      </c>
      <c r="E79" s="121" t="s">
        <v>26</v>
      </c>
      <c r="F79" s="121" t="s">
        <v>113</v>
      </c>
      <c r="G79" s="121" t="s">
        <v>114</v>
      </c>
      <c r="H79" s="121" t="s">
        <v>29</v>
      </c>
      <c r="I79" s="121" t="s">
        <v>752</v>
      </c>
      <c r="J79" s="121" t="s">
        <v>254</v>
      </c>
      <c r="K79" s="121" t="s">
        <v>26</v>
      </c>
      <c r="L79" s="121" t="s">
        <v>113</v>
      </c>
      <c r="M79" s="121" t="s">
        <v>114</v>
      </c>
      <c r="N79" s="121" t="s">
        <v>29</v>
      </c>
      <c r="O79" s="121" t="s">
        <v>752</v>
      </c>
      <c r="P79" s="121" t="s">
        <v>254</v>
      </c>
      <c r="Q79" s="121" t="s">
        <v>26</v>
      </c>
      <c r="R79" s="121" t="s">
        <v>113</v>
      </c>
      <c r="S79" s="121" t="s">
        <v>114</v>
      </c>
      <c r="T79" s="121" t="s">
        <v>29</v>
      </c>
      <c r="U79" s="121" t="s">
        <v>752</v>
      </c>
      <c r="V79" s="121" t="s">
        <v>255</v>
      </c>
    </row>
    <row r="80" spans="1:22" x14ac:dyDescent="0.2">
      <c r="A80" s="122" t="s">
        <v>7</v>
      </c>
      <c r="B80" s="122" t="s">
        <v>7</v>
      </c>
      <c r="C80" s="122"/>
      <c r="D80" s="122" t="s">
        <v>7</v>
      </c>
      <c r="E80" s="122" t="s">
        <v>7</v>
      </c>
      <c r="F80" s="122" t="s">
        <v>7</v>
      </c>
      <c r="G80" s="122" t="s">
        <v>7</v>
      </c>
      <c r="H80" s="122" t="s">
        <v>7</v>
      </c>
      <c r="I80" s="122" t="s">
        <v>7</v>
      </c>
      <c r="J80" s="122" t="s">
        <v>7</v>
      </c>
      <c r="K80" s="122" t="s">
        <v>7</v>
      </c>
      <c r="L80" s="122" t="s">
        <v>7</v>
      </c>
      <c r="M80" s="122" t="s">
        <v>7</v>
      </c>
      <c r="N80" s="122" t="s">
        <v>7</v>
      </c>
      <c r="O80" s="122" t="s">
        <v>7</v>
      </c>
      <c r="P80" s="122" t="s">
        <v>7</v>
      </c>
      <c r="Q80" s="122" t="s">
        <v>7</v>
      </c>
      <c r="R80" s="122" t="s">
        <v>7</v>
      </c>
      <c r="S80" s="122" t="s">
        <v>7</v>
      </c>
      <c r="T80" s="122" t="s">
        <v>7</v>
      </c>
      <c r="U80" s="122" t="s">
        <v>7</v>
      </c>
      <c r="V80" s="122" t="s">
        <v>7</v>
      </c>
    </row>
    <row r="81" spans="1:22" x14ac:dyDescent="0.2">
      <c r="A81" s="121"/>
      <c r="B81" s="121"/>
      <c r="C81" s="121"/>
      <c r="D81" s="121"/>
      <c r="E81" s="121"/>
      <c r="F81" s="121"/>
      <c r="G81" s="121"/>
      <c r="H81" s="121"/>
      <c r="I81" s="121"/>
      <c r="J81" s="121"/>
      <c r="K81" s="121"/>
      <c r="L81" s="121"/>
      <c r="M81" s="121"/>
      <c r="N81" s="121"/>
      <c r="O81" s="121"/>
      <c r="P81" s="121"/>
      <c r="Q81" s="121"/>
      <c r="R81" s="121"/>
      <c r="S81" s="121"/>
      <c r="T81" s="121"/>
      <c r="U81" s="121"/>
      <c r="V81" s="121"/>
    </row>
    <row r="82" spans="1:22" x14ac:dyDescent="0.2">
      <c r="A82" s="124">
        <v>487</v>
      </c>
      <c r="B82" s="14" t="s">
        <v>256</v>
      </c>
      <c r="C82" s="44"/>
      <c r="D82" s="44">
        <f>C20</f>
        <v>902300.03711400751</v>
      </c>
      <c r="E82" s="44">
        <v>817461.71113247762</v>
      </c>
      <c r="F82" s="44">
        <v>61694.757002567247</v>
      </c>
      <c r="G82" s="44">
        <v>22191.718315903006</v>
      </c>
      <c r="H82" s="44">
        <v>224.98288399589723</v>
      </c>
      <c r="I82" s="44">
        <v>726.86777906366808</v>
      </c>
      <c r="J82" s="121" t="s">
        <v>254</v>
      </c>
      <c r="K82" s="127" t="s">
        <v>288</v>
      </c>
      <c r="L82" s="128"/>
      <c r="M82" s="128"/>
      <c r="N82" s="128"/>
      <c r="O82" s="128"/>
      <c r="P82" s="121" t="s">
        <v>254</v>
      </c>
      <c r="Q82" s="126">
        <v>47234.71428571429</v>
      </c>
      <c r="R82" s="126">
        <v>3564.8571428571427</v>
      </c>
      <c r="S82" s="126">
        <v>1282.2857142857142</v>
      </c>
      <c r="T82" s="126">
        <v>13</v>
      </c>
      <c r="U82" s="126">
        <v>42</v>
      </c>
      <c r="V82" s="126">
        <v>52136.857142857152</v>
      </c>
    </row>
    <row r="83" spans="1:22" x14ac:dyDescent="0.2">
      <c r="A83" s="124">
        <v>4880</v>
      </c>
      <c r="B83" s="14" t="s">
        <v>258</v>
      </c>
      <c r="C83" s="44"/>
      <c r="D83" s="44">
        <v>41100</v>
      </c>
      <c r="E83" s="44">
        <v>37274.914214711454</v>
      </c>
      <c r="F83" s="44">
        <v>2813.1798021246768</v>
      </c>
      <c r="G83" s="44">
        <v>1011.9059831638655</v>
      </c>
      <c r="H83" s="44">
        <v>0</v>
      </c>
      <c r="I83" s="44">
        <v>0</v>
      </c>
      <c r="J83" s="121" t="s">
        <v>254</v>
      </c>
      <c r="K83" s="127">
        <v>52</v>
      </c>
      <c r="L83" s="127">
        <v>75</v>
      </c>
      <c r="M83" s="127">
        <v>112</v>
      </c>
      <c r="N83" s="128"/>
      <c r="O83" s="128"/>
      <c r="P83" s="121" t="s">
        <v>254</v>
      </c>
      <c r="Q83" s="126">
        <v>716.82527335983571</v>
      </c>
      <c r="R83" s="126">
        <v>37.509064028329021</v>
      </c>
      <c r="S83" s="126">
        <v>9.0348748496773705</v>
      </c>
      <c r="T83" s="126"/>
      <c r="U83" s="126"/>
      <c r="V83" s="126">
        <v>763.36921223784213</v>
      </c>
    </row>
    <row r="84" spans="1:22" x14ac:dyDescent="0.2">
      <c r="A84" s="124">
        <v>4880</v>
      </c>
      <c r="C84" s="44"/>
      <c r="D84" s="44"/>
      <c r="E84" s="44"/>
      <c r="F84" s="44"/>
      <c r="G84" s="44"/>
      <c r="H84" s="44"/>
      <c r="I84" s="44"/>
      <c r="J84" s="121" t="s">
        <v>254</v>
      </c>
      <c r="K84" s="127"/>
      <c r="L84" s="127"/>
      <c r="M84" s="127"/>
      <c r="N84" s="128"/>
      <c r="O84" s="128"/>
      <c r="P84" s="121" t="s">
        <v>254</v>
      </c>
      <c r="Q84" s="126">
        <v>597</v>
      </c>
      <c r="R84" s="126">
        <v>24</v>
      </c>
      <c r="S84" s="126">
        <v>6</v>
      </c>
      <c r="T84" s="126">
        <v>0</v>
      </c>
      <c r="U84" s="126">
        <v>0</v>
      </c>
      <c r="V84" s="126">
        <v>627</v>
      </c>
    </row>
    <row r="85" spans="1:22" x14ac:dyDescent="0.2">
      <c r="A85" s="124">
        <v>4882</v>
      </c>
      <c r="B85" s="14" t="s">
        <v>259</v>
      </c>
      <c r="C85" s="44"/>
      <c r="D85" s="44">
        <v>28700</v>
      </c>
      <c r="E85" s="44">
        <v>26001.496336564753</v>
      </c>
      <c r="F85" s="44">
        <v>1962.3622444226455</v>
      </c>
      <c r="G85" s="44">
        <v>705.86533244921316</v>
      </c>
      <c r="H85" s="44">
        <v>7.1561659149819965</v>
      </c>
      <c r="I85" s="44">
        <v>23.119920648403376</v>
      </c>
      <c r="J85" s="121" t="s">
        <v>254</v>
      </c>
      <c r="K85" s="127" t="s">
        <v>288</v>
      </c>
      <c r="L85" s="128"/>
      <c r="M85" s="128"/>
      <c r="N85" s="128"/>
      <c r="O85" s="128"/>
      <c r="P85" s="121" t="s">
        <v>254</v>
      </c>
      <c r="Q85" s="126">
        <v>47234.71428571429</v>
      </c>
      <c r="R85" s="126">
        <v>3564.8571428571427</v>
      </c>
      <c r="S85" s="126">
        <v>1282.2857142857142</v>
      </c>
      <c r="T85" s="126">
        <v>13</v>
      </c>
      <c r="U85" s="126">
        <v>42</v>
      </c>
      <c r="V85" s="126">
        <v>52136.857142857152</v>
      </c>
    </row>
    <row r="86" spans="1:22" x14ac:dyDescent="0.2">
      <c r="A86" s="124">
        <v>4884</v>
      </c>
      <c r="B86" s="14" t="s">
        <v>260</v>
      </c>
      <c r="C86" s="44"/>
      <c r="D86" s="44">
        <v>35300</v>
      </c>
      <c r="E86" s="44">
        <v>31980.934518492537</v>
      </c>
      <c r="F86" s="44">
        <v>2413.637185648759</v>
      </c>
      <c r="G86" s="44">
        <v>868.18976430164548</v>
      </c>
      <c r="H86" s="44">
        <v>8.8018347316677517</v>
      </c>
      <c r="I86" s="44">
        <v>28.436696825388122</v>
      </c>
      <c r="J86" s="121" t="s">
        <v>254</v>
      </c>
      <c r="K86" s="127">
        <v>23</v>
      </c>
      <c r="L86" s="127">
        <f>K$86</f>
        <v>23</v>
      </c>
      <c r="M86" s="127">
        <f>L$86</f>
        <v>23</v>
      </c>
      <c r="N86" s="127">
        <f>M$86</f>
        <v>23</v>
      </c>
      <c r="O86" s="127">
        <f>N$86</f>
        <v>23</v>
      </c>
      <c r="P86" s="121" t="s">
        <v>254</v>
      </c>
      <c r="Q86" s="126">
        <v>1390.4754138475016</v>
      </c>
      <c r="R86" s="126">
        <v>104.94074720211995</v>
      </c>
      <c r="S86" s="126">
        <v>37.747381056593284</v>
      </c>
      <c r="T86" s="126"/>
      <c r="U86" s="126"/>
      <c r="V86" s="126">
        <v>1533.1635421062149</v>
      </c>
    </row>
    <row r="87" spans="1:22" x14ac:dyDescent="0.2">
      <c r="A87" s="124">
        <v>4884</v>
      </c>
      <c r="C87" s="44"/>
      <c r="D87" s="44">
        <f>SUM(E87:I87)</f>
        <v>0</v>
      </c>
      <c r="E87" s="44">
        <v>0</v>
      </c>
      <c r="F87" s="44">
        <v>0</v>
      </c>
      <c r="G87" s="44">
        <v>0</v>
      </c>
      <c r="H87" s="44">
        <v>0</v>
      </c>
      <c r="I87" s="44">
        <v>0</v>
      </c>
      <c r="J87" s="121" t="s">
        <v>254</v>
      </c>
      <c r="K87" s="127"/>
      <c r="L87" s="127"/>
      <c r="M87" s="127"/>
      <c r="N87" s="127"/>
      <c r="O87" s="127"/>
      <c r="P87" s="121" t="s">
        <v>254</v>
      </c>
      <c r="Q87" s="126">
        <v>0</v>
      </c>
      <c r="R87" s="126">
        <v>0</v>
      </c>
      <c r="S87" s="126">
        <v>0</v>
      </c>
      <c r="T87" s="126">
        <v>0</v>
      </c>
      <c r="U87" s="126">
        <v>0</v>
      </c>
      <c r="V87" s="126">
        <v>0</v>
      </c>
    </row>
    <row r="88" spans="1:22" x14ac:dyDescent="0.2">
      <c r="A88" s="124">
        <v>4885</v>
      </c>
      <c r="B88" s="14" t="s">
        <v>261</v>
      </c>
      <c r="C88" s="44"/>
      <c r="D88" s="44">
        <v>309200</v>
      </c>
      <c r="E88" s="44">
        <v>280423.44221870514</v>
      </c>
      <c r="F88" s="44">
        <v>21163.873353210463</v>
      </c>
      <c r="G88" s="44">
        <v>7612.6844280843607</v>
      </c>
      <c r="H88" s="44">
        <v>0</v>
      </c>
      <c r="I88" s="44">
        <v>0</v>
      </c>
      <c r="J88" s="121" t="s">
        <v>254</v>
      </c>
      <c r="K88" s="127">
        <f>K83</f>
        <v>52</v>
      </c>
      <c r="L88" s="127">
        <f>L83</f>
        <v>75</v>
      </c>
      <c r="M88" s="127">
        <f>M83</f>
        <v>112</v>
      </c>
      <c r="N88" s="127">
        <v>0</v>
      </c>
      <c r="O88" s="127">
        <v>0</v>
      </c>
      <c r="P88" s="121" t="s">
        <v>254</v>
      </c>
      <c r="Q88" s="126">
        <v>5392.7585042058681</v>
      </c>
      <c r="R88" s="126">
        <v>282.18497804280616</v>
      </c>
      <c r="S88" s="126">
        <v>67.970396679324651</v>
      </c>
      <c r="T88" s="126"/>
      <c r="U88" s="126"/>
      <c r="V88" s="126">
        <v>5742.9138789279996</v>
      </c>
    </row>
    <row r="89" spans="1:22" x14ac:dyDescent="0.2">
      <c r="A89" s="124">
        <v>4886</v>
      </c>
      <c r="B89" s="14" t="s">
        <v>262</v>
      </c>
      <c r="C89" s="44"/>
      <c r="D89" s="44">
        <v>391400</v>
      </c>
      <c r="E89" s="44">
        <v>354973.27064812806</v>
      </c>
      <c r="F89" s="44">
        <v>26790.232957459819</v>
      </c>
      <c r="G89" s="44">
        <v>9636.4963944120918</v>
      </c>
      <c r="H89" s="44">
        <v>0</v>
      </c>
      <c r="I89" s="44">
        <v>0</v>
      </c>
      <c r="J89" s="121" t="s">
        <v>254</v>
      </c>
      <c r="K89" s="127">
        <v>81</v>
      </c>
      <c r="L89" s="127">
        <f>L83+29</f>
        <v>104</v>
      </c>
      <c r="M89" s="127">
        <f>M83+29</f>
        <v>141</v>
      </c>
      <c r="N89" s="127">
        <v>0</v>
      </c>
      <c r="O89" s="127">
        <v>0</v>
      </c>
      <c r="P89" s="121" t="s">
        <v>254</v>
      </c>
      <c r="Q89" s="126">
        <v>4382.3860573842967</v>
      </c>
      <c r="R89" s="126">
        <v>257.59839382172902</v>
      </c>
      <c r="S89" s="126">
        <v>68.343946059660226</v>
      </c>
      <c r="T89" s="126"/>
      <c r="U89" s="126"/>
      <c r="V89" s="126">
        <v>4708.3283972656855</v>
      </c>
    </row>
    <row r="90" spans="1:22" x14ac:dyDescent="0.2">
      <c r="A90" s="124">
        <v>4886</v>
      </c>
      <c r="C90" s="44"/>
      <c r="D90" s="44"/>
      <c r="E90" s="44"/>
      <c r="F90" s="44"/>
      <c r="G90" s="44"/>
      <c r="H90" s="44"/>
      <c r="I90" s="44"/>
      <c r="J90" s="121" t="s">
        <v>254</v>
      </c>
      <c r="K90" s="127"/>
      <c r="L90" s="127"/>
      <c r="M90" s="127"/>
      <c r="N90" s="127"/>
      <c r="O90" s="127"/>
      <c r="P90" s="121" t="s">
        <v>254</v>
      </c>
      <c r="Q90" s="126"/>
      <c r="R90" s="126"/>
      <c r="S90" s="126"/>
      <c r="T90" s="126"/>
      <c r="U90" s="126"/>
      <c r="V90" s="126"/>
    </row>
    <row r="91" spans="1:22" x14ac:dyDescent="0.2">
      <c r="A91" s="124">
        <v>4887</v>
      </c>
      <c r="B91" s="14" t="s">
        <v>263</v>
      </c>
      <c r="C91" s="44"/>
      <c r="D91" s="44">
        <v>146200</v>
      </c>
      <c r="E91" s="44">
        <v>132453.61548452149</v>
      </c>
      <c r="F91" s="44">
        <v>9996.423698069364</v>
      </c>
      <c r="G91" s="44">
        <v>3595.7321116402427</v>
      </c>
      <c r="H91" s="44">
        <v>36.454057727190516</v>
      </c>
      <c r="I91" s="44">
        <v>117.77464804169246</v>
      </c>
      <c r="J91" s="121" t="s">
        <v>254</v>
      </c>
      <c r="K91" s="127">
        <v>25</v>
      </c>
      <c r="L91" s="127">
        <f>K$91</f>
        <v>25</v>
      </c>
      <c r="M91" s="127">
        <f>L$91</f>
        <v>25</v>
      </c>
      <c r="N91" s="127">
        <f>M$91</f>
        <v>25</v>
      </c>
      <c r="O91" s="127">
        <f>N$91</f>
        <v>25</v>
      </c>
      <c r="P91" s="121" t="s">
        <v>254</v>
      </c>
      <c r="Q91" s="126">
        <v>47234.71428571429</v>
      </c>
      <c r="R91" s="126">
        <v>3564.8571428571427</v>
      </c>
      <c r="S91" s="126">
        <v>1282.2857142857142</v>
      </c>
      <c r="T91" s="126">
        <v>13</v>
      </c>
      <c r="U91" s="126">
        <v>42</v>
      </c>
      <c r="V91" s="126">
        <v>52136.857142857152</v>
      </c>
    </row>
    <row r="92" spans="1:22" x14ac:dyDescent="0.2">
      <c r="A92" s="124">
        <v>4887</v>
      </c>
      <c r="C92" s="44"/>
      <c r="D92" s="44"/>
      <c r="E92" s="44"/>
      <c r="F92" s="44"/>
      <c r="G92" s="44"/>
      <c r="H92" s="44"/>
      <c r="I92" s="44"/>
      <c r="J92" s="121" t="s">
        <v>254</v>
      </c>
      <c r="K92" s="128"/>
      <c r="L92" s="128"/>
      <c r="M92" s="128"/>
      <c r="N92" s="128"/>
      <c r="O92" s="128"/>
      <c r="P92" s="121" t="s">
        <v>254</v>
      </c>
      <c r="Q92" s="126">
        <v>0</v>
      </c>
      <c r="R92" s="126">
        <v>0</v>
      </c>
      <c r="S92" s="126">
        <v>0</v>
      </c>
      <c r="T92" s="126">
        <v>0</v>
      </c>
      <c r="U92" s="126">
        <v>0</v>
      </c>
      <c r="V92" s="126">
        <v>0</v>
      </c>
    </row>
    <row r="93" spans="1:22" x14ac:dyDescent="0.2">
      <c r="A93" s="124">
        <v>4888</v>
      </c>
      <c r="B93" s="14" t="s">
        <v>264</v>
      </c>
      <c r="C93" s="44"/>
      <c r="D93" s="44">
        <f>'[21]3 09'!$G$45</f>
        <v>-13600</v>
      </c>
      <c r="E93" s="44">
        <v>-12321.266556699673</v>
      </c>
      <c r="F93" s="44">
        <v>-929.89987889017345</v>
      </c>
      <c r="G93" s="44">
        <v>-334.48670805955749</v>
      </c>
      <c r="H93" s="44">
        <v>-3.3910751374130714</v>
      </c>
      <c r="I93" s="44">
        <v>-10.955781213180693</v>
      </c>
      <c r="J93" s="121" t="s">
        <v>254</v>
      </c>
      <c r="K93" s="127" t="s">
        <v>288</v>
      </c>
      <c r="L93" s="128"/>
      <c r="M93" s="128"/>
      <c r="N93" s="128"/>
      <c r="O93" s="128"/>
      <c r="P93" s="121" t="s">
        <v>254</v>
      </c>
      <c r="Q93" s="126">
        <v>47234.71428571429</v>
      </c>
      <c r="R93" s="126">
        <v>3564.8571428571427</v>
      </c>
      <c r="S93" s="126">
        <v>1282.2857142857142</v>
      </c>
      <c r="T93" s="126">
        <v>13</v>
      </c>
      <c r="U93" s="126">
        <v>42</v>
      </c>
      <c r="V93" s="126">
        <v>52136.857142857152</v>
      </c>
    </row>
    <row r="94" spans="1:22" x14ac:dyDescent="0.2">
      <c r="A94" s="124">
        <v>493</v>
      </c>
      <c r="B94" s="14" t="s">
        <v>265</v>
      </c>
      <c r="C94" s="44"/>
      <c r="D94" s="44">
        <f>SUM(E94:I94)</f>
        <v>0</v>
      </c>
      <c r="E94" s="44"/>
      <c r="F94" s="44"/>
      <c r="G94" s="44"/>
      <c r="H94" s="44"/>
      <c r="I94" s="44"/>
      <c r="J94" s="121" t="s">
        <v>254</v>
      </c>
      <c r="K94" s="128"/>
      <c r="L94" s="128"/>
      <c r="M94" s="128"/>
      <c r="N94" s="128"/>
      <c r="O94" s="128"/>
      <c r="P94" s="121" t="s">
        <v>254</v>
      </c>
      <c r="Q94" s="126">
        <v>47234.71428571429</v>
      </c>
      <c r="R94" s="126">
        <v>3564.8571428571427</v>
      </c>
      <c r="S94" s="126">
        <v>1282.2857142857142</v>
      </c>
      <c r="T94" s="126">
        <v>13</v>
      </c>
      <c r="U94" s="126">
        <v>42</v>
      </c>
      <c r="V94" s="126">
        <v>52136.857142857152</v>
      </c>
    </row>
    <row r="95" spans="1:22" x14ac:dyDescent="0.2">
      <c r="A95" s="124">
        <v>4951</v>
      </c>
      <c r="B95" s="14" t="s">
        <v>266</v>
      </c>
      <c r="C95" s="44"/>
      <c r="D95" s="44">
        <f>SUM(E95:I95)</f>
        <v>0</v>
      </c>
      <c r="E95" s="44"/>
      <c r="F95" s="44"/>
      <c r="G95" s="44"/>
      <c r="H95" s="44"/>
      <c r="I95" s="44"/>
      <c r="J95" s="121" t="s">
        <v>254</v>
      </c>
      <c r="K95" s="128"/>
      <c r="L95" s="128"/>
      <c r="M95" s="128"/>
      <c r="N95" s="128"/>
      <c r="O95" s="128"/>
      <c r="P95" s="121" t="s">
        <v>254</v>
      </c>
      <c r="Q95" s="126">
        <v>47234.71428571429</v>
      </c>
      <c r="R95" s="126">
        <v>3564.8571428571427</v>
      </c>
      <c r="S95" s="126">
        <v>1282.2857142857142</v>
      </c>
      <c r="T95" s="126">
        <v>13</v>
      </c>
      <c r="U95" s="126">
        <v>42</v>
      </c>
      <c r="V95" s="126">
        <v>52136.857142857152</v>
      </c>
    </row>
    <row r="96" spans="1:22" x14ac:dyDescent="0.2">
      <c r="A96" s="124">
        <v>4952</v>
      </c>
      <c r="B96" s="14" t="s">
        <v>267</v>
      </c>
      <c r="C96" s="44"/>
      <c r="D96" s="44">
        <f>'[21]3 09'!$G$48</f>
        <v>44991.707600000002</v>
      </c>
      <c r="E96" s="44">
        <v>40761.383983874308</v>
      </c>
      <c r="F96" s="44">
        <v>3076.3076064928014</v>
      </c>
      <c r="G96" s="44">
        <v>1106.5535415516304</v>
      </c>
      <c r="H96" s="44">
        <v>11.218401546479319</v>
      </c>
      <c r="I96" s="44">
        <v>36.244066534779343</v>
      </c>
      <c r="J96" s="121" t="s">
        <v>254</v>
      </c>
      <c r="K96" s="128"/>
      <c r="L96" s="128"/>
      <c r="M96" s="128"/>
      <c r="N96" s="128"/>
      <c r="O96" s="128"/>
      <c r="P96" s="121" t="s">
        <v>254</v>
      </c>
      <c r="Q96" s="126">
        <v>47234.71428571429</v>
      </c>
      <c r="R96" s="126">
        <v>3564.8571428571427</v>
      </c>
      <c r="S96" s="126">
        <v>1282.2857142857142</v>
      </c>
      <c r="T96" s="126">
        <v>13</v>
      </c>
      <c r="U96" s="126">
        <v>42</v>
      </c>
      <c r="V96" s="126">
        <v>52136.857142857152</v>
      </c>
    </row>
    <row r="97" spans="1:22" x14ac:dyDescent="0.2">
      <c r="A97" s="124">
        <v>4953</v>
      </c>
      <c r="B97" s="14" t="s">
        <v>268</v>
      </c>
      <c r="C97" s="44"/>
      <c r="D97" s="44">
        <f>C37</f>
        <v>0</v>
      </c>
      <c r="E97" s="44">
        <v>0</v>
      </c>
      <c r="F97" s="44">
        <v>0</v>
      </c>
      <c r="G97" s="44">
        <v>0</v>
      </c>
      <c r="H97" s="44">
        <v>0</v>
      </c>
      <c r="I97" s="44">
        <v>0</v>
      </c>
      <c r="J97" s="121" t="s">
        <v>254</v>
      </c>
      <c r="K97" s="128"/>
      <c r="L97" s="128"/>
      <c r="M97" s="128"/>
      <c r="N97" s="128"/>
      <c r="O97" s="128"/>
      <c r="P97" s="121" t="s">
        <v>254</v>
      </c>
      <c r="Q97" s="126">
        <v>47234.71428571429</v>
      </c>
      <c r="R97" s="126">
        <v>3564.8571428571427</v>
      </c>
      <c r="S97" s="126">
        <v>1282.2857142857142</v>
      </c>
      <c r="T97" s="126">
        <v>13</v>
      </c>
      <c r="U97" s="126">
        <v>42</v>
      </c>
      <c r="V97" s="126">
        <v>52136.857142857152</v>
      </c>
    </row>
    <row r="98" spans="1:22" hidden="1" x14ac:dyDescent="0.2">
      <c r="A98" s="124" t="s">
        <v>270</v>
      </c>
      <c r="B98" s="14" t="s">
        <v>271</v>
      </c>
      <c r="C98" s="44"/>
      <c r="D98" s="44"/>
      <c r="E98" s="44"/>
      <c r="F98" s="44"/>
      <c r="G98" s="44"/>
      <c r="H98" s="44"/>
      <c r="I98" s="44"/>
      <c r="J98" s="121" t="s">
        <v>254</v>
      </c>
      <c r="K98" s="127">
        <v>19</v>
      </c>
      <c r="L98" s="127">
        <v>19</v>
      </c>
      <c r="M98" s="127">
        <v>19</v>
      </c>
      <c r="N98" s="127">
        <v>19</v>
      </c>
      <c r="O98" s="127">
        <v>19</v>
      </c>
      <c r="P98" s="121" t="s">
        <v>254</v>
      </c>
      <c r="Q98" s="126">
        <v>1085.1894000975451</v>
      </c>
      <c r="R98" s="126">
        <v>83.426001166352307</v>
      </c>
      <c r="S98" s="126">
        <v>29.984409337934842</v>
      </c>
      <c r="T98" s="126">
        <v>0.34140790115428388</v>
      </c>
      <c r="U98" s="126">
        <v>1.0587814970134499</v>
      </c>
      <c r="V98" s="126">
        <v>1200</v>
      </c>
    </row>
    <row r="99" spans="1:22" hidden="1" x14ac:dyDescent="0.2">
      <c r="A99" s="124" t="s">
        <v>270</v>
      </c>
      <c r="B99" s="195" t="s">
        <v>272</v>
      </c>
      <c r="C99" s="44"/>
      <c r="D99" s="44"/>
      <c r="E99" s="44"/>
      <c r="F99" s="44"/>
      <c r="G99" s="44"/>
      <c r="H99" s="44"/>
      <c r="I99" s="44"/>
      <c r="J99" s="121" t="s">
        <v>254</v>
      </c>
      <c r="K99" s="127">
        <v>24</v>
      </c>
      <c r="L99" s="127">
        <v>24</v>
      </c>
      <c r="M99" s="127">
        <v>24</v>
      </c>
      <c r="N99" s="127">
        <v>24</v>
      </c>
      <c r="O99" s="127">
        <v>24</v>
      </c>
      <c r="P99" s="121" t="s">
        <v>254</v>
      </c>
      <c r="Q99" s="126">
        <v>0</v>
      </c>
      <c r="R99" s="126">
        <v>0</v>
      </c>
      <c r="S99" s="126">
        <v>0</v>
      </c>
      <c r="T99" s="126">
        <v>0</v>
      </c>
      <c r="U99" s="126">
        <v>0</v>
      </c>
      <c r="V99" s="126">
        <v>0</v>
      </c>
    </row>
    <row r="100" spans="1:22" hidden="1" x14ac:dyDescent="0.2">
      <c r="A100" s="124" t="s">
        <v>270</v>
      </c>
      <c r="B100" s="14" t="s">
        <v>273</v>
      </c>
      <c r="C100" s="44"/>
      <c r="D100" s="44"/>
      <c r="E100" s="44"/>
      <c r="F100" s="44"/>
      <c r="G100" s="44"/>
      <c r="H100" s="44"/>
      <c r="I100" s="44"/>
      <c r="J100" s="121" t="s">
        <v>254</v>
      </c>
      <c r="K100" s="127">
        <v>3.5</v>
      </c>
      <c r="L100" s="127">
        <v>3.5</v>
      </c>
      <c r="M100" s="127">
        <v>3.5</v>
      </c>
      <c r="N100" s="127">
        <v>3.5</v>
      </c>
      <c r="O100" s="127">
        <v>3.5</v>
      </c>
      <c r="P100" s="121" t="s">
        <v>254</v>
      </c>
      <c r="Q100" s="126">
        <v>6511.1364005852711</v>
      </c>
      <c r="R100" s="126">
        <v>500.55600699811384</v>
      </c>
      <c r="S100" s="126">
        <v>179.90645602760904</v>
      </c>
      <c r="T100" s="126">
        <v>2.0484474069257033</v>
      </c>
      <c r="U100" s="126">
        <v>6.3526889820807</v>
      </c>
      <c r="V100" s="126">
        <v>7200</v>
      </c>
    </row>
    <row r="101" spans="1:22" x14ac:dyDescent="0.2">
      <c r="A101" s="124"/>
      <c r="C101" s="44"/>
      <c r="D101" s="44"/>
      <c r="E101" s="44"/>
      <c r="F101" s="44"/>
      <c r="G101" s="44"/>
      <c r="H101" s="44"/>
      <c r="I101" s="44"/>
      <c r="J101" s="121"/>
      <c r="K101" s="127"/>
      <c r="L101" s="127"/>
      <c r="M101" s="127"/>
      <c r="N101" s="127"/>
      <c r="O101" s="127"/>
      <c r="P101" s="121"/>
      <c r="Q101" s="126"/>
      <c r="R101" s="126"/>
      <c r="S101" s="126"/>
      <c r="T101" s="126"/>
      <c r="U101" s="126"/>
      <c r="V101" s="126"/>
    </row>
    <row r="102" spans="1:22" hidden="1" x14ac:dyDescent="0.2">
      <c r="A102" s="124"/>
      <c r="C102" s="44"/>
      <c r="D102" s="44"/>
      <c r="E102" s="44"/>
      <c r="F102" s="44"/>
      <c r="G102" s="44"/>
      <c r="H102" s="44"/>
      <c r="I102" s="44"/>
      <c r="J102" s="121"/>
      <c r="K102" s="117" t="s">
        <v>289</v>
      </c>
      <c r="L102" s="118"/>
      <c r="M102" s="118"/>
      <c r="N102" s="118"/>
      <c r="O102" s="118"/>
      <c r="P102" s="121" t="s">
        <v>254</v>
      </c>
      <c r="Q102" s="117" t="s">
        <v>290</v>
      </c>
      <c r="R102" s="118"/>
      <c r="S102" s="118"/>
      <c r="T102" s="118"/>
      <c r="U102" s="118"/>
      <c r="V102" s="126"/>
    </row>
    <row r="103" spans="1:22" hidden="1" x14ac:dyDescent="0.2">
      <c r="A103" s="124" t="s">
        <v>270</v>
      </c>
      <c r="B103" s="14" t="s">
        <v>275</v>
      </c>
      <c r="C103" s="44"/>
      <c r="D103" s="44">
        <v>16920</v>
      </c>
      <c r="E103" s="44">
        <f t="shared" ref="E103:I105" si="4">K103*Q103*12</f>
        <v>0</v>
      </c>
      <c r="F103" s="44">
        <f t="shared" si="4"/>
        <v>0</v>
      </c>
      <c r="G103" s="44">
        <f t="shared" si="4"/>
        <v>11880</v>
      </c>
      <c r="H103" s="44">
        <f t="shared" si="4"/>
        <v>5040</v>
      </c>
      <c r="I103" s="44">
        <f t="shared" si="4"/>
        <v>0</v>
      </c>
      <c r="J103" s="121" t="s">
        <v>254</v>
      </c>
      <c r="K103" s="128"/>
      <c r="L103" s="127">
        <v>30</v>
      </c>
      <c r="M103" s="127">
        <v>30</v>
      </c>
      <c r="N103" s="127">
        <v>30</v>
      </c>
      <c r="O103" s="128"/>
      <c r="P103" s="121" t="s">
        <v>254</v>
      </c>
      <c r="Q103" s="126">
        <v>0</v>
      </c>
      <c r="R103" s="126">
        <v>0</v>
      </c>
      <c r="S103" s="126">
        <v>33</v>
      </c>
      <c r="T103" s="126">
        <v>14</v>
      </c>
      <c r="U103" s="126">
        <v>0</v>
      </c>
      <c r="V103" s="126">
        <v>47</v>
      </c>
    </row>
    <row r="104" spans="1:22" hidden="1" x14ac:dyDescent="0.2">
      <c r="A104" s="124" t="s">
        <v>270</v>
      </c>
      <c r="B104" s="14" t="s">
        <v>276</v>
      </c>
      <c r="C104" s="44"/>
      <c r="D104" s="44">
        <v>8640</v>
      </c>
      <c r="E104" s="44">
        <f t="shared" si="4"/>
        <v>0</v>
      </c>
      <c r="F104" s="44">
        <f t="shared" si="4"/>
        <v>0</v>
      </c>
      <c r="G104" s="44">
        <f t="shared" si="4"/>
        <v>6336</v>
      </c>
      <c r="H104" s="44">
        <f t="shared" si="4"/>
        <v>2304</v>
      </c>
      <c r="I104" s="44">
        <f t="shared" si="4"/>
        <v>0</v>
      </c>
      <c r="J104" s="121" t="s">
        <v>254</v>
      </c>
      <c r="K104" s="128"/>
      <c r="L104" s="127">
        <v>16</v>
      </c>
      <c r="M104" s="127">
        <v>16</v>
      </c>
      <c r="N104" s="127">
        <v>16</v>
      </c>
      <c r="O104" s="128"/>
      <c r="P104" s="121" t="s">
        <v>254</v>
      </c>
      <c r="Q104" s="126">
        <v>0</v>
      </c>
      <c r="R104" s="126">
        <v>0</v>
      </c>
      <c r="S104" s="126">
        <v>33</v>
      </c>
      <c r="T104" s="126">
        <v>12</v>
      </c>
      <c r="U104" s="126">
        <v>0</v>
      </c>
      <c r="V104" s="126">
        <v>45</v>
      </c>
    </row>
    <row r="105" spans="1:22" hidden="1" x14ac:dyDescent="0.2">
      <c r="A105" s="124" t="s">
        <v>270</v>
      </c>
      <c r="B105" s="14" t="s">
        <v>277</v>
      </c>
      <c r="C105" s="44"/>
      <c r="D105" s="44">
        <v>19602</v>
      </c>
      <c r="E105" s="44">
        <f t="shared" si="4"/>
        <v>0</v>
      </c>
      <c r="F105" s="44">
        <f t="shared" si="4"/>
        <v>6534</v>
      </c>
      <c r="G105" s="44">
        <f t="shared" si="4"/>
        <v>12312</v>
      </c>
      <c r="H105" s="44">
        <f t="shared" si="4"/>
        <v>756</v>
      </c>
      <c r="I105" s="44">
        <f t="shared" si="4"/>
        <v>0</v>
      </c>
      <c r="J105" s="121" t="s">
        <v>254</v>
      </c>
      <c r="K105" s="128"/>
      <c r="L105" s="127">
        <v>4.5</v>
      </c>
      <c r="M105" s="127">
        <v>4.5</v>
      </c>
      <c r="N105" s="127">
        <v>4.5</v>
      </c>
      <c r="O105" s="128"/>
      <c r="P105" s="121" t="s">
        <v>254</v>
      </c>
      <c r="Q105" s="126">
        <v>0</v>
      </c>
      <c r="R105" s="126">
        <v>121</v>
      </c>
      <c r="S105" s="126">
        <v>228</v>
      </c>
      <c r="T105" s="126">
        <v>14</v>
      </c>
      <c r="U105" s="126">
        <v>0</v>
      </c>
      <c r="V105" s="126">
        <v>363</v>
      </c>
    </row>
    <row r="106" spans="1:22" hidden="1" x14ac:dyDescent="0.2">
      <c r="A106" s="124" t="s">
        <v>270</v>
      </c>
      <c r="B106" s="14" t="s">
        <v>278</v>
      </c>
      <c r="C106" s="44"/>
      <c r="D106" s="44">
        <v>3600</v>
      </c>
      <c r="E106" s="44">
        <f>(Q106/$V$20)*$D106</f>
        <v>3261.5117355969724</v>
      </c>
      <c r="F106" s="44">
        <f>(R106/$V$20)*$D106</f>
        <v>246.14996794151651</v>
      </c>
      <c r="G106" s="44">
        <f>(S106/$V$20)*$D106</f>
        <v>88.540599192235803</v>
      </c>
      <c r="H106" s="44">
        <f>(T106/$V$20)*$D106</f>
        <v>0.89763753637404831</v>
      </c>
      <c r="I106" s="44">
        <f>(U106/$V$20)*$D106</f>
        <v>2.9000597329007718</v>
      </c>
      <c r="J106" s="121" t="s">
        <v>254</v>
      </c>
      <c r="K106" s="128"/>
      <c r="L106" s="127">
        <v>100</v>
      </c>
      <c r="M106" s="127">
        <v>100</v>
      </c>
      <c r="N106" s="127">
        <v>100</v>
      </c>
      <c r="O106" s="128"/>
      <c r="P106" s="121" t="s">
        <v>254</v>
      </c>
      <c r="Q106" s="126">
        <v>47234.71428571429</v>
      </c>
      <c r="R106" s="126">
        <v>3564.8571428571427</v>
      </c>
      <c r="S106" s="126">
        <v>1282.2857142857142</v>
      </c>
      <c r="T106" s="126">
        <v>13</v>
      </c>
      <c r="U106" s="126">
        <v>42</v>
      </c>
      <c r="V106" s="126">
        <v>52136.857142857152</v>
      </c>
    </row>
    <row r="107" spans="1:22" x14ac:dyDescent="0.2">
      <c r="B107" s="141" t="s">
        <v>7</v>
      </c>
      <c r="C107" s="141"/>
      <c r="D107" s="141" t="s">
        <v>7</v>
      </c>
      <c r="E107" s="141" t="s">
        <v>7</v>
      </c>
      <c r="F107" s="141" t="s">
        <v>7</v>
      </c>
      <c r="G107" s="141" t="s">
        <v>7</v>
      </c>
      <c r="H107" s="141" t="s">
        <v>7</v>
      </c>
      <c r="I107" s="141" t="s">
        <v>7</v>
      </c>
      <c r="J107" s="121" t="s">
        <v>254</v>
      </c>
      <c r="K107" s="141" t="s">
        <v>7</v>
      </c>
      <c r="L107" s="141" t="s">
        <v>7</v>
      </c>
      <c r="M107" s="141" t="s">
        <v>7</v>
      </c>
      <c r="N107" s="141" t="s">
        <v>7</v>
      </c>
      <c r="O107" s="141" t="s">
        <v>7</v>
      </c>
      <c r="P107" s="121" t="s">
        <v>254</v>
      </c>
      <c r="Q107" s="141" t="s">
        <v>7</v>
      </c>
      <c r="R107" s="141" t="s">
        <v>7</v>
      </c>
      <c r="S107" s="141" t="s">
        <v>7</v>
      </c>
      <c r="T107" s="141" t="s">
        <v>7</v>
      </c>
      <c r="U107" s="141" t="s">
        <v>7</v>
      </c>
      <c r="V107" s="141" t="s">
        <v>7</v>
      </c>
    </row>
    <row r="108" spans="1:22" x14ac:dyDescent="0.2">
      <c r="B108" s="196" t="s">
        <v>291</v>
      </c>
      <c r="C108" s="51"/>
      <c r="D108" s="51">
        <f t="shared" ref="D108:I108" si="5">SUM(D82:D100)</f>
        <v>1885591.7447140075</v>
      </c>
      <c r="E108" s="51">
        <f t="shared" si="5"/>
        <v>1709009.5019807755</v>
      </c>
      <c r="F108" s="51">
        <f t="shared" si="5"/>
        <v>128980.87397110563</v>
      </c>
      <c r="G108" s="51">
        <f t="shared" si="5"/>
        <v>46394.6591634465</v>
      </c>
      <c r="H108" s="51">
        <f t="shared" si="5"/>
        <v>285.22226877880371</v>
      </c>
      <c r="I108" s="44">
        <f t="shared" si="5"/>
        <v>921.48732990075075</v>
      </c>
      <c r="J108" s="121" t="s">
        <v>254</v>
      </c>
      <c r="K108" s="128"/>
      <c r="L108" s="128"/>
      <c r="M108" s="128"/>
      <c r="N108" s="128"/>
      <c r="O108" s="128"/>
      <c r="P108" s="121" t="s">
        <v>254</v>
      </c>
      <c r="Q108" s="126" t="s">
        <v>196</v>
      </c>
      <c r="R108" s="126" t="s">
        <v>196</v>
      </c>
      <c r="S108" s="126" t="s">
        <v>196</v>
      </c>
      <c r="T108" s="126" t="s">
        <v>196</v>
      </c>
      <c r="U108" s="126" t="s">
        <v>196</v>
      </c>
      <c r="V108" s="126" t="s">
        <v>196</v>
      </c>
    </row>
    <row r="109" spans="1:22" x14ac:dyDescent="0.2">
      <c r="A109" s="141"/>
      <c r="B109" s="141" t="s">
        <v>7</v>
      </c>
      <c r="C109" s="141"/>
      <c r="D109" s="141" t="s">
        <v>7</v>
      </c>
      <c r="E109" s="141" t="s">
        <v>7</v>
      </c>
      <c r="F109" s="141" t="s">
        <v>7</v>
      </c>
      <c r="G109" s="141" t="s">
        <v>7</v>
      </c>
      <c r="H109" s="141" t="s">
        <v>7</v>
      </c>
      <c r="I109" s="141" t="s">
        <v>7</v>
      </c>
      <c r="J109" s="121" t="s">
        <v>254</v>
      </c>
      <c r="K109" s="141" t="s">
        <v>7</v>
      </c>
      <c r="L109" s="141" t="s">
        <v>7</v>
      </c>
      <c r="M109" s="141" t="s">
        <v>7</v>
      </c>
      <c r="N109" s="141" t="s">
        <v>7</v>
      </c>
      <c r="O109" s="141" t="s">
        <v>7</v>
      </c>
      <c r="P109" s="121" t="s">
        <v>254</v>
      </c>
      <c r="Q109" s="141" t="s">
        <v>7</v>
      </c>
      <c r="R109" s="141" t="s">
        <v>7</v>
      </c>
      <c r="S109" s="141" t="s">
        <v>7</v>
      </c>
      <c r="T109" s="141" t="s">
        <v>7</v>
      </c>
      <c r="U109" s="141" t="s">
        <v>7</v>
      </c>
      <c r="V109" s="141" t="s">
        <v>7</v>
      </c>
    </row>
    <row r="110" spans="1:22" x14ac:dyDescent="0.2">
      <c r="B110" s="129" t="s">
        <v>292</v>
      </c>
      <c r="D110" s="51">
        <f>SUM(E110:I110)</f>
        <v>1936054.3603237807</v>
      </c>
      <c r="E110" s="44">
        <f>'[21]3 09'!$L$16</f>
        <v>596863.72816348146</v>
      </c>
      <c r="F110" s="44">
        <f>SUM('[21]3 09'!$L$17,'[21]3 09'!$L$20)</f>
        <v>436509.21351508226</v>
      </c>
      <c r="G110" s="44">
        <f>SUM('[21]3 09'!$L$18,'[21]3 09'!$L$21)</f>
        <v>764332.16264343821</v>
      </c>
      <c r="H110" s="44">
        <f>SUM('[21]3 09'!$L$19,'[21]3 09'!$L$22)</f>
        <v>125368.13044672171</v>
      </c>
      <c r="I110" s="44">
        <f>'[21]3 09'!$L$27</f>
        <v>12981.125555056988</v>
      </c>
    </row>
    <row r="111" spans="1:22" x14ac:dyDescent="0.2">
      <c r="B111" s="129" t="s">
        <v>293</v>
      </c>
      <c r="D111" s="51">
        <f>SUM(E111:I111)</f>
        <v>1441001.9197961898</v>
      </c>
      <c r="E111" s="44">
        <f>'[21]3 09'!$M$16</f>
        <v>640376.53163282329</v>
      </c>
      <c r="F111" s="44">
        <f>SUM('[21]3 09'!$M$17,'[21]3 09'!$M$20)</f>
        <v>394147.0895198803</v>
      </c>
      <c r="G111" s="44">
        <f>SUM('[21]3 09'!$M$18,'[21]3 09'!$M$21)</f>
        <v>406478.29864348605</v>
      </c>
      <c r="H111" s="44">
        <f>SUM('[21]3 09'!$M$19,'[21]3 09'!$M$22)</f>
        <v>0</v>
      </c>
      <c r="I111" s="44">
        <f>'[21]3 09'!$M$27</f>
        <v>0</v>
      </c>
    </row>
    <row r="112" spans="1:22" x14ac:dyDescent="0.2">
      <c r="B112" s="132" t="s">
        <v>7</v>
      </c>
      <c r="C112" s="132" t="s">
        <v>7</v>
      </c>
      <c r="D112" s="132" t="s">
        <v>7</v>
      </c>
      <c r="E112" s="132" t="s">
        <v>7</v>
      </c>
      <c r="F112" s="132" t="s">
        <v>7</v>
      </c>
      <c r="G112" s="132" t="s">
        <v>7</v>
      </c>
      <c r="H112" s="132" t="s">
        <v>7</v>
      </c>
      <c r="I112" s="132" t="s">
        <v>7</v>
      </c>
      <c r="J112" s="132" t="s">
        <v>7</v>
      </c>
      <c r="K112" s="132" t="s">
        <v>7</v>
      </c>
      <c r="L112" s="132" t="s">
        <v>7</v>
      </c>
      <c r="M112" s="132" t="s">
        <v>7</v>
      </c>
      <c r="N112" s="132" t="s">
        <v>7</v>
      </c>
      <c r="O112" s="132" t="s">
        <v>7</v>
      </c>
      <c r="P112" s="132" t="s">
        <v>7</v>
      </c>
      <c r="Q112" s="132" t="s">
        <v>7</v>
      </c>
      <c r="R112" s="132" t="s">
        <v>7</v>
      </c>
      <c r="S112" s="132" t="s">
        <v>7</v>
      </c>
      <c r="T112" s="132" t="s">
        <v>7</v>
      </c>
      <c r="U112" s="132" t="s">
        <v>7</v>
      </c>
      <c r="V112" s="132" t="s">
        <v>7</v>
      </c>
    </row>
    <row r="113" spans="2:22" x14ac:dyDescent="0.2">
      <c r="B113" s="129" t="s">
        <v>294</v>
      </c>
      <c r="D113" s="51">
        <f t="shared" ref="D113:I113" si="6">D108+D110+D111</f>
        <v>5262648.0248339772</v>
      </c>
      <c r="E113" s="51">
        <f t="shared" si="6"/>
        <v>2946249.7617770801</v>
      </c>
      <c r="F113" s="51">
        <f t="shared" si="6"/>
        <v>959637.17700606817</v>
      </c>
      <c r="G113" s="51">
        <f t="shared" si="6"/>
        <v>1217205.1204503707</v>
      </c>
      <c r="H113" s="51">
        <f t="shared" si="6"/>
        <v>125653.35271550051</v>
      </c>
      <c r="I113" s="51">
        <f t="shared" si="6"/>
        <v>13902.612884957738</v>
      </c>
      <c r="J113" s="44"/>
      <c r="Q113" s="126"/>
      <c r="R113" s="126"/>
      <c r="S113" s="126"/>
      <c r="T113" s="126"/>
      <c r="U113" s="126"/>
      <c r="V113" s="126"/>
    </row>
    <row r="114" spans="2:22" x14ac:dyDescent="0.2">
      <c r="B114" s="129" t="s">
        <v>280</v>
      </c>
      <c r="D114" s="51">
        <f>SUM(E114:I114)</f>
        <v>266132.984146918</v>
      </c>
      <c r="E114" s="44">
        <f>E108-E41</f>
        <v>241102.78392807581</v>
      </c>
      <c r="F114" s="44">
        <f>F108-F41</f>
        <v>18337.680128986889</v>
      </c>
      <c r="G114" s="44">
        <f>G108-G41</f>
        <v>6596.0974928983851</v>
      </c>
      <c r="H114" s="44">
        <f>H108-H41</f>
        <v>22.790795644355057</v>
      </c>
      <c r="I114" s="44">
        <f>I108-I41</f>
        <v>73.631801312531934</v>
      </c>
      <c r="J114" s="44"/>
      <c r="Q114" s="126"/>
      <c r="R114" s="126"/>
      <c r="S114" s="126"/>
      <c r="T114" s="126"/>
      <c r="U114" s="126"/>
      <c r="V114" s="126"/>
    </row>
    <row r="115" spans="2:22" x14ac:dyDescent="0.2">
      <c r="B115" s="129"/>
      <c r="D115" s="51"/>
      <c r="E115" s="232"/>
      <c r="F115" s="232"/>
      <c r="G115" s="232"/>
      <c r="H115" s="232"/>
      <c r="I115" s="232"/>
      <c r="J115" s="44"/>
      <c r="Q115" s="126" t="s">
        <v>787</v>
      </c>
      <c r="R115" s="126"/>
      <c r="S115" s="126"/>
      <c r="T115" s="126"/>
      <c r="U115" s="126"/>
      <c r="V115" s="126"/>
    </row>
    <row r="116" spans="2:22" hidden="1" x14ac:dyDescent="0.2">
      <c r="B116" s="117" t="s">
        <v>295</v>
      </c>
      <c r="C116" s="118"/>
      <c r="D116" s="130"/>
      <c r="E116" s="131"/>
      <c r="F116" s="131"/>
      <c r="G116" s="131"/>
      <c r="H116" s="131"/>
      <c r="I116" s="131"/>
      <c r="J116" s="44"/>
      <c r="Q116" s="126"/>
      <c r="R116" s="126"/>
      <c r="S116" s="126"/>
      <c r="T116" s="126"/>
      <c r="U116" s="126"/>
      <c r="V116" s="126"/>
    </row>
    <row r="117" spans="2:22" hidden="1" x14ac:dyDescent="0.2">
      <c r="B117" s="132" t="s">
        <v>7</v>
      </c>
      <c r="C117" s="132" t="s">
        <v>7</v>
      </c>
      <c r="D117" s="132" t="s">
        <v>7</v>
      </c>
      <c r="E117" s="132" t="s">
        <v>7</v>
      </c>
      <c r="F117" s="132" t="s">
        <v>7</v>
      </c>
      <c r="G117" s="132" t="s">
        <v>7</v>
      </c>
      <c r="H117" s="132" t="s">
        <v>7</v>
      </c>
      <c r="I117" s="132" t="s">
        <v>7</v>
      </c>
      <c r="J117" s="44"/>
      <c r="Q117" s="126"/>
      <c r="R117" s="126"/>
      <c r="S117" s="126"/>
      <c r="T117" s="126"/>
      <c r="U117" s="126"/>
      <c r="V117" s="126"/>
    </row>
    <row r="118" spans="2:22" hidden="1" x14ac:dyDescent="0.2">
      <c r="B118" s="14" t="s">
        <v>296</v>
      </c>
      <c r="D118" s="133" t="s">
        <v>255</v>
      </c>
      <c r="E118" s="133" t="s">
        <v>26</v>
      </c>
      <c r="F118" s="134" t="s">
        <v>113</v>
      </c>
      <c r="G118" s="134" t="s">
        <v>114</v>
      </c>
      <c r="H118" s="134" t="s">
        <v>29</v>
      </c>
      <c r="I118" s="134" t="s">
        <v>683</v>
      </c>
      <c r="J118" s="44"/>
      <c r="Q118" s="126"/>
      <c r="R118" s="126"/>
      <c r="S118" s="126"/>
      <c r="T118" s="126"/>
      <c r="U118" s="126"/>
      <c r="V118" s="126"/>
    </row>
    <row r="119" spans="2:22" hidden="1" x14ac:dyDescent="0.2">
      <c r="B119" s="14" t="s">
        <v>297</v>
      </c>
      <c r="D119" s="22">
        <f>SUM(E119:I119)</f>
        <v>1885591.744714007</v>
      </c>
      <c r="E119" s="22">
        <f>E108</f>
        <v>1709009.5019807755</v>
      </c>
      <c r="F119" s="22">
        <f>F108</f>
        <v>128980.87397110563</v>
      </c>
      <c r="G119" s="22">
        <f>G108</f>
        <v>46394.6591634465</v>
      </c>
      <c r="H119" s="22">
        <f>H108</f>
        <v>285.22226877880371</v>
      </c>
      <c r="I119" s="22">
        <f>I108</f>
        <v>921.48732990075075</v>
      </c>
      <c r="J119" s="44"/>
      <c r="Q119" s="126"/>
      <c r="R119" s="126"/>
      <c r="S119" s="126"/>
      <c r="T119" s="126"/>
      <c r="U119" s="126"/>
      <c r="V119" s="126"/>
    </row>
    <row r="120" spans="2:22" hidden="1" x14ac:dyDescent="0.2">
      <c r="D120" s="22"/>
      <c r="E120" s="135"/>
      <c r="F120" s="135"/>
      <c r="G120" s="135"/>
      <c r="H120" s="135"/>
      <c r="I120" s="135"/>
      <c r="J120" s="44"/>
      <c r="Q120" s="126"/>
      <c r="R120" s="126"/>
      <c r="S120" s="126"/>
      <c r="T120" s="126"/>
      <c r="U120" s="126"/>
      <c r="V120" s="126"/>
    </row>
    <row r="121" spans="2:22" hidden="1" x14ac:dyDescent="0.2">
      <c r="B121" s="14" t="s">
        <v>298</v>
      </c>
      <c r="D121" s="22"/>
      <c r="E121" s="136">
        <v>0.90384229763854285</v>
      </c>
      <c r="F121" s="87">
        <v>0.92224546267060381</v>
      </c>
      <c r="G121" s="87">
        <v>0.9251669018123152</v>
      </c>
      <c r="H121" s="87">
        <v>1</v>
      </c>
      <c r="I121" s="87">
        <v>1</v>
      </c>
      <c r="J121" s="44"/>
      <c r="Q121" s="126"/>
      <c r="R121" s="126"/>
      <c r="S121" s="126"/>
      <c r="T121" s="126"/>
      <c r="U121" s="126"/>
      <c r="V121" s="126"/>
    </row>
    <row r="122" spans="2:22" hidden="1" x14ac:dyDescent="0.2">
      <c r="B122" s="14" t="s">
        <v>299</v>
      </c>
      <c r="D122" s="22"/>
      <c r="E122" s="87">
        <v>9.6157702361457112E-2</v>
      </c>
      <c r="F122" s="87">
        <v>7.7754537329396217E-2</v>
      </c>
      <c r="G122" s="87">
        <v>7.4833098187684771E-2</v>
      </c>
      <c r="H122" s="87">
        <v>0</v>
      </c>
      <c r="I122" s="87">
        <v>0</v>
      </c>
      <c r="J122" s="44"/>
      <c r="Q122" s="126"/>
      <c r="R122" s="126"/>
      <c r="S122" s="126"/>
      <c r="T122" s="126"/>
      <c r="U122" s="126"/>
      <c r="V122" s="126"/>
    </row>
    <row r="123" spans="2:22" hidden="1" x14ac:dyDescent="0.2">
      <c r="D123" s="22"/>
      <c r="E123" s="87"/>
      <c r="F123" s="87"/>
      <c r="G123" s="87"/>
      <c r="H123" s="87"/>
      <c r="I123" s="87"/>
      <c r="J123" s="44"/>
      <c r="Q123" s="126"/>
      <c r="R123" s="126"/>
      <c r="S123" s="126"/>
      <c r="T123" s="126"/>
      <c r="U123" s="126"/>
      <c r="V123" s="126"/>
    </row>
    <row r="124" spans="2:22" hidden="1" x14ac:dyDescent="0.2">
      <c r="B124" s="14" t="s">
        <v>300</v>
      </c>
      <c r="D124" s="22">
        <f>SUM(E124:I124)</f>
        <v>1707756.6134251107</v>
      </c>
      <c r="E124" s="22">
        <f t="shared" ref="E124:I125" si="7">E$119*E121</f>
        <v>1544675.0749564059</v>
      </c>
      <c r="F124" s="22">
        <f t="shared" si="7"/>
        <v>118952.02579114115</v>
      </c>
      <c r="G124" s="22">
        <f t="shared" si="7"/>
        <v>42922.803078884135</v>
      </c>
      <c r="H124" s="22">
        <f t="shared" si="7"/>
        <v>285.22226877880371</v>
      </c>
      <c r="I124" s="22">
        <f t="shared" si="7"/>
        <v>921.48732990075075</v>
      </c>
      <c r="J124" s="44"/>
      <c r="Q124" s="126"/>
      <c r="R124" s="126"/>
      <c r="S124" s="126"/>
      <c r="T124" s="126"/>
      <c r="U124" s="126"/>
      <c r="V124" s="126"/>
    </row>
    <row r="125" spans="2:22" hidden="1" x14ac:dyDescent="0.2">
      <c r="B125" s="14" t="s">
        <v>301</v>
      </c>
      <c r="D125" s="22">
        <f>SUM(E125:I125)</f>
        <v>177835.13128889631</v>
      </c>
      <c r="E125" s="22">
        <f t="shared" si="7"/>
        <v>164334.42702436945</v>
      </c>
      <c r="F125" s="22">
        <f t="shared" si="7"/>
        <v>10028.848179964481</v>
      </c>
      <c r="G125" s="22">
        <f t="shared" si="7"/>
        <v>3471.856084562361</v>
      </c>
      <c r="H125" s="22">
        <f t="shared" si="7"/>
        <v>0</v>
      </c>
      <c r="I125" s="22">
        <f t="shared" si="7"/>
        <v>0</v>
      </c>
      <c r="J125" s="44"/>
      <c r="Q125" s="126"/>
      <c r="R125" s="126"/>
      <c r="S125" s="126"/>
      <c r="T125" s="126"/>
      <c r="U125" s="126"/>
      <c r="V125" s="126"/>
    </row>
    <row r="126" spans="2:22" hidden="1" x14ac:dyDescent="0.2">
      <c r="B126" s="129"/>
      <c r="D126" s="51"/>
      <c r="E126" s="44"/>
      <c r="F126" s="44"/>
      <c r="G126" s="44"/>
      <c r="H126" s="44"/>
      <c r="I126" s="44"/>
      <c r="K126" s="135" t="s">
        <v>169</v>
      </c>
      <c r="L126" s="135" t="s">
        <v>169</v>
      </c>
      <c r="Q126" s="126"/>
      <c r="R126" s="126"/>
      <c r="S126" s="126"/>
      <c r="T126" s="126"/>
      <c r="U126" s="126"/>
      <c r="V126" s="126"/>
    </row>
    <row r="127" spans="2:22" ht="15" hidden="1" x14ac:dyDescent="0.35">
      <c r="B127" s="129"/>
      <c r="C127" s="22"/>
      <c r="D127" s="137"/>
      <c r="E127" s="138" t="s">
        <v>26</v>
      </c>
      <c r="F127" s="139" t="s">
        <v>113</v>
      </c>
      <c r="G127" s="139" t="s">
        <v>114</v>
      </c>
      <c r="H127" s="139" t="s">
        <v>29</v>
      </c>
      <c r="I127" s="139" t="s">
        <v>683</v>
      </c>
      <c r="J127" s="140"/>
      <c r="K127" s="139" t="s">
        <v>26</v>
      </c>
      <c r="L127" s="139" t="s">
        <v>302</v>
      </c>
      <c r="Q127" s="126"/>
      <c r="R127" s="126"/>
      <c r="S127" s="126"/>
      <c r="T127" s="126"/>
      <c r="U127" s="126"/>
      <c r="V127" s="126"/>
    </row>
    <row r="128" spans="2:22" hidden="1" x14ac:dyDescent="0.2">
      <c r="C128" s="22"/>
      <c r="D128" s="22"/>
      <c r="E128" s="22"/>
      <c r="F128" s="22"/>
      <c r="G128" s="22"/>
      <c r="H128" s="22"/>
      <c r="I128" s="22"/>
      <c r="K128" s="3"/>
      <c r="L128" s="3"/>
    </row>
    <row r="129" spans="1:22" hidden="1" x14ac:dyDescent="0.2">
      <c r="B129" s="129" t="s">
        <v>303</v>
      </c>
      <c r="C129" s="22"/>
      <c r="D129" s="22">
        <f>SUM(E129:L129)</f>
        <v>1885591.744714007</v>
      </c>
      <c r="E129" s="22">
        <f>E124</f>
        <v>1544675.0749564059</v>
      </c>
      <c r="F129" s="22">
        <f>F124</f>
        <v>118952.02579114115</v>
      </c>
      <c r="G129" s="22">
        <f>G124</f>
        <v>42922.803078884135</v>
      </c>
      <c r="H129" s="22">
        <f>H124</f>
        <v>285.22226877880371</v>
      </c>
      <c r="I129" s="22">
        <f>I124</f>
        <v>921.48732990075075</v>
      </c>
      <c r="K129" s="17">
        <f>E125</f>
        <v>164334.42702436945</v>
      </c>
      <c r="L129" s="17">
        <f>SUM(F125:G125)</f>
        <v>13500.704264526843</v>
      </c>
      <c r="Q129" s="126"/>
      <c r="R129" s="126"/>
      <c r="S129" s="126"/>
      <c r="T129" s="126"/>
      <c r="U129" s="126"/>
      <c r="V129" s="126"/>
    </row>
    <row r="130" spans="1:22" hidden="1" x14ac:dyDescent="0.2">
      <c r="B130" s="141" t="s">
        <v>7</v>
      </c>
      <c r="C130" s="141" t="s">
        <v>7</v>
      </c>
      <c r="D130" s="141" t="s">
        <v>7</v>
      </c>
      <c r="E130" s="141" t="s">
        <v>7</v>
      </c>
      <c r="F130" s="141" t="s">
        <v>7</v>
      </c>
      <c r="G130" s="141" t="s">
        <v>7</v>
      </c>
      <c r="H130" s="141" t="s">
        <v>7</v>
      </c>
      <c r="I130" s="141" t="s">
        <v>7</v>
      </c>
      <c r="J130" s="141" t="s">
        <v>7</v>
      </c>
      <c r="K130" s="141" t="s">
        <v>7</v>
      </c>
      <c r="L130" s="141" t="s">
        <v>7</v>
      </c>
    </row>
    <row r="131" spans="1:22" hidden="1" x14ac:dyDescent="0.2">
      <c r="B131" s="129" t="s">
        <v>292</v>
      </c>
      <c r="D131" s="22">
        <f>SUM(E131:L131)</f>
        <v>1402285.9012599997</v>
      </c>
      <c r="E131" s="44">
        <v>436062.65273500001</v>
      </c>
      <c r="F131" s="44">
        <v>333091.595304502</v>
      </c>
      <c r="G131" s="44">
        <v>500468.03415777377</v>
      </c>
      <c r="H131" s="44">
        <v>31457.103510000001</v>
      </c>
      <c r="I131" s="44">
        <v>10541.854267724137</v>
      </c>
      <c r="K131" s="44">
        <v>45286.490790000003</v>
      </c>
      <c r="L131" s="44">
        <v>45378.170494999998</v>
      </c>
    </row>
    <row r="132" spans="1:22" hidden="1" x14ac:dyDescent="0.2">
      <c r="B132" s="129" t="s">
        <v>293</v>
      </c>
      <c r="D132" s="22">
        <f>SUM(E132:L132)</f>
        <v>1346194.4652095998</v>
      </c>
      <c r="E132" s="44">
        <v>418620.1466256</v>
      </c>
      <c r="F132" s="44">
        <v>319767.93149232189</v>
      </c>
      <c r="G132" s="44">
        <v>480449.31279146281</v>
      </c>
      <c r="H132" s="44">
        <v>30198.819369599998</v>
      </c>
      <c r="I132" s="44">
        <v>10120.180097015171</v>
      </c>
      <c r="K132" s="44">
        <v>43475.031158400001</v>
      </c>
      <c r="L132" s="44">
        <v>43563.043675200002</v>
      </c>
    </row>
    <row r="133" spans="1:22" hidden="1" x14ac:dyDescent="0.2">
      <c r="B133" s="141" t="s">
        <v>7</v>
      </c>
      <c r="C133" s="141" t="s">
        <v>7</v>
      </c>
      <c r="D133" s="141" t="s">
        <v>7</v>
      </c>
      <c r="E133" s="141" t="s">
        <v>7</v>
      </c>
      <c r="F133" s="141" t="s">
        <v>7</v>
      </c>
      <c r="G133" s="141" t="s">
        <v>7</v>
      </c>
      <c r="H133" s="141" t="s">
        <v>7</v>
      </c>
      <c r="I133" s="141" t="s">
        <v>7</v>
      </c>
      <c r="J133" s="141" t="s">
        <v>7</v>
      </c>
      <c r="K133" s="141" t="s">
        <v>7</v>
      </c>
      <c r="L133" s="141" t="s">
        <v>7</v>
      </c>
    </row>
    <row r="134" spans="1:22" hidden="1" x14ac:dyDescent="0.2">
      <c r="B134" s="142" t="s">
        <v>294</v>
      </c>
      <c r="D134" s="22">
        <f>SUM(E134:L134)</f>
        <v>4634072.1111836061</v>
      </c>
      <c r="E134" s="51">
        <f>SUM(E129:E132)</f>
        <v>2399357.8743170057</v>
      </c>
      <c r="F134" s="51">
        <f>SUM(F129:F132)</f>
        <v>771811.55258796504</v>
      </c>
      <c r="G134" s="51">
        <f>SUM(G129:G132)</f>
        <v>1023840.1500281207</v>
      </c>
      <c r="H134" s="51">
        <f>SUM(H129:H132)</f>
        <v>61941.145148378804</v>
      </c>
      <c r="I134" s="51">
        <f>SUM(I129:I132)</f>
        <v>21583.521694640058</v>
      </c>
      <c r="K134" s="51">
        <f>SUM(K129:K132)</f>
        <v>253095.94897276946</v>
      </c>
      <c r="L134" s="51">
        <f>SUM(L129:L132)</f>
        <v>102441.91843472685</v>
      </c>
    </row>
    <row r="135" spans="1:22" hidden="1" x14ac:dyDescent="0.2">
      <c r="B135" s="142"/>
      <c r="D135" s="22"/>
      <c r="E135" s="51"/>
      <c r="F135" s="51"/>
      <c r="G135" s="51"/>
      <c r="H135" s="51"/>
      <c r="I135" s="51"/>
      <c r="K135" s="51"/>
      <c r="L135" s="51"/>
    </row>
    <row r="136" spans="1:22" hidden="1" x14ac:dyDescent="0.2">
      <c r="B136" s="142"/>
      <c r="D136" s="22"/>
      <c r="E136" s="51"/>
      <c r="F136" s="51"/>
      <c r="G136" s="51"/>
      <c r="H136" s="51"/>
      <c r="I136" s="51"/>
      <c r="K136" s="51"/>
      <c r="L136" s="51"/>
    </row>
    <row r="137" spans="1:22" x14ac:dyDescent="0.2">
      <c r="B137" s="142"/>
      <c r="D137" s="22"/>
      <c r="E137" s="51"/>
      <c r="F137" s="51"/>
      <c r="G137" s="51"/>
      <c r="H137" s="51"/>
      <c r="I137" s="51"/>
      <c r="K137" s="51"/>
      <c r="L137" s="51"/>
    </row>
    <row r="138" spans="1:22" x14ac:dyDescent="0.2">
      <c r="B138" s="129"/>
      <c r="C138" s="141"/>
      <c r="D138" s="141"/>
      <c r="E138" s="141"/>
      <c r="F138" s="141"/>
      <c r="G138" s="141"/>
      <c r="H138" s="141"/>
      <c r="I138" s="141"/>
      <c r="J138" s="141"/>
      <c r="K138" s="141"/>
      <c r="L138" s="141"/>
    </row>
    <row r="139" spans="1:22" x14ac:dyDescent="0.2">
      <c r="A139" s="141" t="s">
        <v>7</v>
      </c>
      <c r="B139" s="141" t="s">
        <v>7</v>
      </c>
      <c r="C139" s="141" t="s">
        <v>7</v>
      </c>
      <c r="D139" s="141" t="s">
        <v>7</v>
      </c>
      <c r="E139" s="141" t="s">
        <v>7</v>
      </c>
      <c r="F139" s="141" t="s">
        <v>7</v>
      </c>
      <c r="G139" s="141" t="s">
        <v>7</v>
      </c>
      <c r="H139" s="141" t="s">
        <v>7</v>
      </c>
      <c r="I139" s="141" t="s">
        <v>7</v>
      </c>
      <c r="J139" s="141" t="s">
        <v>7</v>
      </c>
      <c r="K139" s="141" t="s">
        <v>7</v>
      </c>
      <c r="L139" s="141" t="s">
        <v>7</v>
      </c>
      <c r="M139" s="141" t="s">
        <v>7</v>
      </c>
      <c r="N139" s="141" t="s">
        <v>7</v>
      </c>
      <c r="O139" s="141" t="s">
        <v>7</v>
      </c>
      <c r="P139" s="141" t="s">
        <v>7</v>
      </c>
      <c r="Q139" s="141" t="s">
        <v>7</v>
      </c>
      <c r="R139" s="141" t="s">
        <v>7</v>
      </c>
      <c r="S139" s="141" t="s">
        <v>7</v>
      </c>
      <c r="T139" s="141" t="s">
        <v>7</v>
      </c>
      <c r="U139" s="141" t="s">
        <v>7</v>
      </c>
      <c r="V139" s="141" t="s">
        <v>7</v>
      </c>
    </row>
    <row r="140" spans="1:22" x14ac:dyDescent="0.2">
      <c r="B140" s="195" t="s">
        <v>283</v>
      </c>
      <c r="S140" s="14" t="s">
        <v>304</v>
      </c>
    </row>
  </sheetData>
  <phoneticPr fontId="0" type="noConversion"/>
  <pageMargins left="0.25" right="0.25" top="0.75" bottom="0.5" header="0.5" footer="0.25"/>
  <pageSetup scale="52" fitToHeight="0" orientation="landscape" horizontalDpi="4294967294" r:id="rId1"/>
  <headerFooter alignWithMargins="0"/>
  <rowBreaks count="1" manualBreakCount="1">
    <brk id="66" max="21"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sheetPr>
  <dimension ref="A1:P278"/>
  <sheetViews>
    <sheetView view="pageBreakPreview" zoomScale="85" zoomScaleNormal="60" workbookViewId="0">
      <pane xSplit="1" ySplit="9" topLeftCell="B226" activePane="bottomRight" state="frozen"/>
      <selection activeCell="A132" sqref="A132"/>
      <selection pane="topRight" activeCell="A132" sqref="A132"/>
      <selection pane="bottomLeft" activeCell="A132" sqref="A132"/>
      <selection pane="bottomRight" activeCell="B270" sqref="B270"/>
    </sheetView>
  </sheetViews>
  <sheetFormatPr defaultRowHeight="12.75" x14ac:dyDescent="0.2"/>
  <cols>
    <col min="1" max="1" width="44.7109375" style="3" customWidth="1"/>
    <col min="2" max="2" width="15.7109375" style="3" customWidth="1"/>
    <col min="3" max="3" width="13.28515625" style="3" bestFit="1" customWidth="1"/>
    <col min="4" max="5" width="13.7109375" style="3" customWidth="1"/>
    <col min="6" max="9" width="12.7109375" style="3" customWidth="1"/>
    <col min="10" max="10" width="12.7109375" style="3" hidden="1" customWidth="1"/>
    <col min="11" max="11" width="2.7109375" style="3" customWidth="1"/>
    <col min="12" max="12" width="23.28515625" style="3" bestFit="1" customWidth="1"/>
    <col min="13" max="13" width="12.7109375" style="3" hidden="1" customWidth="1"/>
    <col min="14" max="14" width="13.28515625" style="3" hidden="1" customWidth="1"/>
    <col min="15" max="15" width="23" style="3" customWidth="1"/>
    <col min="16" max="16384" width="9.140625" style="3"/>
  </cols>
  <sheetData>
    <row r="1" spans="1:15" x14ac:dyDescent="0.2">
      <c r="A1" s="2" t="s">
        <v>305</v>
      </c>
      <c r="B1" s="2"/>
      <c r="C1" s="2"/>
      <c r="D1" s="2" t="s">
        <v>13</v>
      </c>
      <c r="E1" s="2"/>
      <c r="F1" s="2"/>
      <c r="J1" s="2"/>
      <c r="K1" s="2"/>
      <c r="L1" s="2" t="s">
        <v>306</v>
      </c>
    </row>
    <row r="2" spans="1:15" x14ac:dyDescent="0.2">
      <c r="A2" s="5" t="s">
        <v>7</v>
      </c>
      <c r="B2" s="5" t="s">
        <v>7</v>
      </c>
      <c r="C2" s="5" t="s">
        <v>7</v>
      </c>
      <c r="D2" s="5" t="s">
        <v>7</v>
      </c>
      <c r="E2" s="5" t="s">
        <v>7</v>
      </c>
      <c r="F2" s="5" t="s">
        <v>7</v>
      </c>
      <c r="G2" s="5" t="s">
        <v>7</v>
      </c>
      <c r="H2" s="5"/>
      <c r="I2" s="5"/>
      <c r="J2" s="5" t="s">
        <v>7</v>
      </c>
      <c r="K2" s="5" t="s">
        <v>7</v>
      </c>
      <c r="L2" s="5" t="s">
        <v>7</v>
      </c>
      <c r="M2" s="5" t="s">
        <v>7</v>
      </c>
      <c r="N2" s="5" t="s">
        <v>7</v>
      </c>
      <c r="O2" s="5" t="s">
        <v>7</v>
      </c>
    </row>
    <row r="3" spans="1:15" x14ac:dyDescent="0.2">
      <c r="A3" s="2" t="s">
        <v>15</v>
      </c>
      <c r="B3" s="2"/>
      <c r="D3" s="6" t="s">
        <v>16</v>
      </c>
      <c r="E3" s="2"/>
      <c r="F3" s="2"/>
      <c r="J3" s="2"/>
      <c r="K3" s="2"/>
      <c r="L3" s="2" t="s">
        <v>17</v>
      </c>
    </row>
    <row r="4" spans="1:15" x14ac:dyDescent="0.2">
      <c r="A4" s="2"/>
      <c r="B4" s="2"/>
      <c r="C4" s="2"/>
      <c r="D4" s="6" t="s">
        <v>18</v>
      </c>
      <c r="E4" s="2"/>
      <c r="F4" s="2"/>
      <c r="J4" s="2"/>
      <c r="K4" s="2"/>
      <c r="L4" s="2"/>
    </row>
    <row r="5" spans="1:15" x14ac:dyDescent="0.2">
      <c r="A5" s="2" t="s">
        <v>19</v>
      </c>
      <c r="B5" s="2"/>
      <c r="C5" s="2"/>
      <c r="D5" s="2" t="s">
        <v>20</v>
      </c>
      <c r="E5" s="2"/>
      <c r="F5" s="2"/>
      <c r="J5" s="2"/>
      <c r="K5" s="2"/>
      <c r="L5" s="2" t="s">
        <v>695</v>
      </c>
    </row>
    <row r="6" spans="1:15" x14ac:dyDescent="0.2">
      <c r="A6" s="2" t="s">
        <v>22</v>
      </c>
      <c r="B6" s="2"/>
      <c r="C6" s="2"/>
      <c r="D6" s="2"/>
      <c r="E6" s="2"/>
      <c r="F6" s="2"/>
      <c r="G6" s="2"/>
      <c r="H6" s="2"/>
      <c r="I6" s="2"/>
      <c r="J6" s="2"/>
      <c r="K6" s="2"/>
      <c r="L6" s="2" t="s">
        <v>23</v>
      </c>
    </row>
    <row r="7" spans="1:15" x14ac:dyDescent="0.2">
      <c r="A7" s="2" t="s">
        <v>786</v>
      </c>
      <c r="B7" s="2"/>
      <c r="C7" s="2"/>
      <c r="D7" s="2"/>
      <c r="E7" s="2"/>
      <c r="F7" s="2"/>
      <c r="G7" s="2"/>
      <c r="H7" s="2"/>
      <c r="I7" s="2"/>
      <c r="J7" s="2"/>
      <c r="K7" s="2"/>
    </row>
    <row r="8" spans="1:15" x14ac:dyDescent="0.2">
      <c r="A8" s="5" t="s">
        <v>7</v>
      </c>
      <c r="B8" s="5" t="s">
        <v>7</v>
      </c>
      <c r="C8" s="5" t="s">
        <v>7</v>
      </c>
      <c r="D8" s="5" t="s">
        <v>7</v>
      </c>
      <c r="E8" s="5" t="s">
        <v>7</v>
      </c>
      <c r="F8" s="5" t="s">
        <v>7</v>
      </c>
      <c r="G8" s="5" t="s">
        <v>7</v>
      </c>
      <c r="H8" s="5"/>
      <c r="I8" s="5"/>
      <c r="J8" s="5" t="s">
        <v>7</v>
      </c>
      <c r="K8" s="5" t="s">
        <v>7</v>
      </c>
      <c r="L8" s="5" t="s">
        <v>7</v>
      </c>
      <c r="M8" s="5" t="s">
        <v>7</v>
      </c>
      <c r="N8" s="5" t="s">
        <v>7</v>
      </c>
      <c r="O8" s="5" t="s">
        <v>7</v>
      </c>
    </row>
    <row r="9" spans="1:15" x14ac:dyDescent="0.2">
      <c r="A9" s="166" t="s">
        <v>307</v>
      </c>
      <c r="B9" s="9" t="s">
        <v>255</v>
      </c>
      <c r="C9" s="9" t="s">
        <v>308</v>
      </c>
      <c r="D9" s="9" t="s">
        <v>309</v>
      </c>
      <c r="E9" s="9" t="s">
        <v>310</v>
      </c>
      <c r="F9" s="9" t="s">
        <v>168</v>
      </c>
      <c r="G9" s="6"/>
      <c r="H9" s="6"/>
      <c r="I9" s="6"/>
      <c r="J9" s="2"/>
      <c r="K9" s="2"/>
      <c r="N9" s="3" t="s">
        <v>311</v>
      </c>
    </row>
    <row r="10" spans="1:15" x14ac:dyDescent="0.2">
      <c r="A10" s="166" t="s">
        <v>36</v>
      </c>
      <c r="B10" s="16">
        <f t="shared" ref="B10:B21" si="0">SUM(C10:G10)</f>
        <v>0</v>
      </c>
      <c r="C10" s="16">
        <f>'H3'!E267</f>
        <v>0</v>
      </c>
      <c r="D10" s="16">
        <f>'H3'!F267-G10</f>
        <v>0</v>
      </c>
      <c r="E10" s="16">
        <f>'H3'!G267</f>
        <v>0</v>
      </c>
      <c r="F10" s="16">
        <f>'H3'!H267</f>
        <v>0</v>
      </c>
      <c r="G10" s="158"/>
      <c r="H10" s="158"/>
      <c r="I10" s="158"/>
      <c r="J10" s="22"/>
      <c r="K10" s="22"/>
      <c r="M10" s="17">
        <f t="shared" ref="M10:M21" si="1">B10-N10</f>
        <v>0</v>
      </c>
      <c r="N10" s="17">
        <f t="shared" ref="N10:N37" si="2">SUM(C10:G10)</f>
        <v>0</v>
      </c>
    </row>
    <row r="11" spans="1:15" x14ac:dyDescent="0.2">
      <c r="A11" s="166" t="s">
        <v>37</v>
      </c>
      <c r="B11" s="16">
        <f t="shared" si="0"/>
        <v>19003804.177573744</v>
      </c>
      <c r="C11" s="16">
        <f>'H3'!E268</f>
        <v>12879218.565967672</v>
      </c>
      <c r="D11" s="16">
        <f>'H3'!F268-G11</f>
        <v>4802923.5525452103</v>
      </c>
      <c r="E11" s="16">
        <f>'H3'!G268</f>
        <v>1321662.0590608609</v>
      </c>
      <c r="F11" s="16">
        <f>'H3'!H268</f>
        <v>0</v>
      </c>
      <c r="G11" s="22"/>
      <c r="H11" s="22"/>
      <c r="I11" s="22"/>
      <c r="J11" s="22"/>
      <c r="K11" s="22"/>
      <c r="M11" s="17">
        <f t="shared" si="1"/>
        <v>0</v>
      </c>
      <c r="N11" s="17">
        <f t="shared" si="2"/>
        <v>19003804.177573744</v>
      </c>
    </row>
    <row r="12" spans="1:15" x14ac:dyDescent="0.2">
      <c r="A12" s="166" t="s">
        <v>312</v>
      </c>
      <c r="B12" s="16">
        <f t="shared" si="0"/>
        <v>3388490.0000000009</v>
      </c>
      <c r="C12" s="16">
        <f>'H3'!E269</f>
        <v>1319193.9001333646</v>
      </c>
      <c r="D12" s="16">
        <f>'H3'!F269-G12</f>
        <v>2069296.0998666361</v>
      </c>
      <c r="E12" s="16">
        <f>'H3'!G269</f>
        <v>0</v>
      </c>
      <c r="F12" s="16">
        <f>'H3'!H269</f>
        <v>0</v>
      </c>
      <c r="G12" s="22"/>
      <c r="H12" s="22"/>
      <c r="I12" s="22"/>
      <c r="J12" s="22"/>
      <c r="K12" s="197"/>
      <c r="L12" s="198"/>
      <c r="M12" s="199">
        <f t="shared" si="1"/>
        <v>0</v>
      </c>
      <c r="N12" s="199">
        <f t="shared" si="2"/>
        <v>3388490.0000000009</v>
      </c>
      <c r="O12" s="198"/>
    </row>
    <row r="13" spans="1:15" x14ac:dyDescent="0.2">
      <c r="A13" s="166" t="s">
        <v>313</v>
      </c>
      <c r="B13" s="16">
        <f t="shared" si="0"/>
        <v>456348.00000000012</v>
      </c>
      <c r="C13" s="16">
        <f>'H3'!E270</f>
        <v>177663.64898171771</v>
      </c>
      <c r="D13" s="16">
        <f>'H3'!F270-G13</f>
        <v>278684.35101828241</v>
      </c>
      <c r="E13" s="16">
        <f>'H3'!G270</f>
        <v>0</v>
      </c>
      <c r="F13" s="16">
        <f>'H3'!H270</f>
        <v>0</v>
      </c>
      <c r="G13" s="22"/>
      <c r="H13" s="22"/>
      <c r="I13" s="22"/>
      <c r="J13" s="22"/>
      <c r="K13" s="197"/>
      <c r="L13" s="198"/>
      <c r="M13" s="199">
        <f t="shared" si="1"/>
        <v>0</v>
      </c>
      <c r="N13" s="199">
        <f t="shared" si="2"/>
        <v>456348.00000000012</v>
      </c>
      <c r="O13" s="198"/>
    </row>
    <row r="14" spans="1:15" x14ac:dyDescent="0.2">
      <c r="A14" s="166" t="s">
        <v>314</v>
      </c>
      <c r="B14" s="16">
        <f t="shared" si="0"/>
        <v>31056.000000000007</v>
      </c>
      <c r="C14" s="16">
        <f>'H3'!E271</f>
        <v>12090.602528719804</v>
      </c>
      <c r="D14" s="16">
        <f>'H3'!F271-G14</f>
        <v>18965.397471280201</v>
      </c>
      <c r="E14" s="16">
        <f>'H3'!G271</f>
        <v>0</v>
      </c>
      <c r="F14" s="16">
        <f>'H3'!H271</f>
        <v>0</v>
      </c>
      <c r="G14" s="22"/>
      <c r="H14" s="22"/>
      <c r="I14" s="22"/>
      <c r="J14" s="22"/>
      <c r="K14" s="197"/>
      <c r="L14" s="198"/>
      <c r="M14" s="199">
        <f t="shared" si="1"/>
        <v>0</v>
      </c>
      <c r="N14" s="199">
        <f t="shared" si="2"/>
        <v>31056.000000000007</v>
      </c>
      <c r="O14" s="198"/>
    </row>
    <row r="15" spans="1:15" x14ac:dyDescent="0.2">
      <c r="A15" s="166" t="s">
        <v>315</v>
      </c>
      <c r="B15" s="16">
        <f t="shared" si="0"/>
        <v>0</v>
      </c>
      <c r="C15" s="16">
        <f>'H3'!E272</f>
        <v>0</v>
      </c>
      <c r="D15" s="16">
        <f>'H3'!F272-G15</f>
        <v>0</v>
      </c>
      <c r="E15" s="16">
        <f>'H3'!G272</f>
        <v>0</v>
      </c>
      <c r="F15" s="16">
        <f>'H3'!H272</f>
        <v>0</v>
      </c>
      <c r="G15" s="22"/>
      <c r="H15" s="22"/>
      <c r="I15" s="22"/>
      <c r="J15" s="22"/>
      <c r="K15" s="197"/>
      <c r="L15" s="198"/>
      <c r="M15" s="199">
        <f t="shared" si="1"/>
        <v>0</v>
      </c>
      <c r="N15" s="199">
        <f t="shared" si="2"/>
        <v>0</v>
      </c>
      <c r="O15" s="198"/>
    </row>
    <row r="16" spans="1:15" x14ac:dyDescent="0.2">
      <c r="A16" s="166" t="s">
        <v>316</v>
      </c>
      <c r="B16" s="16">
        <f t="shared" si="0"/>
        <v>5609863.7786357198</v>
      </c>
      <c r="C16" s="16">
        <f>'H3'!E273</f>
        <v>814921.60413182108</v>
      </c>
      <c r="D16" s="16">
        <f>'H3'!F273-G16</f>
        <v>1278291.3087731537</v>
      </c>
      <c r="E16" s="16">
        <f>'H3'!G273</f>
        <v>0</v>
      </c>
      <c r="F16" s="16">
        <f>'H3'!H273</f>
        <v>3516650.8657307448</v>
      </c>
      <c r="G16" s="22"/>
      <c r="H16" s="22"/>
      <c r="I16" s="22"/>
      <c r="J16" s="22"/>
      <c r="K16" s="22"/>
      <c r="M16" s="17">
        <f t="shared" si="1"/>
        <v>0</v>
      </c>
      <c r="N16" s="17">
        <f t="shared" si="2"/>
        <v>5609863.7786357198</v>
      </c>
    </row>
    <row r="17" spans="1:14" x14ac:dyDescent="0.2">
      <c r="A17" s="166" t="s">
        <v>317</v>
      </c>
      <c r="B17" s="16">
        <f t="shared" si="0"/>
        <v>6445506.9362300001</v>
      </c>
      <c r="C17" s="16">
        <f>'H3'!E274</f>
        <v>2386661.9608625481</v>
      </c>
      <c r="D17" s="16">
        <f>'H3'!F274-G17</f>
        <v>4088428.4191803755</v>
      </c>
      <c r="E17" s="16">
        <f>'H3'!G274</f>
        <v>-29583.443812923124</v>
      </c>
      <c r="F17" s="16">
        <f>'H3'!H274</f>
        <v>0</v>
      </c>
      <c r="G17" s="22"/>
      <c r="H17" s="22"/>
      <c r="I17" s="22"/>
      <c r="J17" s="22"/>
      <c r="K17" s="22"/>
      <c r="M17" s="17">
        <f t="shared" si="1"/>
        <v>0</v>
      </c>
      <c r="N17" s="17">
        <f t="shared" si="2"/>
        <v>6445506.9362300001</v>
      </c>
    </row>
    <row r="18" spans="1:14" x14ac:dyDescent="0.2">
      <c r="A18" s="166" t="s">
        <v>318</v>
      </c>
      <c r="B18" s="16">
        <f t="shared" si="0"/>
        <v>-1529680.6452616865</v>
      </c>
      <c r="C18" s="16">
        <f>'H3'!E275</f>
        <v>-566414.81336286152</v>
      </c>
      <c r="D18" s="16">
        <f>'H3'!F275-G18</f>
        <v>-970286.72596790886</v>
      </c>
      <c r="E18" s="16">
        <f>'H3'!G275</f>
        <v>7020.8940690837044</v>
      </c>
      <c r="F18" s="16">
        <f>'H3'!H275</f>
        <v>0</v>
      </c>
      <c r="G18" s="22"/>
      <c r="H18" s="22"/>
      <c r="I18" s="22"/>
      <c r="J18" s="22"/>
      <c r="K18" s="22"/>
      <c r="M18" s="17">
        <f t="shared" si="1"/>
        <v>0</v>
      </c>
      <c r="N18" s="17">
        <f t="shared" si="2"/>
        <v>-1529680.6452616865</v>
      </c>
    </row>
    <row r="19" spans="1:14" x14ac:dyDescent="0.2">
      <c r="A19" s="166" t="s">
        <v>319</v>
      </c>
      <c r="B19" s="16">
        <f t="shared" si="0"/>
        <v>0</v>
      </c>
      <c r="C19" s="16">
        <f>'H3'!E276</f>
        <v>0</v>
      </c>
      <c r="D19" s="16">
        <f>'H3'!F276-G19</f>
        <v>0</v>
      </c>
      <c r="E19" s="16">
        <f>'H3'!G276</f>
        <v>0</v>
      </c>
      <c r="F19" s="16">
        <f>'H3'!H276</f>
        <v>0</v>
      </c>
      <c r="G19" s="22"/>
      <c r="H19" s="22"/>
      <c r="I19" s="22"/>
      <c r="J19" s="22"/>
      <c r="K19" s="22"/>
      <c r="M19" s="17">
        <f t="shared" si="1"/>
        <v>0</v>
      </c>
      <c r="N19" s="17">
        <f t="shared" si="2"/>
        <v>0</v>
      </c>
    </row>
    <row r="20" spans="1:14" x14ac:dyDescent="0.2">
      <c r="A20" s="166" t="s">
        <v>320</v>
      </c>
      <c r="B20" s="16">
        <f t="shared" si="0"/>
        <v>33405388.247177772</v>
      </c>
      <c r="C20" s="16">
        <f>'H3'!E277</f>
        <v>17023335.469242979</v>
      </c>
      <c r="D20" s="16">
        <f>'H3'!F277-G20</f>
        <v>11566302.40288703</v>
      </c>
      <c r="E20" s="16">
        <f>'H3'!G277</f>
        <v>1299099.5093170216</v>
      </c>
      <c r="F20" s="16">
        <f>'H3'!H277</f>
        <v>3516650.8657307448</v>
      </c>
      <c r="G20" s="22"/>
      <c r="H20" s="22"/>
      <c r="I20" s="22"/>
      <c r="J20" s="22"/>
      <c r="K20" s="22"/>
      <c r="M20" s="17">
        <f t="shared" si="1"/>
        <v>0</v>
      </c>
      <c r="N20" s="17">
        <f t="shared" si="2"/>
        <v>33405388.247177772</v>
      </c>
    </row>
    <row r="21" spans="1:14" x14ac:dyDescent="0.2">
      <c r="A21" s="166" t="s">
        <v>321</v>
      </c>
      <c r="B21" s="16">
        <f t="shared" si="0"/>
        <v>73747218.950000018</v>
      </c>
      <c r="C21" s="16">
        <f>'H3'!E278</f>
        <v>27307345.089960508</v>
      </c>
      <c r="D21" s="16">
        <f>'H3'!F278-G21</f>
        <v>46778357.198860139</v>
      </c>
      <c r="E21" s="16">
        <f>'H3'!G278</f>
        <v>-338483.33882063074</v>
      </c>
      <c r="F21" s="16">
        <f>'H3'!H278</f>
        <v>0</v>
      </c>
      <c r="G21" s="22"/>
      <c r="H21" s="22"/>
      <c r="I21" s="22"/>
      <c r="J21" s="22"/>
      <c r="K21" s="22"/>
      <c r="M21" s="17">
        <f t="shared" si="1"/>
        <v>0</v>
      </c>
      <c r="N21" s="17">
        <f t="shared" si="2"/>
        <v>73747218.950000018</v>
      </c>
    </row>
    <row r="22" spans="1:14" x14ac:dyDescent="0.2">
      <c r="A22" s="158"/>
      <c r="B22" s="16"/>
      <c r="C22" s="16"/>
      <c r="D22" s="16"/>
      <c r="E22" s="16"/>
      <c r="F22" s="16"/>
      <c r="G22" s="22"/>
      <c r="H22" s="22"/>
      <c r="I22" s="22"/>
      <c r="J22" s="22"/>
      <c r="K22" s="22"/>
      <c r="N22" s="3">
        <f t="shared" si="2"/>
        <v>0</v>
      </c>
    </row>
    <row r="23" spans="1:14" x14ac:dyDescent="0.2">
      <c r="A23" s="166" t="s">
        <v>322</v>
      </c>
      <c r="B23" s="16"/>
      <c r="C23" s="16"/>
      <c r="D23" s="16"/>
      <c r="E23" s="16"/>
      <c r="F23" s="16"/>
      <c r="G23" s="22"/>
      <c r="H23" s="22"/>
      <c r="I23" s="22"/>
      <c r="J23" s="22"/>
      <c r="K23" s="22"/>
      <c r="N23" s="3">
        <f t="shared" si="2"/>
        <v>0</v>
      </c>
    </row>
    <row r="24" spans="1:14" x14ac:dyDescent="0.2">
      <c r="A24" s="166" t="s">
        <v>323</v>
      </c>
      <c r="B24" s="16"/>
      <c r="C24" s="16"/>
      <c r="D24" s="16"/>
      <c r="E24" s="16"/>
      <c r="F24" s="16"/>
      <c r="G24" s="22"/>
      <c r="H24" s="22"/>
      <c r="I24" s="22"/>
      <c r="J24" s="22"/>
      <c r="K24" s="22"/>
      <c r="N24" s="3">
        <f t="shared" si="2"/>
        <v>0</v>
      </c>
    </row>
    <row r="25" spans="1:14" x14ac:dyDescent="0.2">
      <c r="A25" s="166" t="s">
        <v>324</v>
      </c>
      <c r="B25" s="16">
        <f t="shared" ref="B25:B37" si="3">SUM(C25:G25)</f>
        <v>6085866</v>
      </c>
      <c r="C25" s="16">
        <f>'H3'!E282</f>
        <v>6085866</v>
      </c>
      <c r="D25" s="16">
        <f>'H3'!F282-G25</f>
        <v>0</v>
      </c>
      <c r="E25" s="16">
        <f>'H3'!G282</f>
        <v>0</v>
      </c>
      <c r="F25" s="16">
        <f>'H3'!H282</f>
        <v>0</v>
      </c>
      <c r="G25" s="16"/>
      <c r="H25" s="16"/>
      <c r="I25" s="16"/>
      <c r="J25" s="22"/>
      <c r="K25" s="22"/>
      <c r="M25" s="17">
        <f t="shared" ref="M25:M37" si="4">B25-N25</f>
        <v>0</v>
      </c>
      <c r="N25" s="17">
        <f t="shared" si="2"/>
        <v>6085866</v>
      </c>
    </row>
    <row r="26" spans="1:14" x14ac:dyDescent="0.2">
      <c r="A26" s="166" t="s">
        <v>325</v>
      </c>
      <c r="B26" s="16">
        <f t="shared" si="3"/>
        <v>1990398</v>
      </c>
      <c r="C26" s="16">
        <f>'H3'!E283</f>
        <v>1990398</v>
      </c>
      <c r="D26" s="16">
        <f>'H3'!F283-G26</f>
        <v>0</v>
      </c>
      <c r="E26" s="16">
        <f>'H3'!G283</f>
        <v>0</v>
      </c>
      <c r="F26" s="16">
        <f>'H3'!H283</f>
        <v>0</v>
      </c>
      <c r="G26" s="16"/>
      <c r="H26" s="16"/>
      <c r="I26" s="16"/>
      <c r="J26" s="22"/>
      <c r="K26" s="22"/>
      <c r="M26" s="17">
        <f t="shared" si="4"/>
        <v>0</v>
      </c>
      <c r="N26" s="17">
        <f t="shared" si="2"/>
        <v>1990398</v>
      </c>
    </row>
    <row r="27" spans="1:14" x14ac:dyDescent="0.2">
      <c r="A27" s="166" t="s">
        <v>326</v>
      </c>
      <c r="B27" s="16">
        <f t="shared" si="3"/>
        <v>34593</v>
      </c>
      <c r="C27" s="16">
        <f>'H3'!E284</f>
        <v>0</v>
      </c>
      <c r="D27" s="16">
        <f>'H3'!F284-G27</f>
        <v>34593</v>
      </c>
      <c r="E27" s="16">
        <f>'H3'!G284</f>
        <v>0</v>
      </c>
      <c r="F27" s="16">
        <f>'H3'!H284</f>
        <v>0</v>
      </c>
      <c r="G27" s="22"/>
      <c r="H27" s="22"/>
      <c r="I27" s="22"/>
      <c r="J27" s="22"/>
      <c r="K27" s="22"/>
      <c r="M27" s="17">
        <f t="shared" si="4"/>
        <v>0</v>
      </c>
      <c r="N27" s="17">
        <f t="shared" si="2"/>
        <v>34593</v>
      </c>
    </row>
    <row r="28" spans="1:14" x14ac:dyDescent="0.2">
      <c r="A28" s="166" t="s">
        <v>327</v>
      </c>
      <c r="B28" s="16">
        <f t="shared" si="3"/>
        <v>39525964</v>
      </c>
      <c r="C28" s="16">
        <f>'H3'!E285</f>
        <v>0</v>
      </c>
      <c r="D28" s="16">
        <f>'H3'!F285-G28</f>
        <v>39525964</v>
      </c>
      <c r="E28" s="16">
        <f>'H3'!G285</f>
        <v>0</v>
      </c>
      <c r="F28" s="16">
        <f>'H3'!H285</f>
        <v>0</v>
      </c>
      <c r="G28" s="22"/>
      <c r="H28" s="22"/>
      <c r="I28" s="22"/>
      <c r="J28" s="22"/>
      <c r="K28" s="22"/>
      <c r="M28" s="17">
        <f t="shared" si="4"/>
        <v>0</v>
      </c>
      <c r="N28" s="17">
        <f t="shared" si="2"/>
        <v>39525964</v>
      </c>
    </row>
    <row r="29" spans="1:14" x14ac:dyDescent="0.2">
      <c r="A29" s="185" t="s">
        <v>328</v>
      </c>
      <c r="B29" s="16">
        <f t="shared" si="3"/>
        <v>14148523</v>
      </c>
      <c r="C29" s="43">
        <f>'H3'!E286</f>
        <v>14148523</v>
      </c>
      <c r="D29" s="16">
        <f>'H3'!F286-G29</f>
        <v>0</v>
      </c>
      <c r="E29" s="43">
        <f>'H3'!G286</f>
        <v>0</v>
      </c>
      <c r="F29" s="43">
        <f>'H3'!H286</f>
        <v>0</v>
      </c>
      <c r="G29" s="22"/>
      <c r="H29" s="22"/>
      <c r="I29" s="22"/>
      <c r="J29" s="44"/>
      <c r="K29" s="22"/>
      <c r="M29" s="17">
        <f t="shared" si="4"/>
        <v>0</v>
      </c>
      <c r="N29" s="17">
        <f t="shared" si="2"/>
        <v>14148523</v>
      </c>
    </row>
    <row r="30" spans="1:14" x14ac:dyDescent="0.2">
      <c r="A30" s="185" t="s">
        <v>329</v>
      </c>
      <c r="B30" s="16">
        <f t="shared" si="3"/>
        <v>210205</v>
      </c>
      <c r="C30" s="43">
        <f>'H3'!E287</f>
        <v>0</v>
      </c>
      <c r="D30" s="16">
        <f>'H3'!F287-G30</f>
        <v>210205</v>
      </c>
      <c r="E30" s="43">
        <f>'H3'!G287</f>
        <v>0</v>
      </c>
      <c r="F30" s="43">
        <f>'H3'!H287</f>
        <v>0</v>
      </c>
      <c r="G30" s="22"/>
      <c r="H30" s="22"/>
      <c r="I30" s="22"/>
      <c r="J30" s="44"/>
      <c r="K30" s="22"/>
      <c r="M30" s="17">
        <f t="shared" si="4"/>
        <v>0</v>
      </c>
      <c r="N30" s="17">
        <f t="shared" si="2"/>
        <v>210205</v>
      </c>
    </row>
    <row r="31" spans="1:14" x14ac:dyDescent="0.2">
      <c r="A31" s="185" t="s">
        <v>330</v>
      </c>
      <c r="B31" s="16">
        <f t="shared" si="3"/>
        <v>215085.19418162422</v>
      </c>
      <c r="C31" s="43">
        <f>'H3'!E288</f>
        <v>215085.19418162422</v>
      </c>
      <c r="D31" s="16">
        <f>'H3'!F288-G31</f>
        <v>0</v>
      </c>
      <c r="E31" s="43">
        <f>'H3'!G288</f>
        <v>0</v>
      </c>
      <c r="F31" s="43">
        <f>'H3'!H288</f>
        <v>0</v>
      </c>
      <c r="G31" s="22"/>
      <c r="H31" s="22"/>
      <c r="I31" s="22"/>
      <c r="J31" s="44"/>
      <c r="K31" s="22"/>
      <c r="M31" s="17">
        <f t="shared" si="4"/>
        <v>0</v>
      </c>
      <c r="N31" s="17">
        <f t="shared" si="2"/>
        <v>215085.19418162422</v>
      </c>
    </row>
    <row r="32" spans="1:14" x14ac:dyDescent="0.2">
      <c r="A32" s="185" t="s">
        <v>331</v>
      </c>
      <c r="B32" s="16">
        <f t="shared" si="3"/>
        <v>14341.598628305601</v>
      </c>
      <c r="C32" s="43">
        <f>'H3'!E289</f>
        <v>0</v>
      </c>
      <c r="D32" s="16">
        <f>'H3'!F289-G32</f>
        <v>14341.598628305601</v>
      </c>
      <c r="E32" s="43">
        <f>'H3'!G289</f>
        <v>0</v>
      </c>
      <c r="F32" s="43">
        <f>'H3'!H289</f>
        <v>0</v>
      </c>
      <c r="G32" s="22"/>
      <c r="H32" s="22"/>
      <c r="I32" s="22"/>
      <c r="J32" s="44"/>
      <c r="K32" s="22"/>
      <c r="M32" s="17">
        <f t="shared" si="4"/>
        <v>0</v>
      </c>
      <c r="N32" s="17">
        <f t="shared" si="2"/>
        <v>14341.598628305601</v>
      </c>
    </row>
    <row r="33" spans="1:15" x14ac:dyDescent="0.2">
      <c r="A33" s="166" t="s">
        <v>332</v>
      </c>
      <c r="B33" s="16">
        <f t="shared" si="3"/>
        <v>1702586.514858363</v>
      </c>
      <c r="C33" s="16">
        <f>'H3'!E290</f>
        <v>1702586.514858363</v>
      </c>
      <c r="D33" s="16">
        <f>'H3'!F290-G33</f>
        <v>0</v>
      </c>
      <c r="E33" s="16">
        <f>'H3'!G290</f>
        <v>0</v>
      </c>
      <c r="F33" s="16">
        <f>'H3'!H290</f>
        <v>0</v>
      </c>
      <c r="G33" s="22"/>
      <c r="H33" s="22"/>
      <c r="I33" s="22"/>
      <c r="J33" s="22"/>
      <c r="K33" s="22"/>
      <c r="M33" s="17">
        <f t="shared" si="4"/>
        <v>0</v>
      </c>
      <c r="N33" s="17">
        <f t="shared" si="2"/>
        <v>1702586.514858363</v>
      </c>
    </row>
    <row r="34" spans="1:15" x14ac:dyDescent="0.2">
      <c r="A34" s="166" t="s">
        <v>333</v>
      </c>
      <c r="B34" s="16">
        <f t="shared" si="3"/>
        <v>0</v>
      </c>
      <c r="C34" s="16">
        <f>'H3'!E291</f>
        <v>0</v>
      </c>
      <c r="D34" s="16">
        <f>'H3'!F291-G34</f>
        <v>0</v>
      </c>
      <c r="E34" s="16">
        <f>'H3'!G291</f>
        <v>0</v>
      </c>
      <c r="F34" s="16">
        <f>'H3'!H291</f>
        <v>0</v>
      </c>
      <c r="G34" s="22"/>
      <c r="H34" s="22"/>
      <c r="I34" s="22"/>
      <c r="J34" s="22"/>
      <c r="K34" s="22"/>
      <c r="M34" s="17">
        <f t="shared" si="4"/>
        <v>0</v>
      </c>
      <c r="N34" s="17">
        <f t="shared" si="2"/>
        <v>0</v>
      </c>
    </row>
    <row r="35" spans="1:15" x14ac:dyDescent="0.2">
      <c r="A35" s="166" t="s">
        <v>334</v>
      </c>
      <c r="B35" s="16">
        <f t="shared" si="3"/>
        <v>135246.67944645387</v>
      </c>
      <c r="C35" s="16">
        <f>'H3'!E292</f>
        <v>135246.67944645387</v>
      </c>
      <c r="D35" s="16">
        <f>'H3'!F292-G35</f>
        <v>0</v>
      </c>
      <c r="E35" s="16">
        <f>'H3'!G292</f>
        <v>0</v>
      </c>
      <c r="F35" s="16">
        <f>'H3'!H292</f>
        <v>0</v>
      </c>
      <c r="G35" s="22"/>
      <c r="H35" s="22"/>
      <c r="I35" s="22"/>
      <c r="J35" s="22"/>
      <c r="K35" s="22"/>
      <c r="M35" s="17">
        <f t="shared" si="4"/>
        <v>0</v>
      </c>
      <c r="N35" s="17">
        <f t="shared" si="2"/>
        <v>135246.67944645387</v>
      </c>
    </row>
    <row r="36" spans="1:15" x14ac:dyDescent="0.2">
      <c r="A36" s="166" t="s">
        <v>335</v>
      </c>
      <c r="B36" s="16">
        <f t="shared" si="3"/>
        <v>1616204.9639987603</v>
      </c>
      <c r="C36" s="16">
        <f>'H3'!E293</f>
        <v>479206.58384762768</v>
      </c>
      <c r="D36" s="16">
        <f>'H3'!F293-G36</f>
        <v>1136998.3801511326</v>
      </c>
      <c r="E36" s="16">
        <f>'H3'!G293</f>
        <v>0</v>
      </c>
      <c r="F36" s="16">
        <f>'H3'!H293</f>
        <v>0</v>
      </c>
      <c r="G36" s="22"/>
      <c r="H36" s="22"/>
      <c r="I36" s="22"/>
      <c r="J36" s="22"/>
      <c r="K36" s="22"/>
      <c r="M36" s="17">
        <f t="shared" si="4"/>
        <v>0</v>
      </c>
      <c r="N36" s="17">
        <f t="shared" si="2"/>
        <v>1616204.9639987603</v>
      </c>
    </row>
    <row r="37" spans="1:15" x14ac:dyDescent="0.2">
      <c r="A37" s="166" t="s">
        <v>336</v>
      </c>
      <c r="B37" s="16">
        <f t="shared" si="3"/>
        <v>458653.0062654753</v>
      </c>
      <c r="C37" s="16">
        <f>'H3'!E294</f>
        <v>0</v>
      </c>
      <c r="D37" s="16">
        <f>'H3'!F294-G37</f>
        <v>458653.0062654753</v>
      </c>
      <c r="E37" s="16">
        <f>'H3'!G294</f>
        <v>0</v>
      </c>
      <c r="F37" s="16">
        <f>'H3'!H294</f>
        <v>0</v>
      </c>
      <c r="G37" s="22"/>
      <c r="H37" s="22"/>
      <c r="I37" s="22"/>
      <c r="J37" s="22"/>
      <c r="K37" s="22"/>
      <c r="M37" s="17">
        <f t="shared" si="4"/>
        <v>0</v>
      </c>
      <c r="N37" s="17">
        <f t="shared" si="2"/>
        <v>458653.0062654753</v>
      </c>
    </row>
    <row r="38" spans="1:15" x14ac:dyDescent="0.2">
      <c r="A38" s="151"/>
      <c r="B38" s="16"/>
      <c r="C38" s="22"/>
      <c r="D38" s="16"/>
      <c r="E38" s="22"/>
      <c r="F38" s="22"/>
      <c r="G38" s="22"/>
      <c r="H38" s="22"/>
      <c r="I38" s="22"/>
      <c r="J38" s="22"/>
      <c r="K38" s="22"/>
    </row>
    <row r="39" spans="1:15" x14ac:dyDescent="0.2">
      <c r="A39" s="151"/>
      <c r="B39" s="16"/>
      <c r="C39" s="22"/>
      <c r="D39" s="16"/>
      <c r="E39" s="22"/>
      <c r="F39" s="22"/>
      <c r="G39" s="22"/>
      <c r="H39" s="22"/>
      <c r="I39" s="22"/>
      <c r="J39" s="22"/>
      <c r="K39" s="22"/>
    </row>
    <row r="40" spans="1:15" x14ac:dyDescent="0.2">
      <c r="A40" s="2"/>
      <c r="B40" s="22"/>
      <c r="C40" s="22"/>
      <c r="D40" s="22"/>
      <c r="E40" s="22"/>
      <c r="F40" s="22"/>
      <c r="G40" s="22"/>
      <c r="H40" s="22"/>
      <c r="I40" s="22"/>
      <c r="J40" s="22"/>
      <c r="K40" s="22"/>
    </row>
    <row r="41" spans="1:15" x14ac:dyDescent="0.2">
      <c r="A41" s="2"/>
      <c r="B41" s="22"/>
      <c r="C41" s="22"/>
      <c r="D41" s="22"/>
      <c r="E41" s="22"/>
      <c r="F41" s="22"/>
      <c r="G41" s="22"/>
      <c r="H41" s="22"/>
      <c r="I41" s="22"/>
      <c r="J41" s="22"/>
      <c r="K41" s="22"/>
    </row>
    <row r="42" spans="1:15" x14ac:dyDescent="0.2">
      <c r="A42" s="2"/>
      <c r="B42" s="2"/>
      <c r="C42" s="2"/>
      <c r="D42" s="2"/>
      <c r="E42" s="2"/>
      <c r="F42" s="2"/>
      <c r="G42" s="2"/>
      <c r="H42" s="2"/>
      <c r="I42" s="2"/>
      <c r="J42" s="2"/>
      <c r="K42" s="2"/>
    </row>
    <row r="43" spans="1:15" x14ac:dyDescent="0.2">
      <c r="A43" s="5" t="s">
        <v>7</v>
      </c>
      <c r="B43" s="5" t="s">
        <v>7</v>
      </c>
      <c r="C43" s="5" t="s">
        <v>7</v>
      </c>
      <c r="D43" s="5" t="s">
        <v>7</v>
      </c>
      <c r="E43" s="5" t="s">
        <v>7</v>
      </c>
      <c r="F43" s="5" t="s">
        <v>7</v>
      </c>
      <c r="G43" s="5" t="s">
        <v>7</v>
      </c>
      <c r="H43" s="5"/>
      <c r="I43" s="5"/>
      <c r="J43" s="5" t="s">
        <v>7</v>
      </c>
      <c r="K43" s="5" t="s">
        <v>7</v>
      </c>
      <c r="L43" s="5" t="s">
        <v>7</v>
      </c>
      <c r="M43" s="5" t="s">
        <v>7</v>
      </c>
      <c r="N43" s="5" t="s">
        <v>7</v>
      </c>
      <c r="O43" s="5" t="s">
        <v>7</v>
      </c>
    </row>
    <row r="44" spans="1:15" x14ac:dyDescent="0.2">
      <c r="A44" s="2" t="s">
        <v>337</v>
      </c>
      <c r="B44" s="2"/>
      <c r="C44" s="2"/>
      <c r="D44" s="2"/>
      <c r="E44" s="2"/>
      <c r="F44" s="2"/>
      <c r="J44" s="2"/>
      <c r="K44" s="2"/>
      <c r="L44" s="2" t="s">
        <v>338</v>
      </c>
    </row>
    <row r="45" spans="1:15" x14ac:dyDescent="0.2">
      <c r="A45" s="2"/>
      <c r="B45" s="2"/>
      <c r="C45" s="2"/>
      <c r="D45" s="2"/>
      <c r="E45" s="2"/>
      <c r="F45" s="2"/>
      <c r="G45" s="2"/>
      <c r="H45" s="2"/>
      <c r="I45" s="2"/>
      <c r="J45" s="2"/>
      <c r="K45" s="2"/>
    </row>
    <row r="46" spans="1:15" x14ac:dyDescent="0.2">
      <c r="A46" s="2"/>
      <c r="B46" s="2"/>
      <c r="C46" s="2"/>
      <c r="D46" s="2"/>
      <c r="E46" s="2"/>
      <c r="F46" s="2"/>
      <c r="G46" s="2"/>
      <c r="H46" s="2"/>
      <c r="I46" s="2"/>
      <c r="J46" s="2"/>
      <c r="K46" s="2"/>
    </row>
    <row r="47" spans="1:15" x14ac:dyDescent="0.2">
      <c r="A47" s="2" t="s">
        <v>305</v>
      </c>
      <c r="B47" s="2"/>
      <c r="C47" s="2"/>
      <c r="D47" s="2" t="s">
        <v>13</v>
      </c>
      <c r="E47" s="2"/>
      <c r="F47" s="2"/>
      <c r="J47" s="2"/>
      <c r="K47" s="2"/>
      <c r="L47" s="3" t="s">
        <v>339</v>
      </c>
    </row>
    <row r="48" spans="1:15" x14ac:dyDescent="0.2">
      <c r="A48" s="5" t="s">
        <v>7</v>
      </c>
      <c r="B48" s="5" t="s">
        <v>7</v>
      </c>
      <c r="C48" s="5" t="s">
        <v>7</v>
      </c>
      <c r="D48" s="5" t="s">
        <v>7</v>
      </c>
      <c r="E48" s="5" t="s">
        <v>7</v>
      </c>
      <c r="F48" s="5" t="s">
        <v>7</v>
      </c>
      <c r="G48" s="5" t="s">
        <v>7</v>
      </c>
      <c r="H48" s="5"/>
      <c r="I48" s="5"/>
      <c r="J48" s="5" t="s">
        <v>7</v>
      </c>
      <c r="K48" s="5" t="s">
        <v>7</v>
      </c>
      <c r="L48" s="5" t="s">
        <v>7</v>
      </c>
      <c r="M48" s="5" t="s">
        <v>7</v>
      </c>
      <c r="N48" s="5" t="s">
        <v>7</v>
      </c>
      <c r="O48" s="5" t="s">
        <v>7</v>
      </c>
    </row>
    <row r="49" spans="1:15" x14ac:dyDescent="0.2">
      <c r="A49" s="2" t="s">
        <v>15</v>
      </c>
      <c r="B49" s="2"/>
      <c r="C49" s="2"/>
      <c r="D49" s="6" t="s">
        <v>16</v>
      </c>
      <c r="E49" s="2"/>
      <c r="F49" s="2"/>
      <c r="J49" s="2"/>
      <c r="K49" s="2"/>
      <c r="L49" s="3" t="s">
        <v>17</v>
      </c>
    </row>
    <row r="50" spans="1:15" x14ac:dyDescent="0.2">
      <c r="A50" s="2"/>
      <c r="B50" s="2"/>
      <c r="C50" s="2"/>
      <c r="D50" s="6" t="s">
        <v>18</v>
      </c>
      <c r="E50" s="2"/>
      <c r="F50" s="2"/>
      <c r="J50" s="2"/>
      <c r="K50" s="2"/>
    </row>
    <row r="51" spans="1:15" x14ac:dyDescent="0.2">
      <c r="A51" s="2" t="s">
        <v>19</v>
      </c>
      <c r="B51" s="2"/>
      <c r="C51" s="2"/>
      <c r="D51" s="2"/>
      <c r="E51" s="2"/>
      <c r="F51" s="2"/>
      <c r="J51" s="2"/>
      <c r="K51" s="2"/>
      <c r="L51" s="158" t="s">
        <v>695</v>
      </c>
    </row>
    <row r="52" spans="1:15" x14ac:dyDescent="0.2">
      <c r="A52" s="2" t="s">
        <v>22</v>
      </c>
      <c r="B52" s="2"/>
      <c r="C52" s="2"/>
      <c r="D52" s="2"/>
      <c r="E52" s="2"/>
      <c r="F52" s="2"/>
      <c r="G52" s="2"/>
      <c r="H52" s="2"/>
      <c r="I52" s="2"/>
      <c r="J52" s="2"/>
      <c r="K52" s="2"/>
      <c r="L52" s="3" t="s">
        <v>23</v>
      </c>
    </row>
    <row r="53" spans="1:15" x14ac:dyDescent="0.2">
      <c r="A53" s="2" t="s">
        <v>786</v>
      </c>
      <c r="B53" s="2"/>
      <c r="D53" s="2" t="s">
        <v>340</v>
      </c>
      <c r="E53" s="2"/>
      <c r="F53" s="2"/>
      <c r="G53" s="2"/>
      <c r="H53" s="2"/>
      <c r="I53" s="2"/>
      <c r="J53" s="2"/>
      <c r="K53" s="2"/>
    </row>
    <row r="54" spans="1:15" x14ac:dyDescent="0.2">
      <c r="A54" s="2"/>
      <c r="B54" s="2"/>
      <c r="C54" s="2"/>
      <c r="D54" s="2" t="s">
        <v>341</v>
      </c>
      <c r="E54" s="2"/>
      <c r="F54" s="2"/>
      <c r="G54" s="2"/>
      <c r="H54" s="2"/>
      <c r="I54" s="2"/>
      <c r="J54" s="2"/>
      <c r="K54" s="2"/>
    </row>
    <row r="55" spans="1:15" x14ac:dyDescent="0.2">
      <c r="A55" s="5" t="s">
        <v>7</v>
      </c>
      <c r="B55" s="5" t="s">
        <v>7</v>
      </c>
      <c r="C55" s="5" t="s">
        <v>7</v>
      </c>
      <c r="D55" s="5" t="s">
        <v>7</v>
      </c>
      <c r="E55" s="5" t="s">
        <v>7</v>
      </c>
      <c r="F55" s="5" t="s">
        <v>7</v>
      </c>
      <c r="G55" s="5" t="s">
        <v>7</v>
      </c>
      <c r="H55" s="5"/>
      <c r="I55" s="5"/>
      <c r="J55" s="5" t="s">
        <v>7</v>
      </c>
      <c r="K55" s="5" t="s">
        <v>7</v>
      </c>
      <c r="L55" s="5" t="s">
        <v>7</v>
      </c>
      <c r="M55" s="5" t="s">
        <v>7</v>
      </c>
      <c r="N55" s="5" t="s">
        <v>7</v>
      </c>
      <c r="O55" s="5" t="s">
        <v>7</v>
      </c>
    </row>
    <row r="56" spans="1:15" x14ac:dyDescent="0.2">
      <c r="A56" s="2"/>
      <c r="B56" s="2"/>
      <c r="C56" s="2"/>
      <c r="D56" s="2"/>
      <c r="E56" s="2"/>
      <c r="F56" s="2"/>
      <c r="G56" s="2"/>
      <c r="H56" s="2"/>
      <c r="I56" s="2"/>
      <c r="J56" s="2"/>
      <c r="K56" s="2"/>
    </row>
    <row r="57" spans="1:15" hidden="1" x14ac:dyDescent="0.2">
      <c r="A57" s="2"/>
      <c r="B57" s="8"/>
      <c r="C57" s="8" t="s">
        <v>711</v>
      </c>
      <c r="D57" s="13" t="s">
        <v>113</v>
      </c>
      <c r="E57" s="224" t="s">
        <v>114</v>
      </c>
      <c r="F57" s="224" t="s">
        <v>29</v>
      </c>
      <c r="G57" s="13" t="s">
        <v>683</v>
      </c>
      <c r="H57" s="13" t="s">
        <v>30</v>
      </c>
      <c r="I57" s="13" t="s">
        <v>31</v>
      </c>
      <c r="J57" s="13" t="s">
        <v>32</v>
      </c>
      <c r="K57" s="2"/>
      <c r="L57" s="82" t="s">
        <v>342</v>
      </c>
    </row>
    <row r="58" spans="1:15" x14ac:dyDescent="0.2">
      <c r="A58" s="2"/>
      <c r="B58" s="11" t="s">
        <v>255</v>
      </c>
      <c r="C58" s="13" t="s">
        <v>26</v>
      </c>
      <c r="D58" s="13" t="s">
        <v>27</v>
      </c>
      <c r="E58" s="13"/>
      <c r="F58" s="224" t="s">
        <v>114</v>
      </c>
      <c r="G58" s="224" t="s">
        <v>29</v>
      </c>
      <c r="H58" s="121" t="s">
        <v>752</v>
      </c>
      <c r="I58" s="13"/>
      <c r="J58" s="13" t="s">
        <v>32</v>
      </c>
      <c r="K58" s="13"/>
      <c r="L58" s="233" t="s">
        <v>25</v>
      </c>
      <c r="M58" s="14"/>
      <c r="N58" s="9" t="s">
        <v>311</v>
      </c>
      <c r="O58" s="9"/>
    </row>
    <row r="59" spans="1:15" x14ac:dyDescent="0.2">
      <c r="A59" s="200" t="s">
        <v>57</v>
      </c>
      <c r="B59" s="2"/>
      <c r="C59" s="2"/>
      <c r="D59" s="2"/>
      <c r="E59" s="2"/>
      <c r="F59" s="2"/>
      <c r="G59" s="2"/>
      <c r="H59" s="2"/>
      <c r="I59" s="2"/>
      <c r="J59" s="2"/>
      <c r="K59" s="2"/>
    </row>
    <row r="60" spans="1:15" x14ac:dyDescent="0.2">
      <c r="A60" s="5" t="s">
        <v>7</v>
      </c>
      <c r="B60" s="5" t="s">
        <v>7</v>
      </c>
      <c r="C60" s="5" t="s">
        <v>7</v>
      </c>
      <c r="D60" s="5" t="s">
        <v>7</v>
      </c>
      <c r="E60" s="5" t="s">
        <v>7</v>
      </c>
      <c r="F60" s="5" t="s">
        <v>7</v>
      </c>
      <c r="G60" s="5" t="s">
        <v>7</v>
      </c>
      <c r="H60" s="5"/>
      <c r="I60" s="5"/>
      <c r="J60" s="5" t="s">
        <v>7</v>
      </c>
      <c r="K60" s="5" t="s">
        <v>7</v>
      </c>
      <c r="L60" s="5" t="s">
        <v>7</v>
      </c>
      <c r="M60" s="5" t="s">
        <v>7</v>
      </c>
      <c r="N60" s="5" t="s">
        <v>7</v>
      </c>
      <c r="O60" s="5" t="s">
        <v>7</v>
      </c>
    </row>
    <row r="61" spans="1:15" x14ac:dyDescent="0.2">
      <c r="A61" s="151" t="s">
        <v>308</v>
      </c>
      <c r="B61" s="16">
        <f>SUM(C61:J61)</f>
        <v>52136.857142857152</v>
      </c>
      <c r="C61" s="16">
        <f>'[23]GS Combined'!E$129</f>
        <v>47234.71428571429</v>
      </c>
      <c r="D61" s="16">
        <f>'[23]GS Combined'!F$129</f>
        <v>3564.8571428571431</v>
      </c>
      <c r="E61" s="16"/>
      <c r="F61" s="16">
        <f>'[23]GS Combined'!G$129</f>
        <v>1282.2857142857142</v>
      </c>
      <c r="G61" s="16">
        <f>'[23]GS Combined'!H$129</f>
        <v>13</v>
      </c>
      <c r="H61" s="16">
        <f>'[23]GS Combined'!I$129</f>
        <v>42</v>
      </c>
      <c r="I61" s="16"/>
      <c r="J61" s="16">
        <v>0</v>
      </c>
      <c r="K61" s="16"/>
      <c r="L61" s="237">
        <f>SUM(C61:J61)</f>
        <v>52136.857142857152</v>
      </c>
      <c r="M61" s="16"/>
      <c r="N61" s="17">
        <f>SUM(C61:L61)</f>
        <v>104273.7142857143</v>
      </c>
    </row>
    <row r="62" spans="1:15" x14ac:dyDescent="0.2">
      <c r="A62" s="187" t="s">
        <v>343</v>
      </c>
      <c r="B62" s="76" t="s">
        <v>240</v>
      </c>
      <c r="C62" s="79">
        <f>'[20]7'!$C$36</f>
        <v>1</v>
      </c>
      <c r="D62" s="79">
        <f>'[20]7'!H$36</f>
        <v>3.8319928963644903</v>
      </c>
      <c r="E62" s="79"/>
      <c r="F62" s="79">
        <f>'[20]7'!I$36</f>
        <v>16.290412133336055</v>
      </c>
      <c r="G62" s="79">
        <f>'[20]7'!J$36</f>
        <v>16.290412133336055</v>
      </c>
      <c r="H62" s="79">
        <f>'[20]7'!K$36</f>
        <v>0.39039376186490848</v>
      </c>
      <c r="I62" s="79"/>
      <c r="J62" s="201"/>
      <c r="K62" s="201"/>
      <c r="L62" s="201"/>
      <c r="M62" s="201"/>
    </row>
    <row r="63" spans="1:15" x14ac:dyDescent="0.2">
      <c r="A63" s="151" t="s">
        <v>344</v>
      </c>
      <c r="B63" s="16">
        <f>SUM(C63:J63)</f>
        <v>82012.356187832265</v>
      </c>
      <c r="C63" s="16">
        <f t="shared" ref="C63:H63" si="5">C61*C62</f>
        <v>47234.71428571429</v>
      </c>
      <c r="D63" s="16">
        <f t="shared" si="5"/>
        <v>13660.507247982785</v>
      </c>
      <c r="E63" s="16">
        <f t="shared" si="5"/>
        <v>0</v>
      </c>
      <c r="F63" s="16">
        <f t="shared" si="5"/>
        <v>20888.96275840349</v>
      </c>
      <c r="G63" s="16">
        <f t="shared" si="5"/>
        <v>211.77535773336871</v>
      </c>
      <c r="H63" s="16">
        <f t="shared" si="5"/>
        <v>16.396537998326156</v>
      </c>
      <c r="I63" s="16"/>
      <c r="J63" s="16"/>
      <c r="K63" s="16"/>
      <c r="L63" s="16"/>
      <c r="M63" s="16"/>
      <c r="N63" s="17">
        <f>SUM(C63:L63)</f>
        <v>82012.356187832265</v>
      </c>
    </row>
    <row r="64" spans="1:15" x14ac:dyDescent="0.2">
      <c r="A64" s="187" t="s">
        <v>345</v>
      </c>
      <c r="B64" s="27">
        <f>SUM(C64:M64)</f>
        <v>0.99999999999999989</v>
      </c>
      <c r="C64" s="32">
        <f t="shared" ref="C64:H64" si="6">C63/$B63</f>
        <v>0.57594631444965427</v>
      </c>
      <c r="D64" s="32">
        <f t="shared" si="6"/>
        <v>0.16656645270251999</v>
      </c>
      <c r="E64" s="32">
        <f t="shared" si="6"/>
        <v>0</v>
      </c>
      <c r="F64" s="32">
        <f t="shared" si="6"/>
        <v>0.25470506798465414</v>
      </c>
      <c r="G64" s="32">
        <f t="shared" si="6"/>
        <v>2.582237208846204E-3</v>
      </c>
      <c r="H64" s="32">
        <f t="shared" si="6"/>
        <v>1.9992765432532255E-4</v>
      </c>
      <c r="I64" s="32"/>
      <c r="J64" s="32"/>
      <c r="K64" s="32"/>
      <c r="L64" s="32"/>
      <c r="M64" s="32"/>
    </row>
    <row r="65" spans="1:15" x14ac:dyDescent="0.2">
      <c r="A65" s="187"/>
      <c r="B65" s="27"/>
      <c r="C65" s="32"/>
      <c r="D65" s="32"/>
      <c r="E65" s="32"/>
      <c r="F65" s="32"/>
      <c r="G65" s="32"/>
      <c r="H65" s="32"/>
      <c r="I65" s="32"/>
      <c r="J65" s="32"/>
      <c r="K65" s="32"/>
      <c r="L65" s="32"/>
      <c r="M65" s="32"/>
    </row>
    <row r="66" spans="1:15" x14ac:dyDescent="0.2">
      <c r="A66" s="187"/>
      <c r="B66" s="27"/>
      <c r="C66" s="32"/>
      <c r="D66" s="32"/>
      <c r="E66" s="32"/>
      <c r="F66" s="32"/>
      <c r="G66" s="32"/>
      <c r="H66" s="32"/>
      <c r="I66" s="32"/>
      <c r="J66" s="32"/>
      <c r="K66" s="32"/>
      <c r="L66" s="32"/>
      <c r="M66" s="32"/>
    </row>
    <row r="67" spans="1:15" x14ac:dyDescent="0.2">
      <c r="A67" s="200" t="s">
        <v>58</v>
      </c>
      <c r="B67" s="2"/>
      <c r="C67" s="2"/>
      <c r="D67" s="2"/>
      <c r="E67" s="2"/>
      <c r="F67" s="2"/>
      <c r="G67" s="2"/>
      <c r="H67" s="2"/>
      <c r="I67" s="2"/>
      <c r="J67" s="2"/>
      <c r="K67" s="2"/>
    </row>
    <row r="68" spans="1:15" x14ac:dyDescent="0.2">
      <c r="A68" s="5" t="s">
        <v>7</v>
      </c>
      <c r="B68" s="5" t="s">
        <v>7</v>
      </c>
      <c r="C68" s="5" t="s">
        <v>7</v>
      </c>
      <c r="D68" s="5" t="s">
        <v>7</v>
      </c>
      <c r="E68" s="5" t="s">
        <v>7</v>
      </c>
      <c r="F68" s="5" t="s">
        <v>7</v>
      </c>
      <c r="G68" s="5" t="s">
        <v>7</v>
      </c>
      <c r="H68" s="5"/>
      <c r="I68" s="5"/>
      <c r="J68" s="5" t="s">
        <v>7</v>
      </c>
      <c r="K68" s="5" t="s">
        <v>7</v>
      </c>
      <c r="L68" s="5" t="s">
        <v>7</v>
      </c>
      <c r="M68" s="5" t="s">
        <v>7</v>
      </c>
      <c r="N68" s="5" t="s">
        <v>7</v>
      </c>
      <c r="O68" s="5" t="s">
        <v>7</v>
      </c>
    </row>
    <row r="69" spans="1:15" x14ac:dyDescent="0.2">
      <c r="A69" s="187" t="s">
        <v>346</v>
      </c>
      <c r="B69" s="16">
        <f>SUM(C69:J69)</f>
        <v>5443582.5728185661</v>
      </c>
      <c r="C69" s="22">
        <f>'[23]GS Combined'!E26</f>
        <v>1219664.7884418271</v>
      </c>
      <c r="D69" s="22">
        <f>'[23]GS Combined'!F26</f>
        <v>1244550.9443502014</v>
      </c>
      <c r="E69" s="22"/>
      <c r="F69" s="22">
        <f>'[23]GS Combined'!G26</f>
        <v>2523076.5975872464</v>
      </c>
      <c r="G69" s="22">
        <f>'[23]GS Combined'!H26</f>
        <v>415031.75897180435</v>
      </c>
      <c r="H69" s="22">
        <f>'[23]GS Combined'!I26</f>
        <v>41258.483467487007</v>
      </c>
      <c r="I69" s="68"/>
      <c r="J69" s="16"/>
      <c r="K69" s="16"/>
      <c r="L69" s="237">
        <f>SUM(C69:J69)</f>
        <v>5443582.5728185661</v>
      </c>
      <c r="M69" s="22"/>
      <c r="N69" s="17">
        <f>SUM(C69:L69)</f>
        <v>10887165.145637132</v>
      </c>
    </row>
    <row r="70" spans="1:15" x14ac:dyDescent="0.2">
      <c r="A70" s="151" t="s">
        <v>309</v>
      </c>
      <c r="B70" s="27">
        <f>SUM(C70:M70)</f>
        <v>1</v>
      </c>
      <c r="C70" s="27">
        <f t="shared" ref="C70:I70" si="7">C69/$B69</f>
        <v>0.22405553183522514</v>
      </c>
      <c r="D70" s="27">
        <f t="shared" si="7"/>
        <v>0.22862718213637762</v>
      </c>
      <c r="E70" s="27">
        <f t="shared" si="7"/>
        <v>0</v>
      </c>
      <c r="F70" s="27">
        <f t="shared" si="7"/>
        <v>0.46349560493225944</v>
      </c>
      <c r="G70" s="27">
        <f t="shared" si="7"/>
        <v>7.6242392472226264E-2</v>
      </c>
      <c r="H70" s="27">
        <f t="shared" si="7"/>
        <v>7.5792886239115648E-3</v>
      </c>
      <c r="I70" s="283">
        <f t="shared" si="7"/>
        <v>0</v>
      </c>
      <c r="J70" s="27"/>
      <c r="K70" s="27"/>
      <c r="L70" s="27"/>
      <c r="M70" s="27"/>
    </row>
    <row r="71" spans="1:15" x14ac:dyDescent="0.2">
      <c r="A71" s="151"/>
      <c r="B71" s="27"/>
      <c r="C71" s="27"/>
      <c r="D71" s="27"/>
      <c r="E71" s="27"/>
      <c r="F71" s="27"/>
      <c r="G71" s="27"/>
      <c r="H71" s="27"/>
      <c r="I71" s="27"/>
      <c r="J71" s="2"/>
      <c r="K71" s="27"/>
    </row>
    <row r="72" spans="1:15" x14ac:dyDescent="0.2">
      <c r="A72" s="2"/>
      <c r="B72" s="2"/>
      <c r="C72" s="22"/>
      <c r="D72" s="22"/>
      <c r="E72" s="22"/>
      <c r="F72" s="22"/>
      <c r="G72" s="22"/>
      <c r="H72" s="22"/>
      <c r="I72" s="22"/>
      <c r="J72" s="2"/>
      <c r="K72" s="2"/>
    </row>
    <row r="73" spans="1:15" x14ac:dyDescent="0.2">
      <c r="A73" s="200" t="s">
        <v>59</v>
      </c>
      <c r="B73" s="202"/>
      <c r="C73" s="16"/>
      <c r="D73" s="16"/>
      <c r="E73" s="16"/>
      <c r="F73" s="16"/>
      <c r="G73" s="16"/>
      <c r="H73" s="16"/>
      <c r="I73" s="16"/>
      <c r="J73" s="2"/>
      <c r="K73" s="2"/>
    </row>
    <row r="74" spans="1:15" x14ac:dyDescent="0.2">
      <c r="A74" s="5" t="s">
        <v>7</v>
      </c>
      <c r="B74" s="5" t="s">
        <v>7</v>
      </c>
      <c r="C74" s="5" t="s">
        <v>7</v>
      </c>
      <c r="D74" s="5" t="s">
        <v>7</v>
      </c>
      <c r="E74" s="5" t="s">
        <v>7</v>
      </c>
      <c r="F74" s="5" t="s">
        <v>7</v>
      </c>
      <c r="G74" s="5" t="s">
        <v>7</v>
      </c>
      <c r="H74" s="5"/>
      <c r="I74" s="5"/>
      <c r="J74" s="5" t="s">
        <v>7</v>
      </c>
      <c r="K74" s="5" t="s">
        <v>7</v>
      </c>
      <c r="L74" s="5" t="s">
        <v>7</v>
      </c>
      <c r="M74" s="5" t="s">
        <v>7</v>
      </c>
      <c r="N74" s="5" t="s">
        <v>7</v>
      </c>
      <c r="O74" s="5" t="s">
        <v>7</v>
      </c>
    </row>
    <row r="75" spans="1:15" x14ac:dyDescent="0.2">
      <c r="A75" s="187" t="s">
        <v>347</v>
      </c>
      <c r="B75" s="16">
        <f>SUM(C75:J75)</f>
        <v>55522630.239830576</v>
      </c>
      <c r="C75" s="22">
        <f>'[23]GS Combined'!E$124*10</f>
        <v>11223249.905287668</v>
      </c>
      <c r="D75" s="22">
        <f>'[23]GS Combined'!F$124*10</f>
        <v>11830426.859252591</v>
      </c>
      <c r="E75" s="22"/>
      <c r="F75" s="22">
        <f>'[23]GS Combined'!G$124*10</f>
        <v>27184609.826697029</v>
      </c>
      <c r="G75" s="22">
        <f>'[23]GS Combined'!H$124*10</f>
        <v>4842991.6632957933</v>
      </c>
      <c r="H75" s="22">
        <f>'[23]GS Combined'!I$124*10</f>
        <v>441351.98529749468</v>
      </c>
      <c r="I75" s="22"/>
      <c r="J75" s="16"/>
      <c r="K75" s="16"/>
      <c r="L75" s="237">
        <f>SUM(C75:J75)</f>
        <v>55522630.239830576</v>
      </c>
      <c r="M75" s="22"/>
      <c r="N75" s="17">
        <f>SUM(C75:L75)</f>
        <v>111045260.47966115</v>
      </c>
    </row>
    <row r="76" spans="1:15" x14ac:dyDescent="0.2">
      <c r="A76" s="151" t="s">
        <v>348</v>
      </c>
      <c r="B76" s="27">
        <f>SUM(C76:M76)</f>
        <v>1</v>
      </c>
      <c r="C76" s="27">
        <f t="shared" ref="C76:I76" si="8">C75/$B75</f>
        <v>0.2021382967054825</v>
      </c>
      <c r="D76" s="27">
        <f t="shared" si="8"/>
        <v>0.21307396296160575</v>
      </c>
      <c r="E76" s="27">
        <f t="shared" si="8"/>
        <v>0</v>
      </c>
      <c r="F76" s="27">
        <f t="shared" si="8"/>
        <v>0.48961314889573543</v>
      </c>
      <c r="G76" s="27">
        <f t="shared" si="8"/>
        <v>8.7225544654070619E-2</v>
      </c>
      <c r="H76" s="27">
        <f t="shared" si="8"/>
        <v>7.9490467831057395E-3</v>
      </c>
      <c r="I76" s="283">
        <f t="shared" si="8"/>
        <v>0</v>
      </c>
      <c r="J76" s="27"/>
      <c r="K76" s="27"/>
      <c r="L76" s="27"/>
      <c r="M76" s="27"/>
    </row>
    <row r="77" spans="1:15" x14ac:dyDescent="0.2">
      <c r="A77" s="151"/>
      <c r="B77" s="27"/>
      <c r="C77" s="27"/>
      <c r="D77" s="27"/>
      <c r="E77" s="27"/>
      <c r="F77" s="27"/>
      <c r="G77" s="27"/>
      <c r="H77" s="27"/>
      <c r="I77" s="27"/>
      <c r="J77" s="27"/>
      <c r="K77" s="27"/>
      <c r="L77" s="27"/>
      <c r="M77" s="27"/>
    </row>
    <row r="78" spans="1:15" x14ac:dyDescent="0.2">
      <c r="A78" s="2"/>
      <c r="B78" s="32"/>
      <c r="C78" s="32"/>
      <c r="D78" s="32"/>
      <c r="E78" s="32"/>
      <c r="F78" s="32"/>
      <c r="G78" s="32"/>
      <c r="H78" s="32"/>
      <c r="I78" s="32"/>
      <c r="J78" s="2"/>
      <c r="K78" s="2"/>
    </row>
    <row r="79" spans="1:15" x14ac:dyDescent="0.2">
      <c r="A79" s="203" t="s">
        <v>349</v>
      </c>
      <c r="B79" s="204">
        <v>1.6250000000000001E-2</v>
      </c>
      <c r="C79" s="205" t="s">
        <v>350</v>
      </c>
      <c r="D79" s="32"/>
      <c r="E79" s="32"/>
      <c r="F79" s="32"/>
      <c r="G79" s="32"/>
      <c r="H79" s="32"/>
      <c r="I79" s="32"/>
      <c r="J79" s="2"/>
      <c r="K79" s="2"/>
    </row>
    <row r="80" spans="1:15" x14ac:dyDescent="0.2">
      <c r="A80" s="206" t="s">
        <v>7</v>
      </c>
      <c r="B80" s="206" t="s">
        <v>7</v>
      </c>
      <c r="C80" s="206" t="s">
        <v>7</v>
      </c>
      <c r="D80" s="206" t="s">
        <v>7</v>
      </c>
      <c r="E80" s="206" t="s">
        <v>7</v>
      </c>
      <c r="F80" s="206" t="s">
        <v>7</v>
      </c>
      <c r="G80" s="206" t="s">
        <v>7</v>
      </c>
      <c r="H80" s="206"/>
      <c r="I80" s="206"/>
      <c r="J80" s="206" t="s">
        <v>7</v>
      </c>
      <c r="K80" s="206" t="s">
        <v>7</v>
      </c>
      <c r="L80" s="206" t="s">
        <v>7</v>
      </c>
      <c r="M80" s="206" t="s">
        <v>7</v>
      </c>
      <c r="N80" s="206" t="s">
        <v>7</v>
      </c>
      <c r="O80" s="206" t="s">
        <v>7</v>
      </c>
    </row>
    <row r="81" spans="1:15" x14ac:dyDescent="0.2">
      <c r="A81" s="207" t="s">
        <v>351</v>
      </c>
      <c r="B81" s="16">
        <f t="shared" ref="B81:I81" si="9">B229*$B$79</f>
        <v>485691.9824485142</v>
      </c>
      <c r="C81" s="16">
        <f t="shared" si="9"/>
        <v>205702.560723737</v>
      </c>
      <c r="D81" s="16">
        <f t="shared" si="9"/>
        <v>93546.245148162998</v>
      </c>
      <c r="E81" s="16">
        <f t="shared" si="9"/>
        <v>0</v>
      </c>
      <c r="F81" s="16">
        <f t="shared" si="9"/>
        <v>167909.89066410469</v>
      </c>
      <c r="G81" s="16">
        <f t="shared" si="9"/>
        <v>16885.627196436868</v>
      </c>
      <c r="H81" s="16">
        <f t="shared" si="9"/>
        <v>1647.6587160727233</v>
      </c>
      <c r="I81" s="237">
        <f t="shared" si="9"/>
        <v>0</v>
      </c>
      <c r="J81" s="16">
        <f>J229*$B$79</f>
        <v>0</v>
      </c>
      <c r="K81" s="16"/>
      <c r="L81" s="237">
        <f>SUM(C81:J81)</f>
        <v>485691.98244851426</v>
      </c>
      <c r="M81" s="16"/>
      <c r="N81" s="17">
        <f>SUM(C81:L81)</f>
        <v>971383.96489702852</v>
      </c>
    </row>
    <row r="82" spans="1:15" x14ac:dyDescent="0.2">
      <c r="A82" s="151" t="s">
        <v>352</v>
      </c>
      <c r="B82" s="27"/>
      <c r="C82" s="27">
        <f t="shared" ref="C82:J82" si="10">C81/$L$81</f>
        <v>0.4235247196931905</v>
      </c>
      <c r="D82" s="27">
        <f t="shared" si="10"/>
        <v>0.19260405468620095</v>
      </c>
      <c r="E82" s="27">
        <f t="shared" si="10"/>
        <v>0</v>
      </c>
      <c r="F82" s="27">
        <f t="shared" si="10"/>
        <v>0.34571270832518625</v>
      </c>
      <c r="G82" s="27">
        <f t="shared" si="10"/>
        <v>3.4766122988712969E-2</v>
      </c>
      <c r="H82" s="27">
        <f t="shared" si="10"/>
        <v>3.3923943067093623E-3</v>
      </c>
      <c r="I82" s="283">
        <f t="shared" si="10"/>
        <v>0</v>
      </c>
      <c r="J82" s="27">
        <f t="shared" si="10"/>
        <v>0</v>
      </c>
      <c r="K82" s="27"/>
      <c r="L82" s="27"/>
      <c r="M82" s="27"/>
    </row>
    <row r="83" spans="1:15" x14ac:dyDescent="0.2">
      <c r="A83" s="2" t="s">
        <v>353</v>
      </c>
      <c r="B83" s="32"/>
      <c r="C83" s="32">
        <f t="shared" ref="C83:I83" si="11">C81/SUM($C$81:$I$81)</f>
        <v>0.4235247196931905</v>
      </c>
      <c r="D83" s="32">
        <f t="shared" si="11"/>
        <v>0.19260405468620095</v>
      </c>
      <c r="E83" s="32">
        <f t="shared" si="11"/>
        <v>0</v>
      </c>
      <c r="F83" s="32">
        <f t="shared" si="11"/>
        <v>0.34571270832518625</v>
      </c>
      <c r="G83" s="32">
        <f t="shared" si="11"/>
        <v>3.4766122988712969E-2</v>
      </c>
      <c r="H83" s="32">
        <f t="shared" si="11"/>
        <v>3.3923943067093623E-3</v>
      </c>
      <c r="I83" s="284">
        <f t="shared" si="11"/>
        <v>0</v>
      </c>
      <c r="J83" s="2"/>
      <c r="K83" s="2"/>
    </row>
    <row r="84" spans="1:15" x14ac:dyDescent="0.2">
      <c r="A84" s="2"/>
      <c r="B84" s="32"/>
      <c r="C84" s="32"/>
      <c r="D84" s="32"/>
      <c r="E84" s="32"/>
      <c r="F84" s="32"/>
      <c r="G84" s="32"/>
      <c r="H84" s="32"/>
      <c r="I84" s="284"/>
      <c r="J84" s="2"/>
      <c r="K84" s="2"/>
    </row>
    <row r="85" spans="1:15" x14ac:dyDescent="0.2">
      <c r="A85" s="5" t="s">
        <v>7</v>
      </c>
      <c r="B85" s="5" t="s">
        <v>7</v>
      </c>
      <c r="C85" s="5" t="s">
        <v>7</v>
      </c>
      <c r="D85" s="5" t="s">
        <v>7</v>
      </c>
      <c r="E85" s="5" t="s">
        <v>7</v>
      </c>
      <c r="F85" s="5" t="s">
        <v>7</v>
      </c>
      <c r="G85" s="5" t="s">
        <v>7</v>
      </c>
      <c r="H85" s="5"/>
      <c r="I85" s="5"/>
      <c r="J85" s="5" t="s">
        <v>7</v>
      </c>
      <c r="K85" s="5" t="s">
        <v>7</v>
      </c>
      <c r="L85" s="5" t="s">
        <v>7</v>
      </c>
      <c r="M85" s="5" t="s">
        <v>7</v>
      </c>
      <c r="N85" s="5" t="s">
        <v>7</v>
      </c>
      <c r="O85" s="5" t="s">
        <v>7</v>
      </c>
    </row>
    <row r="86" spans="1:15" x14ac:dyDescent="0.2">
      <c r="A86" s="6" t="s">
        <v>354</v>
      </c>
      <c r="B86" s="2"/>
      <c r="C86" s="2"/>
      <c r="D86" s="2"/>
      <c r="E86" s="2"/>
      <c r="F86" s="2"/>
      <c r="J86" s="2"/>
      <c r="K86" s="2"/>
      <c r="L86" s="2" t="s">
        <v>338</v>
      </c>
    </row>
    <row r="87" spans="1:15" x14ac:dyDescent="0.2">
      <c r="A87" s="2"/>
      <c r="B87" s="2"/>
      <c r="C87" s="2"/>
      <c r="D87" s="2"/>
      <c r="E87" s="2"/>
      <c r="F87" s="2"/>
      <c r="J87" s="2"/>
      <c r="K87" s="2"/>
    </row>
    <row r="88" spans="1:15" x14ac:dyDescent="0.2">
      <c r="A88" s="2"/>
      <c r="B88" s="2"/>
      <c r="C88" s="2"/>
      <c r="D88" s="2"/>
      <c r="E88" s="2"/>
      <c r="F88" s="2"/>
      <c r="J88" s="2"/>
      <c r="K88" s="2"/>
    </row>
    <row r="89" spans="1:15" x14ac:dyDescent="0.2">
      <c r="A89" s="2" t="s">
        <v>305</v>
      </c>
      <c r="B89" s="2"/>
      <c r="C89" s="2"/>
      <c r="D89" s="2" t="s">
        <v>13</v>
      </c>
      <c r="F89" s="2"/>
      <c r="J89" s="2"/>
      <c r="K89" s="2"/>
      <c r="L89" s="3" t="s">
        <v>355</v>
      </c>
    </row>
    <row r="90" spans="1:15" x14ac:dyDescent="0.2">
      <c r="A90" s="5" t="s">
        <v>7</v>
      </c>
      <c r="B90" s="5" t="s">
        <v>7</v>
      </c>
      <c r="C90" s="5" t="s">
        <v>7</v>
      </c>
      <c r="D90" s="5" t="s">
        <v>7</v>
      </c>
      <c r="E90" s="5" t="s">
        <v>7</v>
      </c>
      <c r="F90" s="5" t="s">
        <v>7</v>
      </c>
      <c r="G90" s="5" t="s">
        <v>7</v>
      </c>
      <c r="H90" s="5"/>
      <c r="I90" s="5"/>
      <c r="J90" s="5" t="s">
        <v>7</v>
      </c>
      <c r="K90" s="5" t="s">
        <v>7</v>
      </c>
      <c r="L90" s="5" t="s">
        <v>7</v>
      </c>
      <c r="M90" s="5" t="s">
        <v>7</v>
      </c>
      <c r="N90" s="5" t="s">
        <v>7</v>
      </c>
      <c r="O90" s="5" t="s">
        <v>7</v>
      </c>
    </row>
    <row r="91" spans="1:15" x14ac:dyDescent="0.2">
      <c r="A91" s="2" t="s">
        <v>15</v>
      </c>
      <c r="B91" s="2"/>
      <c r="C91" s="2"/>
      <c r="D91" s="6" t="s">
        <v>16</v>
      </c>
      <c r="F91" s="2"/>
      <c r="J91" s="2"/>
      <c r="K91" s="2"/>
      <c r="L91" s="3" t="s">
        <v>17</v>
      </c>
    </row>
    <row r="92" spans="1:15" x14ac:dyDescent="0.2">
      <c r="A92" s="2"/>
      <c r="B92" s="2"/>
      <c r="C92" s="2"/>
      <c r="D92" s="6" t="s">
        <v>18</v>
      </c>
      <c r="F92" s="2"/>
      <c r="J92" s="2"/>
      <c r="K92" s="2"/>
    </row>
    <row r="93" spans="1:15" x14ac:dyDescent="0.2">
      <c r="A93" s="2" t="s">
        <v>19</v>
      </c>
      <c r="B93" s="2"/>
      <c r="C93" s="2"/>
      <c r="D93" s="2"/>
      <c r="F93" s="2"/>
      <c r="J93" s="2"/>
      <c r="K93" s="2"/>
      <c r="L93" s="158" t="s">
        <v>695</v>
      </c>
    </row>
    <row r="94" spans="1:15" x14ac:dyDescent="0.2">
      <c r="A94" s="2" t="s">
        <v>22</v>
      </c>
      <c r="B94" s="2"/>
      <c r="C94" s="2"/>
      <c r="D94" s="2"/>
      <c r="F94" s="2"/>
      <c r="G94" s="2"/>
      <c r="H94" s="2"/>
      <c r="I94" s="2"/>
      <c r="J94" s="2"/>
      <c r="K94" s="2"/>
      <c r="L94" s="3" t="s">
        <v>23</v>
      </c>
    </row>
    <row r="95" spans="1:15" x14ac:dyDescent="0.2">
      <c r="A95" s="2" t="s">
        <v>786</v>
      </c>
      <c r="B95" s="2"/>
      <c r="C95" s="2"/>
      <c r="D95" s="2" t="s">
        <v>356</v>
      </c>
      <c r="F95" s="2"/>
      <c r="G95" s="2"/>
      <c r="H95" s="2"/>
      <c r="I95" s="2"/>
      <c r="J95" s="2"/>
      <c r="K95" s="2"/>
    </row>
    <row r="96" spans="1:15" x14ac:dyDescent="0.2">
      <c r="A96" s="2"/>
      <c r="B96" s="2"/>
      <c r="C96" s="2"/>
      <c r="D96" s="2" t="s">
        <v>357</v>
      </c>
      <c r="F96" s="2"/>
      <c r="G96" s="2"/>
      <c r="H96" s="2"/>
      <c r="I96" s="2"/>
      <c r="J96" s="2"/>
      <c r="K96" s="2"/>
    </row>
    <row r="97" spans="1:16" x14ac:dyDescent="0.2">
      <c r="A97" s="5" t="s">
        <v>7</v>
      </c>
      <c r="B97" s="5" t="s">
        <v>7</v>
      </c>
      <c r="C97" s="5" t="s">
        <v>7</v>
      </c>
      <c r="D97" s="5" t="s">
        <v>7</v>
      </c>
      <c r="E97" s="5" t="s">
        <v>7</v>
      </c>
      <c r="F97" s="5" t="s">
        <v>7</v>
      </c>
      <c r="G97" s="5" t="s">
        <v>7</v>
      </c>
      <c r="H97" s="5"/>
      <c r="I97" s="5"/>
      <c r="J97" s="5" t="s">
        <v>7</v>
      </c>
      <c r="K97" s="5" t="s">
        <v>7</v>
      </c>
      <c r="L97" s="5" t="s">
        <v>7</v>
      </c>
      <c r="M97" s="5" t="s">
        <v>7</v>
      </c>
      <c r="N97" s="5" t="s">
        <v>7</v>
      </c>
      <c r="O97" s="5" t="s">
        <v>7</v>
      </c>
    </row>
    <row r="98" spans="1:16" x14ac:dyDescent="0.2">
      <c r="A98" s="2"/>
      <c r="B98" s="8"/>
      <c r="C98" s="238" t="s">
        <v>711</v>
      </c>
      <c r="D98" s="233" t="s">
        <v>113</v>
      </c>
      <c r="E98" s="239" t="s">
        <v>114</v>
      </c>
      <c r="F98" s="239" t="s">
        <v>29</v>
      </c>
      <c r="G98" s="233" t="s">
        <v>683</v>
      </c>
      <c r="H98" s="233" t="s">
        <v>30</v>
      </c>
      <c r="I98" s="233" t="s">
        <v>31</v>
      </c>
      <c r="J98" s="233" t="s">
        <v>32</v>
      </c>
      <c r="K98" s="2"/>
      <c r="L98" s="249" t="s">
        <v>342</v>
      </c>
    </row>
    <row r="99" spans="1:16" x14ac:dyDescent="0.2">
      <c r="A99" s="151" t="s">
        <v>358</v>
      </c>
      <c r="B99" s="11" t="s">
        <v>255</v>
      </c>
      <c r="C99" s="13" t="s">
        <v>26</v>
      </c>
      <c r="D99" s="13" t="s">
        <v>27</v>
      </c>
      <c r="E99" s="13"/>
      <c r="F99" s="224" t="s">
        <v>114</v>
      </c>
      <c r="G99" s="224" t="s">
        <v>29</v>
      </c>
      <c r="H99" s="121" t="s">
        <v>752</v>
      </c>
      <c r="I99" s="13"/>
      <c r="J99" s="13"/>
      <c r="K99" s="13"/>
      <c r="L99" s="233" t="s">
        <v>25</v>
      </c>
      <c r="M99" s="14"/>
      <c r="N99" s="3" t="s">
        <v>33</v>
      </c>
      <c r="O99" s="18" t="s">
        <v>34</v>
      </c>
    </row>
    <row r="100" spans="1:16" x14ac:dyDescent="0.2">
      <c r="A100" s="5" t="s">
        <v>7</v>
      </c>
      <c r="B100" s="5" t="s">
        <v>7</v>
      </c>
      <c r="C100" s="5" t="s">
        <v>7</v>
      </c>
      <c r="D100" s="5" t="s">
        <v>7</v>
      </c>
      <c r="E100" s="5" t="s">
        <v>7</v>
      </c>
      <c r="F100" s="5" t="s">
        <v>7</v>
      </c>
      <c r="G100" s="5" t="s">
        <v>7</v>
      </c>
      <c r="H100" s="5"/>
      <c r="I100" s="5"/>
      <c r="J100" s="5" t="s">
        <v>7</v>
      </c>
      <c r="K100" s="5" t="s">
        <v>7</v>
      </c>
      <c r="L100" s="5" t="s">
        <v>7</v>
      </c>
      <c r="M100" s="5" t="s">
        <v>7</v>
      </c>
      <c r="N100" s="5" t="s">
        <v>7</v>
      </c>
      <c r="O100" s="5" t="s">
        <v>7</v>
      </c>
    </row>
    <row r="101" spans="1:16" x14ac:dyDescent="0.2">
      <c r="A101" s="151" t="s">
        <v>359</v>
      </c>
      <c r="B101" s="22"/>
      <c r="C101" s="22"/>
      <c r="D101" s="22"/>
      <c r="E101" s="22"/>
      <c r="F101" s="22"/>
      <c r="G101" s="22"/>
      <c r="H101" s="22"/>
      <c r="I101" s="22"/>
      <c r="J101" s="2"/>
      <c r="K101" s="2"/>
    </row>
    <row r="102" spans="1:16" x14ac:dyDescent="0.2">
      <c r="A102" s="151" t="s">
        <v>360</v>
      </c>
      <c r="B102" s="22"/>
      <c r="C102" s="22"/>
      <c r="D102" s="22"/>
      <c r="E102" s="22"/>
      <c r="F102" s="22"/>
      <c r="G102" s="22"/>
      <c r="H102" s="22"/>
      <c r="I102" s="22"/>
      <c r="J102" s="2"/>
      <c r="K102" s="2"/>
    </row>
    <row r="103" spans="1:16" x14ac:dyDescent="0.2">
      <c r="A103" s="151" t="s">
        <v>361</v>
      </c>
      <c r="B103" s="16">
        <f>C25</f>
        <v>6085866</v>
      </c>
      <c r="C103" s="16">
        <f t="shared" ref="C103:J106" si="12">C$64*$B103</f>
        <v>3505132.0929344594</v>
      </c>
      <c r="D103" s="16">
        <f t="shared" si="12"/>
        <v>1013701.1112428745</v>
      </c>
      <c r="E103" s="16">
        <f t="shared" si="12"/>
        <v>0</v>
      </c>
      <c r="F103" s="16">
        <f t="shared" si="12"/>
        <v>1550100.9132754952</v>
      </c>
      <c r="G103" s="16">
        <f t="shared" si="12"/>
        <v>15715.149633252013</v>
      </c>
      <c r="H103" s="16">
        <f t="shared" si="12"/>
        <v>1216.7329139182334</v>
      </c>
      <c r="I103" s="237">
        <f t="shared" si="12"/>
        <v>0</v>
      </c>
      <c r="J103" s="16">
        <f t="shared" si="12"/>
        <v>0</v>
      </c>
      <c r="K103" s="16"/>
      <c r="L103" s="237">
        <f t="shared" ref="L103:L113" si="13">SUM(C103:J103)</f>
        <v>6085865.9999999991</v>
      </c>
      <c r="M103" s="16"/>
      <c r="N103" s="17">
        <f t="shared" ref="N103:N113" si="14">SUM(C103:J103)</f>
        <v>6085865.9999999991</v>
      </c>
      <c r="O103" s="9" t="s">
        <v>345</v>
      </c>
      <c r="P103" s="186"/>
    </row>
    <row r="104" spans="1:16" x14ac:dyDescent="0.2">
      <c r="A104" s="151" t="s">
        <v>362</v>
      </c>
      <c r="B104" s="16">
        <f>C26</f>
        <v>1990398</v>
      </c>
      <c r="C104" s="16">
        <f t="shared" si="12"/>
        <v>1146362.3923879629</v>
      </c>
      <c r="D104" s="16">
        <f t="shared" si="12"/>
        <v>331533.53432619036</v>
      </c>
      <c r="E104" s="16">
        <f t="shared" si="12"/>
        <v>0</v>
      </c>
      <c r="F104" s="16">
        <f t="shared" si="12"/>
        <v>506964.45790651964</v>
      </c>
      <c r="G104" s="16">
        <f t="shared" si="12"/>
        <v>5139.6797760130667</v>
      </c>
      <c r="H104" s="16">
        <f t="shared" si="12"/>
        <v>397.93560331381337</v>
      </c>
      <c r="I104" s="237">
        <f t="shared" si="12"/>
        <v>0</v>
      </c>
      <c r="J104" s="16">
        <f t="shared" si="12"/>
        <v>0</v>
      </c>
      <c r="K104" s="16"/>
      <c r="L104" s="237">
        <f t="shared" si="13"/>
        <v>1990398</v>
      </c>
      <c r="M104" s="16"/>
      <c r="N104" s="17">
        <f t="shared" si="14"/>
        <v>1990398</v>
      </c>
      <c r="O104" s="9" t="s">
        <v>345</v>
      </c>
      <c r="P104" s="186"/>
    </row>
    <row r="105" spans="1:16" x14ac:dyDescent="0.2">
      <c r="A105" s="151" t="s">
        <v>363</v>
      </c>
      <c r="B105" s="16">
        <f>C29</f>
        <v>14148523</v>
      </c>
      <c r="C105" s="16">
        <f t="shared" si="12"/>
        <v>8148789.6767561659</v>
      </c>
      <c r="D105" s="16">
        <f t="shared" si="12"/>
        <v>2356669.2870900161</v>
      </c>
      <c r="E105" s="16">
        <f t="shared" si="12"/>
        <v>0</v>
      </c>
      <c r="F105" s="16">
        <f t="shared" si="12"/>
        <v>3603700.5125974426</v>
      </c>
      <c r="G105" s="16">
        <f t="shared" si="12"/>
        <v>36534.842540816324</v>
      </c>
      <c r="H105" s="16">
        <f t="shared" si="12"/>
        <v>2828.6810155578755</v>
      </c>
      <c r="I105" s="237">
        <f t="shared" si="12"/>
        <v>0</v>
      </c>
      <c r="J105" s="16">
        <f t="shared" si="12"/>
        <v>0</v>
      </c>
      <c r="K105" s="16"/>
      <c r="L105" s="237">
        <f t="shared" si="13"/>
        <v>14148523</v>
      </c>
      <c r="M105" s="16"/>
      <c r="N105" s="17">
        <f t="shared" si="14"/>
        <v>14148523</v>
      </c>
      <c r="O105" s="9" t="s">
        <v>345</v>
      </c>
      <c r="P105" s="186"/>
    </row>
    <row r="106" spans="1:16" x14ac:dyDescent="0.2">
      <c r="A106" s="151" t="s">
        <v>364</v>
      </c>
      <c r="B106" s="16">
        <f>C21-SUM(B103:B105)</f>
        <v>5082558.089960508</v>
      </c>
      <c r="C106" s="16">
        <f t="shared" si="12"/>
        <v>2927280.5998890288</v>
      </c>
      <c r="D106" s="16">
        <f t="shared" si="12"/>
        <v>846583.67169921729</v>
      </c>
      <c r="E106" s="16">
        <f t="shared" si="12"/>
        <v>0</v>
      </c>
      <c r="F106" s="16">
        <f t="shared" si="12"/>
        <v>1294553.303839345</v>
      </c>
      <c r="G106" s="16">
        <f t="shared" si="12"/>
        <v>13124.370616018316</v>
      </c>
      <c r="H106" s="16">
        <f t="shared" si="12"/>
        <v>1016.1439168979961</v>
      </c>
      <c r="I106" s="237">
        <f t="shared" si="12"/>
        <v>0</v>
      </c>
      <c r="J106" s="16">
        <f t="shared" si="12"/>
        <v>0</v>
      </c>
      <c r="K106" s="16"/>
      <c r="L106" s="237">
        <f t="shared" si="13"/>
        <v>5082558.089960509</v>
      </c>
      <c r="M106" s="16"/>
      <c r="N106" s="17">
        <f t="shared" si="14"/>
        <v>5082558.089960509</v>
      </c>
      <c r="O106" s="9" t="s">
        <v>345</v>
      </c>
    </row>
    <row r="107" spans="1:16" x14ac:dyDescent="0.2">
      <c r="A107" s="151" t="s">
        <v>365</v>
      </c>
      <c r="B107" s="16">
        <f t="shared" ref="B107:I107" si="15">SUM(B103:B106)</f>
        <v>27307345.089960508</v>
      </c>
      <c r="C107" s="16">
        <f t="shared" si="15"/>
        <v>15727564.761967618</v>
      </c>
      <c r="D107" s="16">
        <f t="shared" si="15"/>
        <v>4548487.6043582987</v>
      </c>
      <c r="E107" s="16">
        <f t="shared" si="15"/>
        <v>0</v>
      </c>
      <c r="F107" s="16">
        <f t="shared" si="15"/>
        <v>6955319.1876188014</v>
      </c>
      <c r="G107" s="16">
        <f t="shared" si="15"/>
        <v>70514.042566099728</v>
      </c>
      <c r="H107" s="16">
        <f t="shared" si="15"/>
        <v>5459.4934496879177</v>
      </c>
      <c r="I107" s="237">
        <f t="shared" si="15"/>
        <v>0</v>
      </c>
      <c r="J107" s="16"/>
      <c r="K107" s="16"/>
      <c r="L107" s="237">
        <f t="shared" si="13"/>
        <v>27307345.089960501</v>
      </c>
      <c r="M107" s="16"/>
      <c r="N107" s="17">
        <f t="shared" si="14"/>
        <v>27307345.089960501</v>
      </c>
      <c r="O107" s="9"/>
    </row>
    <row r="108" spans="1:16" x14ac:dyDescent="0.2">
      <c r="A108" s="151" t="s">
        <v>366</v>
      </c>
      <c r="B108" s="22"/>
      <c r="C108" s="22"/>
      <c r="D108" s="22"/>
      <c r="E108" s="22"/>
      <c r="F108" s="22"/>
      <c r="G108" s="22"/>
      <c r="H108" s="22"/>
      <c r="I108" s="251"/>
      <c r="L108" s="237">
        <f t="shared" si="13"/>
        <v>0</v>
      </c>
      <c r="N108" s="17">
        <f t="shared" si="14"/>
        <v>0</v>
      </c>
      <c r="O108" s="8"/>
    </row>
    <row r="109" spans="1:16" x14ac:dyDescent="0.2">
      <c r="A109" s="151" t="s">
        <v>367</v>
      </c>
      <c r="B109" s="16">
        <f>D27</f>
        <v>34593</v>
      </c>
      <c r="C109" s="16">
        <f t="shared" ref="C109:J112" si="16">$B109*C$70</f>
        <v>7750.7530127759437</v>
      </c>
      <c r="D109" s="16">
        <f t="shared" si="16"/>
        <v>7908.9001116437112</v>
      </c>
      <c r="E109" s="16">
        <f t="shared" si="16"/>
        <v>0</v>
      </c>
      <c r="F109" s="16">
        <f t="shared" si="16"/>
        <v>16033.70346142165</v>
      </c>
      <c r="G109" s="16">
        <f t="shared" si="16"/>
        <v>2637.4530827917233</v>
      </c>
      <c r="H109" s="16">
        <f t="shared" si="16"/>
        <v>262.19033136697277</v>
      </c>
      <c r="I109" s="237">
        <f t="shared" si="16"/>
        <v>0</v>
      </c>
      <c r="J109" s="16">
        <f t="shared" si="16"/>
        <v>0</v>
      </c>
      <c r="K109" s="16"/>
      <c r="L109" s="237">
        <f t="shared" si="13"/>
        <v>34593.000000000007</v>
      </c>
      <c r="M109" s="16"/>
      <c r="N109" s="17">
        <f t="shared" si="14"/>
        <v>34593.000000000007</v>
      </c>
      <c r="O109" s="9" t="s">
        <v>368</v>
      </c>
      <c r="P109" s="186"/>
    </row>
    <row r="110" spans="1:16" x14ac:dyDescent="0.2">
      <c r="A110" s="151" t="s">
        <v>369</v>
      </c>
      <c r="B110" s="16">
        <f>D30</f>
        <v>210205</v>
      </c>
      <c r="C110" s="16">
        <f t="shared" si="16"/>
        <v>47097.593069423499</v>
      </c>
      <c r="D110" s="16">
        <f t="shared" si="16"/>
        <v>48058.576820977258</v>
      </c>
      <c r="E110" s="16">
        <f t="shared" si="16"/>
        <v>0</v>
      </c>
      <c r="F110" s="16">
        <f t="shared" si="16"/>
        <v>97429.09363478559</v>
      </c>
      <c r="G110" s="16">
        <f t="shared" si="16"/>
        <v>16026.532109624322</v>
      </c>
      <c r="H110" s="16">
        <f t="shared" si="16"/>
        <v>1593.2043651893305</v>
      </c>
      <c r="I110" s="237">
        <f t="shared" si="16"/>
        <v>0</v>
      </c>
      <c r="J110" s="16">
        <f t="shared" si="16"/>
        <v>0</v>
      </c>
      <c r="K110" s="16"/>
      <c r="L110" s="237">
        <f t="shared" si="13"/>
        <v>210205</v>
      </c>
      <c r="M110" s="16"/>
      <c r="N110" s="17">
        <f t="shared" si="14"/>
        <v>210205</v>
      </c>
      <c r="O110" s="9" t="s">
        <v>368</v>
      </c>
    </row>
    <row r="111" spans="1:16" x14ac:dyDescent="0.2">
      <c r="A111" s="151" t="s">
        <v>370</v>
      </c>
      <c r="B111" s="16">
        <f>D28</f>
        <v>39525964</v>
      </c>
      <c r="C111" s="16">
        <f t="shared" si="16"/>
        <v>8856010.8853199631</v>
      </c>
      <c r="D111" s="16">
        <f t="shared" si="16"/>
        <v>9036709.770543905</v>
      </c>
      <c r="E111" s="16">
        <f t="shared" si="16"/>
        <v>0</v>
      </c>
      <c r="F111" s="16">
        <f t="shared" si="16"/>
        <v>18320110.594710708</v>
      </c>
      <c r="G111" s="16">
        <f t="shared" si="16"/>
        <v>3013554.0601310865</v>
      </c>
      <c r="H111" s="16">
        <f t="shared" si="16"/>
        <v>299578.68929433805</v>
      </c>
      <c r="I111" s="237">
        <f t="shared" si="16"/>
        <v>0</v>
      </c>
      <c r="J111" s="16">
        <f t="shared" si="16"/>
        <v>0</v>
      </c>
      <c r="K111" s="16"/>
      <c r="L111" s="237">
        <f t="shared" si="13"/>
        <v>39525964</v>
      </c>
      <c r="M111" s="16"/>
      <c r="N111" s="17">
        <f t="shared" si="14"/>
        <v>39525964</v>
      </c>
      <c r="O111" s="9" t="s">
        <v>368</v>
      </c>
      <c r="P111" s="186" t="s">
        <v>371</v>
      </c>
    </row>
    <row r="112" spans="1:16" x14ac:dyDescent="0.2">
      <c r="A112" s="151" t="s">
        <v>364</v>
      </c>
      <c r="B112" s="16">
        <f>D21-SUM(B109:B111)</f>
        <v>7007595.1988601387</v>
      </c>
      <c r="C112" s="16">
        <f t="shared" si="16"/>
        <v>1570090.4691665787</v>
      </c>
      <c r="D112" s="16">
        <f t="shared" si="16"/>
        <v>1602126.7438678022</v>
      </c>
      <c r="E112" s="16">
        <f t="shared" si="16"/>
        <v>0</v>
      </c>
      <c r="F112" s="16">
        <f t="shared" si="16"/>
        <v>3247989.5758160767</v>
      </c>
      <c r="G112" s="16">
        <f t="shared" si="16"/>
        <v>534275.82343798317</v>
      </c>
      <c r="H112" s="16">
        <f t="shared" si="16"/>
        <v>53112.586571697946</v>
      </c>
      <c r="I112" s="237">
        <f t="shared" si="16"/>
        <v>0</v>
      </c>
      <c r="J112" s="16">
        <f t="shared" si="16"/>
        <v>0</v>
      </c>
      <c r="K112" s="16"/>
      <c r="L112" s="237">
        <f t="shared" si="13"/>
        <v>7007595.1988601396</v>
      </c>
      <c r="M112" s="16"/>
      <c r="N112" s="17">
        <f t="shared" si="14"/>
        <v>7007595.1988601396</v>
      </c>
      <c r="O112" s="9" t="s">
        <v>368</v>
      </c>
      <c r="P112" s="186" t="s">
        <v>371</v>
      </c>
    </row>
    <row r="113" spans="1:15" x14ac:dyDescent="0.2">
      <c r="A113" s="151" t="s">
        <v>365</v>
      </c>
      <c r="B113" s="16">
        <f t="shared" ref="B113:I113" si="17">SUM(B109:B112)</f>
        <v>46778357.198860139</v>
      </c>
      <c r="C113" s="16">
        <f t="shared" si="17"/>
        <v>10480949.700568741</v>
      </c>
      <c r="D113" s="16">
        <f t="shared" si="17"/>
        <v>10694803.991344327</v>
      </c>
      <c r="E113" s="16">
        <f t="shared" si="17"/>
        <v>0</v>
      </c>
      <c r="F113" s="16">
        <f t="shared" si="17"/>
        <v>21681562.967622992</v>
      </c>
      <c r="G113" s="16">
        <f t="shared" si="17"/>
        <v>3566493.8687614859</v>
      </c>
      <c r="H113" s="16">
        <f t="shared" si="17"/>
        <v>354546.67056259234</v>
      </c>
      <c r="I113" s="237">
        <f t="shared" si="17"/>
        <v>0</v>
      </c>
      <c r="J113" s="16">
        <f>G21</f>
        <v>0</v>
      </c>
      <c r="K113" s="16"/>
      <c r="L113" s="237">
        <f t="shared" si="13"/>
        <v>46778357.198860146</v>
      </c>
      <c r="M113" s="16"/>
      <c r="N113" s="17">
        <f t="shared" si="14"/>
        <v>46778357.198860146</v>
      </c>
      <c r="O113" s="9"/>
    </row>
    <row r="114" spans="1:15" x14ac:dyDescent="0.2">
      <c r="A114" s="151" t="s">
        <v>372</v>
      </c>
      <c r="B114" s="22"/>
      <c r="C114" s="22"/>
      <c r="D114" s="22"/>
      <c r="E114" s="22"/>
      <c r="F114" s="22"/>
      <c r="G114" s="22"/>
      <c r="H114" s="22"/>
      <c r="I114" s="251"/>
      <c r="L114" s="237"/>
      <c r="N114" s="17"/>
      <c r="O114" s="8"/>
    </row>
    <row r="115" spans="1:15" x14ac:dyDescent="0.2">
      <c r="A115" s="187" t="s">
        <v>373</v>
      </c>
      <c r="B115" s="16">
        <v>0</v>
      </c>
      <c r="C115" s="16">
        <f t="shared" ref="C115:J119" si="18">C$76*$B115</f>
        <v>0</v>
      </c>
      <c r="D115" s="16">
        <f t="shared" si="18"/>
        <v>0</v>
      </c>
      <c r="E115" s="16">
        <f t="shared" si="18"/>
        <v>0</v>
      </c>
      <c r="F115" s="16">
        <f t="shared" si="18"/>
        <v>0</v>
      </c>
      <c r="G115" s="16">
        <f t="shared" si="18"/>
        <v>0</v>
      </c>
      <c r="H115" s="16">
        <f t="shared" si="18"/>
        <v>0</v>
      </c>
      <c r="I115" s="237">
        <f t="shared" si="18"/>
        <v>0</v>
      </c>
      <c r="J115" s="16">
        <f t="shared" si="18"/>
        <v>0</v>
      </c>
      <c r="K115" s="16"/>
      <c r="L115" s="237">
        <f>SUM(C115:J115)</f>
        <v>0</v>
      </c>
      <c r="M115" s="16"/>
      <c r="N115" s="17">
        <f>SUM(C115:J115)</f>
        <v>0</v>
      </c>
      <c r="O115" s="8" t="s">
        <v>50</v>
      </c>
    </row>
    <row r="116" spans="1:15" x14ac:dyDescent="0.2">
      <c r="A116" s="187" t="s">
        <v>373</v>
      </c>
      <c r="B116" s="16">
        <v>0</v>
      </c>
      <c r="C116" s="16">
        <f t="shared" si="18"/>
        <v>0</v>
      </c>
      <c r="D116" s="16">
        <f t="shared" si="18"/>
        <v>0</v>
      </c>
      <c r="E116" s="16">
        <f t="shared" si="18"/>
        <v>0</v>
      </c>
      <c r="F116" s="16">
        <f t="shared" si="18"/>
        <v>0</v>
      </c>
      <c r="G116" s="16">
        <f t="shared" si="18"/>
        <v>0</v>
      </c>
      <c r="H116" s="16">
        <f t="shared" si="18"/>
        <v>0</v>
      </c>
      <c r="I116" s="237">
        <f t="shared" si="18"/>
        <v>0</v>
      </c>
      <c r="J116" s="16">
        <f t="shared" si="18"/>
        <v>0</v>
      </c>
      <c r="K116" s="16"/>
      <c r="L116" s="237">
        <f>SUM(C116:J116)</f>
        <v>0</v>
      </c>
      <c r="M116" s="16"/>
      <c r="N116" s="17">
        <f>SUM(C116:J116)</f>
        <v>0</v>
      </c>
      <c r="O116" s="8" t="s">
        <v>50</v>
      </c>
    </row>
    <row r="117" spans="1:15" x14ac:dyDescent="0.2">
      <c r="A117" s="187" t="s">
        <v>373</v>
      </c>
      <c r="B117" s="16">
        <v>0</v>
      </c>
      <c r="C117" s="16">
        <f t="shared" si="18"/>
        <v>0</v>
      </c>
      <c r="D117" s="16">
        <f t="shared" si="18"/>
        <v>0</v>
      </c>
      <c r="E117" s="16">
        <f t="shared" si="18"/>
        <v>0</v>
      </c>
      <c r="F117" s="16">
        <f t="shared" si="18"/>
        <v>0</v>
      </c>
      <c r="G117" s="16">
        <f t="shared" si="18"/>
        <v>0</v>
      </c>
      <c r="H117" s="16">
        <f t="shared" si="18"/>
        <v>0</v>
      </c>
      <c r="I117" s="237">
        <f t="shared" si="18"/>
        <v>0</v>
      </c>
      <c r="J117" s="16">
        <f t="shared" si="18"/>
        <v>0</v>
      </c>
      <c r="K117" s="16"/>
      <c r="L117" s="237">
        <f>SUM(C117:J117)</f>
        <v>0</v>
      </c>
      <c r="M117" s="16"/>
      <c r="N117" s="17">
        <f>SUM(C117:J117)</f>
        <v>0</v>
      </c>
      <c r="O117" s="8" t="s">
        <v>50</v>
      </c>
    </row>
    <row r="118" spans="1:15" x14ac:dyDescent="0.2">
      <c r="A118" s="151" t="s">
        <v>364</v>
      </c>
      <c r="B118" s="16">
        <f>E21-SUM(B115:B117)</f>
        <v>-338483.33882063074</v>
      </c>
      <c r="C118" s="16">
        <f t="shared" si="18"/>
        <v>-68420.44557238702</v>
      </c>
      <c r="D118" s="16">
        <f t="shared" si="18"/>
        <v>-72121.986398987719</v>
      </c>
      <c r="E118" s="16">
        <f t="shared" si="18"/>
        <v>0</v>
      </c>
      <c r="F118" s="16">
        <f t="shared" si="18"/>
        <v>-165725.89336871114</v>
      </c>
      <c r="G118" s="16">
        <f t="shared" si="18"/>
        <v>-29524.393584957841</v>
      </c>
      <c r="H118" s="16">
        <f t="shared" si="18"/>
        <v>-2690.619895587025</v>
      </c>
      <c r="I118" s="237">
        <f t="shared" si="18"/>
        <v>0</v>
      </c>
      <c r="J118" s="16">
        <f t="shared" si="18"/>
        <v>0</v>
      </c>
      <c r="K118" s="16"/>
      <c r="L118" s="237">
        <f>SUM(C118:J118)</f>
        <v>-338483.33882063074</v>
      </c>
      <c r="M118" s="16"/>
      <c r="N118" s="17">
        <f>SUM(C118:J118)</f>
        <v>-338483.33882063074</v>
      </c>
      <c r="O118" s="8" t="s">
        <v>50</v>
      </c>
    </row>
    <row r="119" spans="1:15" x14ac:dyDescent="0.2">
      <c r="A119" s="151" t="s">
        <v>365</v>
      </c>
      <c r="B119" s="16">
        <f>SUM(B115:B118)</f>
        <v>-338483.33882063074</v>
      </c>
      <c r="C119" s="16">
        <f t="shared" si="18"/>
        <v>-68420.44557238702</v>
      </c>
      <c r="D119" s="16">
        <f t="shared" si="18"/>
        <v>-72121.986398987719</v>
      </c>
      <c r="E119" s="16">
        <f t="shared" si="18"/>
        <v>0</v>
      </c>
      <c r="F119" s="16">
        <f t="shared" si="18"/>
        <v>-165725.89336871114</v>
      </c>
      <c r="G119" s="16">
        <f t="shared" si="18"/>
        <v>-29524.393584957841</v>
      </c>
      <c r="H119" s="16">
        <f t="shared" si="18"/>
        <v>-2690.619895587025</v>
      </c>
      <c r="I119" s="237">
        <f t="shared" si="18"/>
        <v>0</v>
      </c>
      <c r="J119" s="16">
        <f t="shared" si="18"/>
        <v>0</v>
      </c>
      <c r="K119" s="16"/>
      <c r="L119" s="237">
        <f>SUM(C119:J119)</f>
        <v>-338483.33882063074</v>
      </c>
      <c r="M119" s="16"/>
      <c r="N119" s="17">
        <f>SUM(C119:J119)</f>
        <v>-338483.33882063074</v>
      </c>
      <c r="O119" s="8" t="s">
        <v>50</v>
      </c>
    </row>
    <row r="120" spans="1:15" x14ac:dyDescent="0.2">
      <c r="A120" s="2"/>
      <c r="B120" s="22"/>
      <c r="C120" s="22"/>
      <c r="D120" s="22"/>
      <c r="E120" s="22"/>
      <c r="F120" s="22"/>
      <c r="G120" s="22"/>
      <c r="H120" s="22"/>
      <c r="I120" s="251"/>
      <c r="L120" s="177"/>
      <c r="N120" s="2"/>
      <c r="O120" s="8"/>
    </row>
    <row r="121" spans="1:15" x14ac:dyDescent="0.2">
      <c r="A121" s="2"/>
      <c r="B121" s="22"/>
      <c r="C121" s="22"/>
      <c r="D121" s="22"/>
      <c r="E121" s="22"/>
      <c r="F121" s="22"/>
      <c r="G121" s="22"/>
      <c r="H121" s="22"/>
      <c r="I121" s="251"/>
      <c r="L121" s="250"/>
      <c r="N121" s="2"/>
      <c r="O121" s="8"/>
    </row>
    <row r="122" spans="1:15" x14ac:dyDescent="0.2">
      <c r="A122" s="2"/>
      <c r="B122" s="22"/>
      <c r="C122" s="22"/>
      <c r="D122" s="22"/>
      <c r="E122" s="22"/>
      <c r="F122" s="22"/>
      <c r="G122" s="22"/>
      <c r="H122" s="22"/>
      <c r="I122" s="251"/>
      <c r="L122" s="177"/>
      <c r="N122" s="2"/>
      <c r="O122" s="8"/>
    </row>
    <row r="123" spans="1:15" x14ac:dyDescent="0.2">
      <c r="A123" s="151" t="s">
        <v>255</v>
      </c>
      <c r="B123" s="16">
        <f t="shared" ref="B123:L123" si="19">B107+B113+B119</f>
        <v>73747218.950000018</v>
      </c>
      <c r="C123" s="16">
        <f t="shared" si="19"/>
        <v>26140094.01696397</v>
      </c>
      <c r="D123" s="16">
        <f t="shared" si="19"/>
        <v>15171169.609303638</v>
      </c>
      <c r="E123" s="16">
        <f t="shared" si="19"/>
        <v>0</v>
      </c>
      <c r="F123" s="16">
        <f t="shared" si="19"/>
        <v>28471156.261873085</v>
      </c>
      <c r="G123" s="16">
        <f t="shared" si="19"/>
        <v>3607483.5177426278</v>
      </c>
      <c r="H123" s="16">
        <f t="shared" si="19"/>
        <v>357315.5441166932</v>
      </c>
      <c r="I123" s="237">
        <f t="shared" si="19"/>
        <v>0</v>
      </c>
      <c r="J123" s="16">
        <f t="shared" si="19"/>
        <v>0</v>
      </c>
      <c r="K123" s="16">
        <f t="shared" si="19"/>
        <v>0</v>
      </c>
      <c r="L123" s="237">
        <f t="shared" si="19"/>
        <v>73747218.950000018</v>
      </c>
      <c r="M123" s="16"/>
      <c r="N123" s="17">
        <f>SUM(C123:J123)</f>
        <v>73747218.950000018</v>
      </c>
      <c r="O123" s="8"/>
    </row>
    <row r="124" spans="1:15" x14ac:dyDescent="0.2">
      <c r="A124" s="5"/>
      <c r="B124" s="188"/>
      <c r="C124" s="188"/>
      <c r="D124" s="188"/>
      <c r="E124" s="188"/>
      <c r="F124" s="188"/>
      <c r="G124" s="188"/>
      <c r="H124" s="188"/>
      <c r="I124" s="188"/>
      <c r="N124" s="5"/>
      <c r="O124" s="149"/>
    </row>
    <row r="125" spans="1:15" x14ac:dyDescent="0.2">
      <c r="A125" s="2"/>
      <c r="B125" s="22"/>
      <c r="C125" s="22"/>
      <c r="D125" s="22"/>
      <c r="E125" s="22"/>
      <c r="F125" s="22"/>
      <c r="G125" s="22"/>
      <c r="H125" s="22"/>
      <c r="I125" s="22"/>
      <c r="N125" s="2"/>
      <c r="O125" s="8"/>
    </row>
    <row r="126" spans="1:15" x14ac:dyDescent="0.2">
      <c r="A126" s="2"/>
      <c r="B126" s="22"/>
      <c r="C126" s="22"/>
      <c r="D126" s="22"/>
      <c r="E126" s="22"/>
      <c r="F126" s="22"/>
      <c r="G126" s="22"/>
      <c r="H126" s="22"/>
      <c r="I126" s="22"/>
      <c r="J126" s="2"/>
      <c r="K126" s="2"/>
      <c r="O126" s="18"/>
    </row>
    <row r="127" spans="1:15" x14ac:dyDescent="0.2">
      <c r="A127" s="2"/>
      <c r="B127" s="22"/>
      <c r="C127" s="22"/>
      <c r="D127" s="22"/>
      <c r="E127" s="22"/>
      <c r="F127" s="22"/>
      <c r="G127" s="22"/>
      <c r="H127" s="22"/>
      <c r="I127" s="22"/>
      <c r="J127" s="2"/>
      <c r="K127" s="2"/>
    </row>
    <row r="128" spans="1:15" x14ac:dyDescent="0.2">
      <c r="A128" s="5" t="s">
        <v>7</v>
      </c>
      <c r="B128" s="5" t="s">
        <v>7</v>
      </c>
      <c r="C128" s="5" t="s">
        <v>7</v>
      </c>
      <c r="D128" s="5" t="s">
        <v>7</v>
      </c>
      <c r="E128" s="5" t="s">
        <v>7</v>
      </c>
      <c r="F128" s="5" t="s">
        <v>7</v>
      </c>
      <c r="G128" s="5" t="s">
        <v>7</v>
      </c>
      <c r="H128" s="5"/>
      <c r="I128" s="5"/>
      <c r="J128" s="5" t="s">
        <v>7</v>
      </c>
      <c r="K128" s="5" t="s">
        <v>7</v>
      </c>
      <c r="L128" s="5" t="s">
        <v>7</v>
      </c>
      <c r="M128" s="5" t="s">
        <v>7</v>
      </c>
      <c r="N128" s="5" t="s">
        <v>7</v>
      </c>
      <c r="O128" s="5" t="s">
        <v>7</v>
      </c>
    </row>
    <row r="129" spans="1:15" x14ac:dyDescent="0.2">
      <c r="A129" s="2" t="s">
        <v>374</v>
      </c>
      <c r="B129" s="2"/>
      <c r="C129" s="2"/>
      <c r="D129" s="2"/>
      <c r="E129" s="2"/>
      <c r="F129" s="2"/>
      <c r="J129" s="2"/>
      <c r="K129" s="2"/>
      <c r="L129" s="2" t="s">
        <v>375</v>
      </c>
    </row>
    <row r="130" spans="1:15" x14ac:dyDescent="0.2">
      <c r="A130" s="2"/>
      <c r="B130" s="2"/>
      <c r="C130" s="2"/>
      <c r="D130" s="2"/>
      <c r="E130" s="2"/>
      <c r="F130" s="2"/>
      <c r="J130" s="2"/>
      <c r="K130" s="2"/>
    </row>
    <row r="131" spans="1:15" x14ac:dyDescent="0.2">
      <c r="A131" s="2"/>
      <c r="B131" s="2"/>
      <c r="C131" s="2"/>
      <c r="D131" s="2"/>
      <c r="E131" s="2"/>
      <c r="F131" s="2"/>
      <c r="J131" s="2"/>
      <c r="K131" s="2"/>
    </row>
    <row r="132" spans="1:15" s="148" customFormat="1" x14ac:dyDescent="0.2">
      <c r="A132" s="2" t="s">
        <v>305</v>
      </c>
      <c r="B132" s="2"/>
      <c r="C132" s="2"/>
      <c r="D132" s="2" t="s">
        <v>13</v>
      </c>
      <c r="E132" s="3"/>
      <c r="F132" s="2"/>
      <c r="G132" s="3"/>
      <c r="H132" s="3"/>
      <c r="I132" s="3"/>
      <c r="J132" s="2"/>
      <c r="K132" s="2"/>
      <c r="L132" s="3" t="s">
        <v>110</v>
      </c>
      <c r="M132" s="3"/>
      <c r="N132" s="3"/>
      <c r="O132" s="3"/>
    </row>
    <row r="133" spans="1:15" s="148" customFormat="1" x14ac:dyDescent="0.2">
      <c r="A133" s="5" t="s">
        <v>7</v>
      </c>
      <c r="B133" s="5" t="s">
        <v>7</v>
      </c>
      <c r="C133" s="5" t="s">
        <v>7</v>
      </c>
      <c r="D133" s="5" t="s">
        <v>7</v>
      </c>
      <c r="E133" s="5" t="s">
        <v>7</v>
      </c>
      <c r="F133" s="5" t="s">
        <v>7</v>
      </c>
      <c r="G133" s="5" t="s">
        <v>7</v>
      </c>
      <c r="H133" s="5"/>
      <c r="I133" s="5"/>
      <c r="J133" s="5" t="s">
        <v>7</v>
      </c>
      <c r="K133" s="5" t="s">
        <v>7</v>
      </c>
      <c r="L133" s="5" t="s">
        <v>7</v>
      </c>
      <c r="M133" s="5" t="s">
        <v>7</v>
      </c>
      <c r="N133" s="5" t="s">
        <v>7</v>
      </c>
      <c r="O133" s="5" t="s">
        <v>7</v>
      </c>
    </row>
    <row r="134" spans="1:15" s="148" customFormat="1" x14ac:dyDescent="0.2">
      <c r="A134" s="2" t="s">
        <v>15</v>
      </c>
      <c r="B134" s="2"/>
      <c r="C134" s="2"/>
      <c r="D134" s="6" t="s">
        <v>16</v>
      </c>
      <c r="E134" s="3"/>
      <c r="F134" s="2"/>
      <c r="G134" s="3"/>
      <c r="H134" s="3"/>
      <c r="I134" s="3"/>
      <c r="J134" s="2"/>
      <c r="K134" s="2"/>
      <c r="L134" s="3" t="s">
        <v>17</v>
      </c>
      <c r="M134" s="3"/>
      <c r="N134" s="3"/>
      <c r="O134" s="3"/>
    </row>
    <row r="135" spans="1:15" s="148" customFormat="1" x14ac:dyDescent="0.2">
      <c r="A135" s="2"/>
      <c r="B135" s="2"/>
      <c r="C135" s="2"/>
      <c r="D135" s="6" t="s">
        <v>18</v>
      </c>
      <c r="E135" s="3"/>
      <c r="F135" s="2"/>
      <c r="G135" s="3"/>
      <c r="H135" s="3"/>
      <c r="I135" s="3"/>
      <c r="J135" s="2"/>
      <c r="K135" s="2"/>
      <c r="L135" s="3"/>
      <c r="M135" s="3"/>
      <c r="N135" s="3"/>
      <c r="O135" s="3"/>
    </row>
    <row r="136" spans="1:15" s="148" customFormat="1" x14ac:dyDescent="0.2">
      <c r="A136" s="2" t="s">
        <v>19</v>
      </c>
      <c r="B136" s="2"/>
      <c r="C136" s="2"/>
      <c r="D136" s="2"/>
      <c r="E136" s="2"/>
      <c r="F136" s="2"/>
      <c r="G136" s="3"/>
      <c r="H136" s="3"/>
      <c r="I136" s="3"/>
      <c r="J136" s="2"/>
      <c r="K136" s="2"/>
      <c r="L136" s="158" t="s">
        <v>695</v>
      </c>
      <c r="M136" s="3"/>
      <c r="N136" s="3"/>
      <c r="O136" s="3"/>
    </row>
    <row r="137" spans="1:15" s="148" customFormat="1" x14ac:dyDescent="0.2">
      <c r="A137" s="2" t="s">
        <v>22</v>
      </c>
      <c r="B137" s="2"/>
      <c r="C137" s="2"/>
      <c r="D137" s="2" t="s">
        <v>376</v>
      </c>
      <c r="E137" s="2"/>
      <c r="F137" s="2"/>
      <c r="G137" s="2"/>
      <c r="H137" s="2"/>
      <c r="I137" s="2"/>
      <c r="J137" s="2"/>
      <c r="K137" s="2"/>
      <c r="L137" s="3" t="s">
        <v>23</v>
      </c>
      <c r="M137" s="3"/>
      <c r="N137" s="3"/>
      <c r="O137" s="3"/>
    </row>
    <row r="138" spans="1:15" s="148" customFormat="1" x14ac:dyDescent="0.2">
      <c r="A138" s="2" t="s">
        <v>786</v>
      </c>
      <c r="B138" s="2"/>
      <c r="C138" s="2"/>
      <c r="D138" s="2" t="s">
        <v>377</v>
      </c>
      <c r="E138" s="2"/>
      <c r="F138" s="2"/>
      <c r="G138" s="2"/>
      <c r="H138" s="2"/>
      <c r="I138" s="2"/>
      <c r="J138" s="2"/>
      <c r="K138" s="2"/>
      <c r="L138" s="3"/>
      <c r="M138" s="3"/>
      <c r="N138" s="3"/>
      <c r="O138" s="3"/>
    </row>
    <row r="139" spans="1:15" s="148" customFormat="1" x14ac:dyDescent="0.2">
      <c r="A139" s="2"/>
      <c r="B139" s="2"/>
      <c r="C139" s="2"/>
      <c r="D139" s="2" t="s">
        <v>378</v>
      </c>
      <c r="E139" s="2"/>
      <c r="F139" s="2"/>
      <c r="G139" s="2"/>
      <c r="H139" s="2"/>
      <c r="I139" s="2"/>
      <c r="J139" s="2"/>
      <c r="K139" s="2"/>
      <c r="L139" s="3"/>
      <c r="M139" s="3"/>
      <c r="N139" s="3"/>
      <c r="O139" s="3"/>
    </row>
    <row r="140" spans="1:15" s="148" customFormat="1" x14ac:dyDescent="0.2">
      <c r="A140" s="5" t="s">
        <v>7</v>
      </c>
      <c r="B140" s="2"/>
      <c r="C140" s="2"/>
      <c r="D140" s="2"/>
      <c r="E140" s="2"/>
      <c r="F140" s="2"/>
      <c r="G140" s="2"/>
      <c r="H140" s="2"/>
      <c r="I140" s="2"/>
      <c r="J140" s="2"/>
      <c r="K140" s="2"/>
      <c r="L140" s="3"/>
      <c r="M140" s="3"/>
      <c r="N140" s="3"/>
      <c r="O140" s="3"/>
    </row>
    <row r="141" spans="1:15" s="148" customFormat="1" x14ac:dyDescent="0.2">
      <c r="A141" s="2"/>
      <c r="B141" s="8"/>
      <c r="C141" s="238" t="s">
        <v>711</v>
      </c>
      <c r="D141" s="233" t="s">
        <v>113</v>
      </c>
      <c r="E141" s="239" t="s">
        <v>114</v>
      </c>
      <c r="F141" s="239" t="s">
        <v>29</v>
      </c>
      <c r="G141" s="233" t="s">
        <v>683</v>
      </c>
      <c r="H141" s="233" t="s">
        <v>30</v>
      </c>
      <c r="I141" s="233" t="s">
        <v>31</v>
      </c>
      <c r="J141" s="233" t="s">
        <v>32</v>
      </c>
      <c r="K141" s="2"/>
      <c r="L141" s="249" t="s">
        <v>342</v>
      </c>
      <c r="M141" s="3"/>
      <c r="N141" s="3"/>
      <c r="O141" s="3"/>
    </row>
    <row r="142" spans="1:15" s="148" customFormat="1" x14ac:dyDescent="0.2">
      <c r="A142" s="2"/>
      <c r="B142" s="11" t="s">
        <v>255</v>
      </c>
      <c r="C142" s="13" t="s">
        <v>26</v>
      </c>
      <c r="D142" s="13" t="s">
        <v>27</v>
      </c>
      <c r="E142" s="13"/>
      <c r="F142" s="224" t="s">
        <v>114</v>
      </c>
      <c r="G142" s="224" t="s">
        <v>29</v>
      </c>
      <c r="H142" s="121" t="s">
        <v>752</v>
      </c>
      <c r="I142" s="13"/>
      <c r="J142" s="13"/>
      <c r="K142" s="13"/>
      <c r="L142" s="233" t="s">
        <v>25</v>
      </c>
      <c r="M142" s="14"/>
      <c r="N142" s="3" t="s">
        <v>33</v>
      </c>
      <c r="O142" s="18" t="s">
        <v>34</v>
      </c>
    </row>
    <row r="143" spans="1:15" s="148" customFormat="1" x14ac:dyDescent="0.2">
      <c r="A143" s="5" t="s">
        <v>7</v>
      </c>
      <c r="B143" s="5" t="s">
        <v>7</v>
      </c>
      <c r="C143" s="5" t="s">
        <v>7</v>
      </c>
      <c r="D143" s="5" t="s">
        <v>7</v>
      </c>
      <c r="E143" s="5" t="s">
        <v>7</v>
      </c>
      <c r="F143" s="5" t="s">
        <v>7</v>
      </c>
      <c r="G143" s="5" t="s">
        <v>7</v>
      </c>
      <c r="H143" s="5"/>
      <c r="I143" s="5"/>
      <c r="J143" s="5" t="s">
        <v>7</v>
      </c>
      <c r="K143" s="5" t="s">
        <v>7</v>
      </c>
      <c r="L143" s="5" t="s">
        <v>7</v>
      </c>
      <c r="M143" s="5" t="s">
        <v>7</v>
      </c>
      <c r="N143" s="5" t="s">
        <v>7</v>
      </c>
      <c r="O143" s="5" t="s">
        <v>7</v>
      </c>
    </row>
    <row r="144" spans="1:15" s="148" customFormat="1" x14ac:dyDescent="0.2">
      <c r="A144" s="151" t="s">
        <v>379</v>
      </c>
      <c r="B144" s="22"/>
      <c r="C144" s="22"/>
      <c r="D144" s="22"/>
      <c r="E144" s="22"/>
      <c r="F144" s="22"/>
      <c r="G144" s="22"/>
      <c r="H144" s="22"/>
      <c r="I144" s="22"/>
      <c r="J144" s="22"/>
      <c r="K144" s="2"/>
      <c r="L144" s="3"/>
      <c r="M144" s="3"/>
      <c r="N144" s="3"/>
      <c r="O144" s="3"/>
    </row>
    <row r="145" spans="1:16" s="148" customFormat="1" x14ac:dyDescent="0.2">
      <c r="A145" s="151" t="s">
        <v>380</v>
      </c>
      <c r="B145" s="22"/>
      <c r="C145" s="22"/>
      <c r="D145" s="22"/>
      <c r="E145" s="22"/>
      <c r="F145" s="22"/>
      <c r="G145" s="22"/>
      <c r="H145" s="22"/>
      <c r="I145" s="22"/>
      <c r="J145" s="22"/>
      <c r="K145" s="2"/>
      <c r="L145" s="3"/>
      <c r="M145" s="3"/>
      <c r="N145" s="3"/>
      <c r="O145" s="3"/>
    </row>
    <row r="146" spans="1:16" s="148" customFormat="1" x14ac:dyDescent="0.2">
      <c r="A146" s="200" t="s">
        <v>381</v>
      </c>
      <c r="B146" s="22"/>
      <c r="C146" s="22"/>
      <c r="D146" s="22"/>
      <c r="E146" s="22"/>
      <c r="F146" s="22"/>
      <c r="G146" s="22"/>
      <c r="H146" s="22"/>
      <c r="I146" s="22"/>
      <c r="J146" s="22"/>
      <c r="K146" s="2"/>
      <c r="L146" s="3"/>
      <c r="M146" s="3"/>
      <c r="N146" s="3"/>
      <c r="O146" s="18"/>
    </row>
    <row r="147" spans="1:16" s="148" customFormat="1" x14ac:dyDescent="0.2">
      <c r="A147" s="151" t="s">
        <v>382</v>
      </c>
      <c r="B147" s="16">
        <f>C33</f>
        <v>1702586.514858363</v>
      </c>
      <c r="C147" s="16">
        <f t="shared" ref="C147:J151" si="20">C$64*$B147</f>
        <v>980598.42826435564</v>
      </c>
      <c r="D147" s="16">
        <f t="shared" si="20"/>
        <v>283593.79619910388</v>
      </c>
      <c r="E147" s="16">
        <f t="shared" si="20"/>
        <v>0</v>
      </c>
      <c r="F147" s="16">
        <f t="shared" si="20"/>
        <v>433657.41401675472</v>
      </c>
      <c r="G147" s="16">
        <f t="shared" si="20"/>
        <v>4396.4822499470456</v>
      </c>
      <c r="H147" s="16">
        <f t="shared" si="20"/>
        <v>340.39412820155843</v>
      </c>
      <c r="I147" s="237">
        <f t="shared" si="20"/>
        <v>0</v>
      </c>
      <c r="J147" s="16">
        <f t="shared" si="20"/>
        <v>0</v>
      </c>
      <c r="K147" s="16"/>
      <c r="L147" s="237">
        <f>SUM(C147:J147)</f>
        <v>1702586.514858363</v>
      </c>
      <c r="M147" s="16"/>
      <c r="N147" s="17">
        <f>SUM(C147:J147)</f>
        <v>1702586.514858363</v>
      </c>
      <c r="O147" s="9" t="s">
        <v>345</v>
      </c>
    </row>
    <row r="148" spans="1:16" s="148" customFormat="1" x14ac:dyDescent="0.2">
      <c r="A148" s="151" t="s">
        <v>383</v>
      </c>
      <c r="B148" s="16">
        <f>C35</f>
        <v>135246.67944645387</v>
      </c>
      <c r="C148" s="16">
        <f t="shared" si="20"/>
        <v>77894.826568738907</v>
      </c>
      <c r="D148" s="16">
        <f t="shared" si="20"/>
        <v>22527.559635190642</v>
      </c>
      <c r="E148" s="16">
        <f t="shared" si="20"/>
        <v>0</v>
      </c>
      <c r="F148" s="16">
        <f t="shared" si="20"/>
        <v>34448.014683107758</v>
      </c>
      <c r="G148" s="16">
        <f t="shared" si="20"/>
        <v>349.2390080395283</v>
      </c>
      <c r="H148" s="16">
        <f t="shared" si="20"/>
        <v>27.039551377018334</v>
      </c>
      <c r="I148" s="237">
        <f t="shared" si="20"/>
        <v>0</v>
      </c>
      <c r="J148" s="16">
        <f t="shared" si="20"/>
        <v>0</v>
      </c>
      <c r="K148" s="16"/>
      <c r="L148" s="237">
        <f>SUM(C148:J148)</f>
        <v>135246.67944645384</v>
      </c>
      <c r="M148" s="16"/>
      <c r="N148" s="17">
        <f>SUM(C148:J148)</f>
        <v>135246.67944645384</v>
      </c>
      <c r="O148" s="9" t="s">
        <v>345</v>
      </c>
    </row>
    <row r="149" spans="1:16" s="148" customFormat="1" x14ac:dyDescent="0.2">
      <c r="A149" s="151" t="s">
        <v>384</v>
      </c>
      <c r="B149" s="16">
        <f>C36</f>
        <v>479206.58384762768</v>
      </c>
      <c r="C149" s="16">
        <f t="shared" si="20"/>
        <v>275997.26582705037</v>
      </c>
      <c r="D149" s="16">
        <f t="shared" si="20"/>
        <v>79819.740783192057</v>
      </c>
      <c r="E149" s="16">
        <f t="shared" si="20"/>
        <v>0</v>
      </c>
      <c r="F149" s="16">
        <f t="shared" si="20"/>
        <v>122056.34551760387</v>
      </c>
      <c r="G149" s="16">
        <f t="shared" si="20"/>
        <v>1237.4250715354226</v>
      </c>
      <c r="H149" s="16">
        <f t="shared" si="20"/>
        <v>95.806648245907198</v>
      </c>
      <c r="I149" s="237">
        <f t="shared" si="20"/>
        <v>0</v>
      </c>
      <c r="J149" s="16">
        <f t="shared" si="20"/>
        <v>0</v>
      </c>
      <c r="K149" s="16"/>
      <c r="L149" s="237">
        <f>SUM(C149:J149)</f>
        <v>479206.58384762757</v>
      </c>
      <c r="M149" s="16"/>
      <c r="N149" s="17">
        <f>SUM(C149:J149)</f>
        <v>479206.58384762757</v>
      </c>
      <c r="O149" s="9" t="s">
        <v>345</v>
      </c>
      <c r="P149" s="189"/>
    </row>
    <row r="150" spans="1:16" s="148" customFormat="1" x14ac:dyDescent="0.2">
      <c r="A150" s="151" t="s">
        <v>385</v>
      </c>
      <c r="B150" s="16">
        <f>C31</f>
        <v>215085.19418162422</v>
      </c>
      <c r="C150" s="16">
        <f t="shared" si="20"/>
        <v>123877.5248815947</v>
      </c>
      <c r="D150" s="16">
        <f t="shared" si="20"/>
        <v>35825.977823665839</v>
      </c>
      <c r="E150" s="16">
        <f t="shared" si="20"/>
        <v>0</v>
      </c>
      <c r="F150" s="16">
        <f t="shared" si="20"/>
        <v>54783.289006523133</v>
      </c>
      <c r="G150" s="16">
        <f t="shared" si="20"/>
        <v>555.40099148770116</v>
      </c>
      <c r="H150" s="16">
        <f t="shared" si="20"/>
        <v>43.001478352838646</v>
      </c>
      <c r="I150" s="237">
        <f t="shared" si="20"/>
        <v>0</v>
      </c>
      <c r="J150" s="16">
        <f t="shared" si="20"/>
        <v>0</v>
      </c>
      <c r="K150" s="16"/>
      <c r="L150" s="237">
        <f>SUM(C150:J150)</f>
        <v>215085.19418162422</v>
      </c>
      <c r="M150" s="16"/>
      <c r="N150" s="17">
        <f>SUM(C150:J150)</f>
        <v>215085.19418162422</v>
      </c>
      <c r="O150" s="9" t="s">
        <v>345</v>
      </c>
    </row>
    <row r="151" spans="1:16" s="148" customFormat="1" x14ac:dyDescent="0.2">
      <c r="A151" s="187" t="s">
        <v>386</v>
      </c>
      <c r="B151" s="16">
        <f>C11-SUM(B147:B150)</f>
        <v>10347093.593633603</v>
      </c>
      <c r="C151" s="16">
        <f t="shared" si="20"/>
        <v>5959370.4205189021</v>
      </c>
      <c r="D151" s="16">
        <f t="shared" si="20"/>
        <v>1723478.6756725193</v>
      </c>
      <c r="E151" s="16">
        <f t="shared" si="20"/>
        <v>0</v>
      </c>
      <c r="F151" s="16">
        <f t="shared" si="20"/>
        <v>2635457.1772100264</v>
      </c>
      <c r="G151" s="16">
        <f t="shared" si="20"/>
        <v>26718.650080894873</v>
      </c>
      <c r="H151" s="16">
        <f t="shared" si="20"/>
        <v>2068.6701512597383</v>
      </c>
      <c r="I151" s="237">
        <f t="shared" si="20"/>
        <v>0</v>
      </c>
      <c r="J151" s="16">
        <f t="shared" si="20"/>
        <v>0</v>
      </c>
      <c r="K151" s="16"/>
      <c r="L151" s="237">
        <f>SUM(C151:J151)</f>
        <v>10347093.593633601</v>
      </c>
      <c r="M151" s="16"/>
      <c r="N151" s="17">
        <f>SUM(C151:J151)</f>
        <v>10347093.593633601</v>
      </c>
      <c r="O151" s="8"/>
    </row>
    <row r="152" spans="1:16" s="148" customFormat="1" x14ac:dyDescent="0.2">
      <c r="A152" s="151"/>
      <c r="B152" s="16"/>
      <c r="C152" s="16"/>
      <c r="D152" s="16"/>
      <c r="E152" s="16"/>
      <c r="F152" s="16"/>
      <c r="G152" s="16"/>
      <c r="H152" s="16"/>
      <c r="I152" s="237"/>
      <c r="J152" s="16"/>
      <c r="K152" s="16"/>
      <c r="L152" s="237"/>
      <c r="M152" s="16"/>
      <c r="N152" s="17"/>
      <c r="O152" s="8"/>
    </row>
    <row r="153" spans="1:16" s="148" customFormat="1" x14ac:dyDescent="0.2">
      <c r="A153" s="200" t="s">
        <v>387</v>
      </c>
      <c r="B153" s="16">
        <f t="shared" ref="B153:I153" si="21">SUM(B147:B152)</f>
        <v>12879218.565967672</v>
      </c>
      <c r="C153" s="16">
        <f t="shared" si="21"/>
        <v>7417738.4660606422</v>
      </c>
      <c r="D153" s="16">
        <f t="shared" si="21"/>
        <v>2145245.7501136716</v>
      </c>
      <c r="E153" s="16">
        <f t="shared" si="21"/>
        <v>0</v>
      </c>
      <c r="F153" s="16">
        <f t="shared" si="21"/>
        <v>3280402.2404340161</v>
      </c>
      <c r="G153" s="16">
        <f t="shared" si="21"/>
        <v>33257.197401904574</v>
      </c>
      <c r="H153" s="16">
        <f t="shared" si="21"/>
        <v>2574.9119574370607</v>
      </c>
      <c r="I153" s="237">
        <f t="shared" si="21"/>
        <v>0</v>
      </c>
      <c r="J153" s="16"/>
      <c r="K153" s="16"/>
      <c r="L153" s="237">
        <f>SUM(C153:J153)</f>
        <v>12879218.565967672</v>
      </c>
      <c r="M153" s="16"/>
      <c r="N153" s="17">
        <f>SUM(C153:J153)</f>
        <v>12879218.565967672</v>
      </c>
      <c r="O153" s="9"/>
    </row>
    <row r="154" spans="1:16" s="148" customFormat="1" x14ac:dyDescent="0.2">
      <c r="A154" s="200" t="s">
        <v>388</v>
      </c>
      <c r="B154" s="22"/>
      <c r="C154" s="22"/>
      <c r="D154" s="22"/>
      <c r="E154" s="22"/>
      <c r="F154" s="22"/>
      <c r="G154" s="22"/>
      <c r="H154" s="22"/>
      <c r="I154" s="251"/>
      <c r="J154" s="3"/>
      <c r="K154" s="3"/>
      <c r="L154" s="177"/>
      <c r="M154" s="3"/>
      <c r="N154" s="22"/>
      <c r="O154" s="8"/>
    </row>
    <row r="155" spans="1:16" s="148" customFormat="1" x14ac:dyDescent="0.2">
      <c r="A155" s="151" t="s">
        <v>389</v>
      </c>
      <c r="B155" s="16">
        <f>D32</f>
        <v>14341.598628305601</v>
      </c>
      <c r="C155" s="16">
        <f t="shared" ref="C155:J156" si="22">C$70*$B155</f>
        <v>3213.3145080323466</v>
      </c>
      <c r="D155" s="16">
        <f t="shared" si="22"/>
        <v>3278.879281720448</v>
      </c>
      <c r="E155" s="16">
        <f t="shared" si="22"/>
        <v>0</v>
      </c>
      <c r="F155" s="16">
        <f t="shared" si="22"/>
        <v>6647.267931922167</v>
      </c>
      <c r="G155" s="16">
        <f t="shared" si="22"/>
        <v>1093.4377912984176</v>
      </c>
      <c r="H155" s="16">
        <f t="shared" si="22"/>
        <v>108.69911533222235</v>
      </c>
      <c r="I155" s="237">
        <f t="shared" si="22"/>
        <v>0</v>
      </c>
      <c r="J155" s="16">
        <f t="shared" si="22"/>
        <v>0</v>
      </c>
      <c r="K155" s="16"/>
      <c r="L155" s="237">
        <f t="shared" ref="L155:L160" si="23">SUM(C155:J155)</f>
        <v>14341.598628305601</v>
      </c>
      <c r="M155" s="16"/>
      <c r="N155" s="17">
        <f t="shared" ref="N155:N160" si="24">SUM(C155:J155)</f>
        <v>14341.598628305601</v>
      </c>
      <c r="O155" s="9" t="s">
        <v>368</v>
      </c>
    </row>
    <row r="156" spans="1:16" s="148" customFormat="1" x14ac:dyDescent="0.2">
      <c r="A156" s="151" t="s">
        <v>390</v>
      </c>
      <c r="B156" s="16">
        <f>D34</f>
        <v>0</v>
      </c>
      <c r="C156" s="16">
        <f t="shared" si="22"/>
        <v>0</v>
      </c>
      <c r="D156" s="16">
        <f t="shared" si="22"/>
        <v>0</v>
      </c>
      <c r="E156" s="16">
        <f t="shared" si="22"/>
        <v>0</v>
      </c>
      <c r="F156" s="16">
        <f t="shared" si="22"/>
        <v>0</v>
      </c>
      <c r="G156" s="16">
        <f t="shared" si="22"/>
        <v>0</v>
      </c>
      <c r="H156" s="16">
        <f t="shared" si="22"/>
        <v>0</v>
      </c>
      <c r="I156" s="237">
        <f t="shared" si="22"/>
        <v>0</v>
      </c>
      <c r="J156" s="16">
        <f t="shared" si="22"/>
        <v>0</v>
      </c>
      <c r="K156" s="16"/>
      <c r="L156" s="237">
        <f t="shared" si="23"/>
        <v>0</v>
      </c>
      <c r="M156" s="16"/>
      <c r="N156" s="17">
        <f t="shared" si="24"/>
        <v>0</v>
      </c>
      <c r="O156" s="9" t="s">
        <v>368</v>
      </c>
    </row>
    <row r="157" spans="1:16" s="148" customFormat="1" x14ac:dyDescent="0.2">
      <c r="A157" s="151" t="s">
        <v>391</v>
      </c>
      <c r="B157" s="16">
        <f>D36</f>
        <v>1136998.3801511326</v>
      </c>
      <c r="C157" s="16">
        <f t="shared" ref="C157:J158" si="25">(C$111/$B$111)*$B157</f>
        <v>254750.7767605515</v>
      </c>
      <c r="D157" s="16">
        <f t="shared" si="25"/>
        <v>259948.73574757931</v>
      </c>
      <c r="E157" s="16">
        <f t="shared" si="25"/>
        <v>0</v>
      </c>
      <c r="F157" s="16">
        <f t="shared" si="25"/>
        <v>526993.75201514817</v>
      </c>
      <c r="G157" s="16">
        <f t="shared" si="25"/>
        <v>86687.476739768172</v>
      </c>
      <c r="H157" s="16">
        <f t="shared" si="25"/>
        <v>8617.6388880853556</v>
      </c>
      <c r="I157" s="237">
        <f t="shared" si="25"/>
        <v>0</v>
      </c>
      <c r="J157" s="16">
        <f t="shared" si="25"/>
        <v>0</v>
      </c>
      <c r="K157" s="16"/>
      <c r="L157" s="237">
        <f t="shared" si="23"/>
        <v>1136998.3801511324</v>
      </c>
      <c r="M157" s="16"/>
      <c r="N157" s="17">
        <f t="shared" si="24"/>
        <v>1136998.3801511324</v>
      </c>
      <c r="O157" s="9" t="s">
        <v>371</v>
      </c>
    </row>
    <row r="158" spans="1:16" s="148" customFormat="1" x14ac:dyDescent="0.2">
      <c r="A158" s="151" t="s">
        <v>392</v>
      </c>
      <c r="B158" s="16">
        <f>D37</f>
        <v>458653.0062654753</v>
      </c>
      <c r="C158" s="16">
        <f t="shared" si="25"/>
        <v>102763.74324663592</v>
      </c>
      <c r="D158" s="16">
        <f t="shared" si="25"/>
        <v>104860.54440085396</v>
      </c>
      <c r="E158" s="16">
        <f t="shared" si="25"/>
        <v>0</v>
      </c>
      <c r="F158" s="16">
        <f t="shared" si="25"/>
        <v>212583.65259301584</v>
      </c>
      <c r="G158" s="16">
        <f t="shared" si="25"/>
        <v>34968.802512258822</v>
      </c>
      <c r="H158" s="16">
        <f t="shared" si="25"/>
        <v>3476.2635127107565</v>
      </c>
      <c r="I158" s="237">
        <f t="shared" si="25"/>
        <v>0</v>
      </c>
      <c r="J158" s="16">
        <f t="shared" si="25"/>
        <v>0</v>
      </c>
      <c r="K158" s="16"/>
      <c r="L158" s="237">
        <f t="shared" si="23"/>
        <v>458653.0062654753</v>
      </c>
      <c r="M158" s="16"/>
      <c r="N158" s="17">
        <f t="shared" si="24"/>
        <v>458653.0062654753</v>
      </c>
      <c r="O158" s="9" t="s">
        <v>371</v>
      </c>
    </row>
    <row r="159" spans="1:16" s="148" customFormat="1" x14ac:dyDescent="0.2">
      <c r="A159" s="187" t="s">
        <v>393</v>
      </c>
      <c r="B159" s="16">
        <f>D11-SUM(B155:B158)</f>
        <v>3192930.567500297</v>
      </c>
      <c r="C159" s="16">
        <f t="shared" ref="C159:J159" si="26">C$70*$B159</f>
        <v>715393.75641422626</v>
      </c>
      <c r="D159" s="16">
        <f t="shared" si="26"/>
        <v>729990.71840469795</v>
      </c>
      <c r="E159" s="16">
        <f t="shared" si="26"/>
        <v>0</v>
      </c>
      <c r="F159" s="16">
        <f t="shared" si="26"/>
        <v>1479909.2848902526</v>
      </c>
      <c r="G159" s="16">
        <f t="shared" si="26"/>
        <v>243436.66546392578</v>
      </c>
      <c r="H159" s="16">
        <f t="shared" si="26"/>
        <v>24200.142327194499</v>
      </c>
      <c r="I159" s="237">
        <f t="shared" si="26"/>
        <v>0</v>
      </c>
      <c r="J159" s="16">
        <f t="shared" si="26"/>
        <v>0</v>
      </c>
      <c r="K159" s="16"/>
      <c r="L159" s="237">
        <f t="shared" si="23"/>
        <v>3192930.567500297</v>
      </c>
      <c r="M159" s="16"/>
      <c r="N159" s="17">
        <f t="shared" si="24"/>
        <v>3192930.567500297</v>
      </c>
      <c r="O159" s="9" t="s">
        <v>368</v>
      </c>
    </row>
    <row r="160" spans="1:16" s="148" customFormat="1" x14ac:dyDescent="0.2">
      <c r="A160" s="200" t="s">
        <v>394</v>
      </c>
      <c r="B160" s="16">
        <f t="shared" ref="B160:J160" si="27">SUM(B155:B159)</f>
        <v>4802923.5525452103</v>
      </c>
      <c r="C160" s="16">
        <f t="shared" si="27"/>
        <v>1076121.590929446</v>
      </c>
      <c r="D160" s="16">
        <f t="shared" si="27"/>
        <v>1098078.8778348516</v>
      </c>
      <c r="E160" s="16">
        <f t="shared" si="27"/>
        <v>0</v>
      </c>
      <c r="F160" s="16">
        <f t="shared" si="27"/>
        <v>2226133.957430339</v>
      </c>
      <c r="G160" s="16">
        <f t="shared" si="27"/>
        <v>366186.38250725123</v>
      </c>
      <c r="H160" s="16">
        <f t="shared" si="27"/>
        <v>36402.743843322831</v>
      </c>
      <c r="I160" s="237">
        <f t="shared" si="27"/>
        <v>0</v>
      </c>
      <c r="J160" s="16">
        <f t="shared" si="27"/>
        <v>0</v>
      </c>
      <c r="K160" s="16"/>
      <c r="L160" s="237">
        <f t="shared" si="23"/>
        <v>4802923.5525452103</v>
      </c>
      <c r="M160" s="16"/>
      <c r="N160" s="17">
        <f t="shared" si="24"/>
        <v>4802923.5525452103</v>
      </c>
      <c r="O160" s="9"/>
    </row>
    <row r="161" spans="1:15" s="148" customFormat="1" x14ac:dyDescent="0.2">
      <c r="A161" s="200" t="s">
        <v>395</v>
      </c>
      <c r="B161" s="22"/>
      <c r="C161" s="22"/>
      <c r="D161" s="22"/>
      <c r="E161" s="22"/>
      <c r="F161" s="22"/>
      <c r="G161" s="22"/>
      <c r="H161" s="22"/>
      <c r="I161" s="251"/>
      <c r="J161" s="3"/>
      <c r="K161" s="3"/>
      <c r="L161" s="177"/>
      <c r="M161" s="3"/>
      <c r="N161" s="22"/>
      <c r="O161" s="8"/>
    </row>
    <row r="162" spans="1:15" s="148" customFormat="1" x14ac:dyDescent="0.2">
      <c r="A162" s="151" t="s">
        <v>396</v>
      </c>
      <c r="B162" s="16">
        <v>0</v>
      </c>
      <c r="C162" s="16">
        <f t="shared" ref="C162:J165" si="28">C$76*$B162</f>
        <v>0</v>
      </c>
      <c r="D162" s="16">
        <f t="shared" si="28"/>
        <v>0</v>
      </c>
      <c r="E162" s="16">
        <f t="shared" si="28"/>
        <v>0</v>
      </c>
      <c r="F162" s="16">
        <f t="shared" si="28"/>
        <v>0</v>
      </c>
      <c r="G162" s="16">
        <f t="shared" si="28"/>
        <v>0</v>
      </c>
      <c r="H162" s="16">
        <f t="shared" si="28"/>
        <v>0</v>
      </c>
      <c r="I162" s="237">
        <f t="shared" si="28"/>
        <v>0</v>
      </c>
      <c r="J162" s="16">
        <f t="shared" si="28"/>
        <v>0</v>
      </c>
      <c r="K162" s="16"/>
      <c r="L162" s="237">
        <f t="shared" ref="L162:L167" si="29">SUM(C162:J162)</f>
        <v>0</v>
      </c>
      <c r="M162" s="16"/>
      <c r="N162" s="17">
        <f t="shared" ref="N162:N167" si="30">SUM(C162:J162)</f>
        <v>0</v>
      </c>
      <c r="O162" s="8" t="s">
        <v>310</v>
      </c>
    </row>
    <row r="163" spans="1:15" s="148" customFormat="1" x14ac:dyDescent="0.2">
      <c r="A163" s="151" t="s">
        <v>396</v>
      </c>
      <c r="B163" s="16">
        <v>0</v>
      </c>
      <c r="C163" s="16">
        <f t="shared" si="28"/>
        <v>0</v>
      </c>
      <c r="D163" s="16">
        <f t="shared" si="28"/>
        <v>0</v>
      </c>
      <c r="E163" s="16">
        <f t="shared" si="28"/>
        <v>0</v>
      </c>
      <c r="F163" s="16">
        <f t="shared" si="28"/>
        <v>0</v>
      </c>
      <c r="G163" s="16">
        <f t="shared" si="28"/>
        <v>0</v>
      </c>
      <c r="H163" s="16">
        <f t="shared" si="28"/>
        <v>0</v>
      </c>
      <c r="I163" s="237">
        <f t="shared" si="28"/>
        <v>0</v>
      </c>
      <c r="J163" s="16">
        <f t="shared" si="28"/>
        <v>0</v>
      </c>
      <c r="K163" s="16"/>
      <c r="L163" s="237">
        <f t="shared" si="29"/>
        <v>0</v>
      </c>
      <c r="M163" s="16"/>
      <c r="N163" s="17">
        <f t="shared" si="30"/>
        <v>0</v>
      </c>
      <c r="O163" s="8" t="s">
        <v>310</v>
      </c>
    </row>
    <row r="164" spans="1:15" s="148" customFormat="1" x14ac:dyDescent="0.2">
      <c r="A164" s="151" t="s">
        <v>396</v>
      </c>
      <c r="B164" s="16">
        <v>0</v>
      </c>
      <c r="C164" s="16">
        <f t="shared" si="28"/>
        <v>0</v>
      </c>
      <c r="D164" s="16">
        <f t="shared" si="28"/>
        <v>0</v>
      </c>
      <c r="E164" s="16">
        <f t="shared" si="28"/>
        <v>0</v>
      </c>
      <c r="F164" s="16">
        <f t="shared" si="28"/>
        <v>0</v>
      </c>
      <c r="G164" s="16">
        <f t="shared" si="28"/>
        <v>0</v>
      </c>
      <c r="H164" s="16">
        <f t="shared" si="28"/>
        <v>0</v>
      </c>
      <c r="I164" s="237">
        <f t="shared" si="28"/>
        <v>0</v>
      </c>
      <c r="J164" s="16">
        <f t="shared" si="28"/>
        <v>0</v>
      </c>
      <c r="K164" s="16"/>
      <c r="L164" s="237">
        <f t="shared" si="29"/>
        <v>0</v>
      </c>
      <c r="M164" s="16"/>
      <c r="N164" s="17">
        <f t="shared" si="30"/>
        <v>0</v>
      </c>
      <c r="O164" s="8" t="s">
        <v>310</v>
      </c>
    </row>
    <row r="165" spans="1:15" s="148" customFormat="1" x14ac:dyDescent="0.2">
      <c r="A165" s="151" t="s">
        <v>364</v>
      </c>
      <c r="B165" s="16">
        <f>E11-SUM(B162:B164)</f>
        <v>1321662.0590608609</v>
      </c>
      <c r="C165" s="16">
        <f t="shared" si="28"/>
        <v>267158.51743882324</v>
      </c>
      <c r="D165" s="16">
        <f t="shared" si="28"/>
        <v>281611.77262009348</v>
      </c>
      <c r="E165" s="16">
        <f t="shared" si="28"/>
        <v>0</v>
      </c>
      <c r="F165" s="16">
        <f t="shared" si="28"/>
        <v>647103.12251280958</v>
      </c>
      <c r="G165" s="16">
        <f t="shared" si="28"/>
        <v>115282.69295020404</v>
      </c>
      <c r="H165" s="16">
        <f t="shared" si="28"/>
        <v>10505.953538930644</v>
      </c>
      <c r="I165" s="237">
        <f t="shared" si="28"/>
        <v>0</v>
      </c>
      <c r="J165" s="16">
        <f t="shared" si="28"/>
        <v>0</v>
      </c>
      <c r="K165" s="16"/>
      <c r="L165" s="237">
        <f t="shared" si="29"/>
        <v>1321662.0590608611</v>
      </c>
      <c r="M165" s="16"/>
      <c r="N165" s="17">
        <f t="shared" si="30"/>
        <v>1321662.0590608611</v>
      </c>
      <c r="O165" s="8" t="s">
        <v>310</v>
      </c>
    </row>
    <row r="166" spans="1:15" s="148" customFormat="1" x14ac:dyDescent="0.2">
      <c r="A166" s="200" t="s">
        <v>397</v>
      </c>
      <c r="B166" s="16">
        <f t="shared" ref="B166:J166" si="31">SUM(B162:B165)</f>
        <v>1321662.0590608609</v>
      </c>
      <c r="C166" s="16">
        <f t="shared" si="31"/>
        <v>267158.51743882324</v>
      </c>
      <c r="D166" s="16">
        <f t="shared" si="31"/>
        <v>281611.77262009348</v>
      </c>
      <c r="E166" s="16">
        <f t="shared" si="31"/>
        <v>0</v>
      </c>
      <c r="F166" s="16">
        <f t="shared" si="31"/>
        <v>647103.12251280958</v>
      </c>
      <c r="G166" s="16">
        <f t="shared" si="31"/>
        <v>115282.69295020404</v>
      </c>
      <c r="H166" s="16">
        <f t="shared" si="31"/>
        <v>10505.953538930644</v>
      </c>
      <c r="I166" s="237">
        <f t="shared" si="31"/>
        <v>0</v>
      </c>
      <c r="J166" s="16">
        <f t="shared" si="31"/>
        <v>0</v>
      </c>
      <c r="K166" s="16"/>
      <c r="L166" s="237">
        <f t="shared" si="29"/>
        <v>1321662.0590608611</v>
      </c>
      <c r="M166" s="16"/>
      <c r="N166" s="17">
        <f t="shared" si="30"/>
        <v>1321662.0590608611</v>
      </c>
      <c r="O166" s="8"/>
    </row>
    <row r="167" spans="1:15" s="148" customFormat="1" x14ac:dyDescent="0.2">
      <c r="A167" s="200" t="s">
        <v>398</v>
      </c>
      <c r="B167" s="16">
        <f t="shared" ref="B167:I167" si="32">B153+B160+B166</f>
        <v>19003804.177573744</v>
      </c>
      <c r="C167" s="16">
        <f t="shared" si="32"/>
        <v>8761018.5744289123</v>
      </c>
      <c r="D167" s="16">
        <f t="shared" si="32"/>
        <v>3524936.400568617</v>
      </c>
      <c r="E167" s="16">
        <f t="shared" si="32"/>
        <v>0</v>
      </c>
      <c r="F167" s="16">
        <f t="shared" si="32"/>
        <v>6153639.3203771655</v>
      </c>
      <c r="G167" s="16">
        <f t="shared" si="32"/>
        <v>514726.27285935986</v>
      </c>
      <c r="H167" s="16">
        <f t="shared" si="32"/>
        <v>49483.609339690534</v>
      </c>
      <c r="I167" s="237">
        <f t="shared" si="32"/>
        <v>0</v>
      </c>
      <c r="J167" s="16">
        <f>G11</f>
        <v>0</v>
      </c>
      <c r="K167" s="16"/>
      <c r="L167" s="237">
        <f t="shared" si="29"/>
        <v>19003804.177573748</v>
      </c>
      <c r="M167" s="16"/>
      <c r="N167" s="17">
        <f t="shared" si="30"/>
        <v>19003804.177573748</v>
      </c>
      <c r="O167" s="9"/>
    </row>
    <row r="168" spans="1:15" s="148" customFormat="1" x14ac:dyDescent="0.2">
      <c r="A168" s="2"/>
      <c r="B168" s="22"/>
      <c r="C168" s="22"/>
      <c r="D168" s="22"/>
      <c r="E168" s="22"/>
      <c r="F168" s="22"/>
      <c r="G168" s="22"/>
      <c r="H168" s="22"/>
      <c r="I168" s="251"/>
      <c r="J168" s="3"/>
      <c r="K168" s="3"/>
      <c r="L168" s="177"/>
      <c r="M168" s="3"/>
      <c r="N168" s="22"/>
      <c r="O168" s="8"/>
    </row>
    <row r="169" spans="1:15" s="148" customFormat="1" x14ac:dyDescent="0.2">
      <c r="A169" s="200" t="s">
        <v>399</v>
      </c>
      <c r="B169" s="22"/>
      <c r="C169" s="22"/>
      <c r="D169" s="22"/>
      <c r="E169" s="22"/>
      <c r="F169" s="22"/>
      <c r="G169" s="22"/>
      <c r="H169" s="22"/>
      <c r="I169" s="251"/>
      <c r="J169" s="3"/>
      <c r="K169" s="3"/>
      <c r="L169" s="177"/>
      <c r="M169" s="3"/>
      <c r="N169" s="22"/>
      <c r="O169" s="8"/>
    </row>
    <row r="170" spans="1:15" s="148" customFormat="1" x14ac:dyDescent="0.2">
      <c r="A170" s="151" t="s">
        <v>360</v>
      </c>
      <c r="B170" s="16">
        <f>C12</f>
        <v>1319193.9001333646</v>
      </c>
      <c r="C170" s="16">
        <f t="shared" ref="C170:J170" si="33">C$64*$B170</f>
        <v>759784.86482627667</v>
      </c>
      <c r="D170" s="16">
        <f t="shared" si="33"/>
        <v>219733.44837201695</v>
      </c>
      <c r="E170" s="16">
        <f t="shared" si="33"/>
        <v>0</v>
      </c>
      <c r="F170" s="16">
        <f t="shared" si="33"/>
        <v>336005.37201840966</v>
      </c>
      <c r="G170" s="16">
        <f t="shared" si="33"/>
        <v>3406.4715746073175</v>
      </c>
      <c r="H170" s="16">
        <f t="shared" si="33"/>
        <v>263.7433420539374</v>
      </c>
      <c r="I170" s="237">
        <f t="shared" si="33"/>
        <v>0</v>
      </c>
      <c r="J170" s="16">
        <f t="shared" si="33"/>
        <v>0</v>
      </c>
      <c r="K170" s="16"/>
      <c r="L170" s="237">
        <f>SUM(C170:J170)</f>
        <v>1319193.9001333644</v>
      </c>
      <c r="M170" s="16"/>
      <c r="N170" s="17">
        <f>SUM(C170:J170)</f>
        <v>1319193.9001333644</v>
      </c>
      <c r="O170" s="9" t="s">
        <v>345</v>
      </c>
    </row>
    <row r="171" spans="1:15" s="148" customFormat="1" x14ac:dyDescent="0.2">
      <c r="A171" s="151" t="s">
        <v>366</v>
      </c>
      <c r="B171" s="16">
        <f>D12</f>
        <v>2069296.0998666361</v>
      </c>
      <c r="C171" s="16">
        <f t="shared" ref="C171:J171" si="34">(C$111/$B$111)*$B171</f>
        <v>463637.2381801763</v>
      </c>
      <c r="D171" s="16">
        <f t="shared" si="34"/>
        <v>473097.33631830523</v>
      </c>
      <c r="E171" s="16">
        <f t="shared" si="34"/>
        <v>0</v>
      </c>
      <c r="F171" s="16">
        <f t="shared" si="34"/>
        <v>959109.64759165153</v>
      </c>
      <c r="G171" s="16">
        <f t="shared" si="34"/>
        <v>157768.08538727919</v>
      </c>
      <c r="H171" s="16">
        <f t="shared" si="34"/>
        <v>15683.792389223765</v>
      </c>
      <c r="I171" s="237">
        <f t="shared" si="34"/>
        <v>0</v>
      </c>
      <c r="J171" s="16">
        <f t="shared" si="34"/>
        <v>0</v>
      </c>
      <c r="K171" s="16"/>
      <c r="L171" s="237">
        <f>SUM(C171:J171)</f>
        <v>2069296.0998666361</v>
      </c>
      <c r="M171" s="16"/>
      <c r="N171" s="17">
        <f>SUM(C171:J171)</f>
        <v>2069296.0998666361</v>
      </c>
      <c r="O171" s="9" t="s">
        <v>371</v>
      </c>
    </row>
    <row r="172" spans="1:15" s="148" customFormat="1" x14ac:dyDescent="0.2">
      <c r="A172" s="151" t="s">
        <v>77</v>
      </c>
      <c r="B172" s="16">
        <f t="shared" ref="B172:I172" si="35">SUM(B170:B171)</f>
        <v>3388490.0000000009</v>
      </c>
      <c r="C172" s="16">
        <f t="shared" si="35"/>
        <v>1223422.103006453</v>
      </c>
      <c r="D172" s="16">
        <f t="shared" si="35"/>
        <v>692830.78469032212</v>
      </c>
      <c r="E172" s="16">
        <f t="shared" si="35"/>
        <v>0</v>
      </c>
      <c r="F172" s="16">
        <f t="shared" si="35"/>
        <v>1295115.0196100613</v>
      </c>
      <c r="G172" s="16">
        <f t="shared" si="35"/>
        <v>161174.5569618865</v>
      </c>
      <c r="H172" s="16">
        <f t="shared" si="35"/>
        <v>15947.535731277703</v>
      </c>
      <c r="I172" s="237">
        <f t="shared" si="35"/>
        <v>0</v>
      </c>
      <c r="J172" s="16">
        <f>G12</f>
        <v>0</v>
      </c>
      <c r="K172" s="16"/>
      <c r="L172" s="237">
        <f>SUM(C172:J172)</f>
        <v>3388490.0000000009</v>
      </c>
      <c r="M172" s="16"/>
      <c r="N172" s="17">
        <f>SUM(C172:J172)</f>
        <v>3388490.0000000009</v>
      </c>
      <c r="O172" s="8"/>
    </row>
    <row r="173" spans="1:15" s="148" customFormat="1" x14ac:dyDescent="0.2">
      <c r="A173" s="203" t="s">
        <v>400</v>
      </c>
      <c r="B173" s="22"/>
      <c r="C173" s="22"/>
      <c r="D173" s="22"/>
      <c r="E173" s="22"/>
      <c r="F173" s="22"/>
      <c r="G173" s="22"/>
      <c r="H173" s="22"/>
      <c r="I173" s="251"/>
      <c r="J173" s="3"/>
      <c r="K173" s="3"/>
      <c r="L173" s="177"/>
      <c r="M173" s="3"/>
      <c r="N173" s="22"/>
      <c r="O173" s="8"/>
    </row>
    <row r="174" spans="1:15" s="148" customFormat="1" x14ac:dyDescent="0.2">
      <c r="A174" s="151" t="s">
        <v>360</v>
      </c>
      <c r="B174" s="22">
        <f>C13</f>
        <v>177663.64898171771</v>
      </c>
      <c r="C174" s="16">
        <f t="shared" ref="C174:J174" si="36">C$64*$B174</f>
        <v>102324.72384269738</v>
      </c>
      <c r="D174" s="16">
        <f t="shared" si="36"/>
        <v>29592.803785070395</v>
      </c>
      <c r="E174" s="16">
        <f t="shared" si="36"/>
        <v>0</v>
      </c>
      <c r="F174" s="16">
        <f t="shared" si="36"/>
        <v>45251.831792290141</v>
      </c>
      <c r="G174" s="16">
        <f t="shared" si="36"/>
        <v>458.76968505998246</v>
      </c>
      <c r="H174" s="16">
        <f t="shared" si="36"/>
        <v>35.519876599792298</v>
      </c>
      <c r="I174" s="237">
        <f t="shared" si="36"/>
        <v>0</v>
      </c>
      <c r="J174" s="16">
        <f t="shared" si="36"/>
        <v>0</v>
      </c>
      <c r="K174" s="16"/>
      <c r="L174" s="237">
        <f>SUM(C174:J174)</f>
        <v>177663.64898171771</v>
      </c>
      <c r="M174" s="16"/>
      <c r="N174" s="17">
        <f>SUM(C174:J174)</f>
        <v>177663.64898171771</v>
      </c>
      <c r="O174" s="9" t="s">
        <v>345</v>
      </c>
    </row>
    <row r="175" spans="1:15" s="148" customFormat="1" x14ac:dyDescent="0.2">
      <c r="A175" s="151" t="s">
        <v>366</v>
      </c>
      <c r="B175" s="16">
        <f>D13</f>
        <v>278684.35101828241</v>
      </c>
      <c r="C175" s="16">
        <f t="shared" ref="C175:J175" si="37">C$70*$B175</f>
        <v>62440.770481555832</v>
      </c>
      <c r="D175" s="16">
        <f t="shared" si="37"/>
        <v>63714.817878815047</v>
      </c>
      <c r="E175" s="16">
        <f t="shared" si="37"/>
        <v>0</v>
      </c>
      <c r="F175" s="16">
        <f t="shared" si="37"/>
        <v>129168.97186037294</v>
      </c>
      <c r="G175" s="16">
        <f t="shared" si="37"/>
        <v>21247.561666203557</v>
      </c>
      <c r="H175" s="16">
        <f t="shared" si="37"/>
        <v>2112.2291313350452</v>
      </c>
      <c r="I175" s="237">
        <f t="shared" si="37"/>
        <v>0</v>
      </c>
      <c r="J175" s="16">
        <f t="shared" si="37"/>
        <v>0</v>
      </c>
      <c r="K175" s="16"/>
      <c r="L175" s="237">
        <f>SUM(C175:J175)</f>
        <v>278684.35101828241</v>
      </c>
      <c r="M175" s="16"/>
      <c r="N175" s="17">
        <f>SUM(C175:J175)</f>
        <v>278684.35101828241</v>
      </c>
      <c r="O175" s="9" t="s">
        <v>368</v>
      </c>
    </row>
    <row r="176" spans="1:15" s="148" customFormat="1" x14ac:dyDescent="0.2">
      <c r="A176" s="151" t="s">
        <v>77</v>
      </c>
      <c r="B176" s="16">
        <f t="shared" ref="B176:J176" si="38">SUM(B174:B175)</f>
        <v>456348.00000000012</v>
      </c>
      <c r="C176" s="16">
        <f t="shared" si="38"/>
        <v>164765.4943242532</v>
      </c>
      <c r="D176" s="16">
        <f t="shared" si="38"/>
        <v>93307.621663885438</v>
      </c>
      <c r="E176" s="16">
        <f t="shared" si="38"/>
        <v>0</v>
      </c>
      <c r="F176" s="16">
        <f t="shared" si="38"/>
        <v>174420.80365266307</v>
      </c>
      <c r="G176" s="16">
        <f t="shared" si="38"/>
        <v>21706.33135126354</v>
      </c>
      <c r="H176" s="16">
        <f t="shared" si="38"/>
        <v>2147.7490079348377</v>
      </c>
      <c r="I176" s="237">
        <f t="shared" si="38"/>
        <v>0</v>
      </c>
      <c r="J176" s="16">
        <f t="shared" si="38"/>
        <v>0</v>
      </c>
      <c r="K176" s="16"/>
      <c r="L176" s="237">
        <f>SUM(C176:J176)</f>
        <v>456348.00000000012</v>
      </c>
      <c r="M176" s="16"/>
      <c r="N176" s="17">
        <f>SUM(C176:J176)</f>
        <v>456348.00000000012</v>
      </c>
      <c r="O176" s="9"/>
    </row>
    <row r="177" spans="1:15" s="148" customFormat="1" x14ac:dyDescent="0.2">
      <c r="A177" s="203" t="s">
        <v>401</v>
      </c>
      <c r="B177" s="22"/>
      <c r="C177" s="22"/>
      <c r="D177" s="22"/>
      <c r="E177" s="22"/>
      <c r="F177" s="22"/>
      <c r="G177" s="22"/>
      <c r="H177" s="22"/>
      <c r="I177" s="251"/>
      <c r="J177" s="3"/>
      <c r="K177" s="3"/>
      <c r="L177" s="177"/>
      <c r="M177" s="3"/>
      <c r="N177" s="22"/>
      <c r="O177" s="8"/>
    </row>
    <row r="178" spans="1:15" s="148" customFormat="1" x14ac:dyDescent="0.2">
      <c r="A178" s="151" t="s">
        <v>360</v>
      </c>
      <c r="B178" s="16">
        <f>C14</f>
        <v>12090.602528719804</v>
      </c>
      <c r="C178" s="16">
        <f t="shared" ref="C178:J178" si="39">C$64*$B178</f>
        <v>6963.5379658918418</v>
      </c>
      <c r="D178" s="16">
        <f t="shared" si="39"/>
        <v>2013.8887742449758</v>
      </c>
      <c r="E178" s="16">
        <f t="shared" si="39"/>
        <v>0</v>
      </c>
      <c r="F178" s="16">
        <f t="shared" si="39"/>
        <v>3079.5377390530093</v>
      </c>
      <c r="G178" s="16">
        <f t="shared" si="39"/>
        <v>31.220803727030283</v>
      </c>
      <c r="H178" s="16">
        <f t="shared" si="39"/>
        <v>2.4172458029467636</v>
      </c>
      <c r="I178" s="237">
        <f t="shared" si="39"/>
        <v>0</v>
      </c>
      <c r="J178" s="16">
        <f t="shared" si="39"/>
        <v>0</v>
      </c>
      <c r="K178" s="16"/>
      <c r="L178" s="237">
        <f>SUM(C178:J178)</f>
        <v>12090.602528719804</v>
      </c>
      <c r="M178" s="16"/>
      <c r="N178" s="17">
        <f>SUM(C178:J178)</f>
        <v>12090.602528719804</v>
      </c>
      <c r="O178" s="9" t="s">
        <v>345</v>
      </c>
    </row>
    <row r="179" spans="1:15" s="148" customFormat="1" x14ac:dyDescent="0.2">
      <c r="A179" s="151" t="s">
        <v>366</v>
      </c>
      <c r="B179" s="16">
        <f>D14</f>
        <v>18965.397471280201</v>
      </c>
      <c r="C179" s="16">
        <f t="shared" ref="C179:J179" si="40">C$70*$B179</f>
        <v>4249.3022168941197</v>
      </c>
      <c r="D179" s="16">
        <f t="shared" si="40"/>
        <v>4336.005381955174</v>
      </c>
      <c r="E179" s="16">
        <f t="shared" si="40"/>
        <v>0</v>
      </c>
      <c r="F179" s="16">
        <f t="shared" si="40"/>
        <v>8790.3783737317608</v>
      </c>
      <c r="G179" s="16">
        <f t="shared" si="40"/>
        <v>1445.9672773971126</v>
      </c>
      <c r="H179" s="16">
        <f t="shared" si="40"/>
        <v>143.74422130203519</v>
      </c>
      <c r="I179" s="237">
        <f t="shared" si="40"/>
        <v>0</v>
      </c>
      <c r="J179" s="16">
        <f t="shared" si="40"/>
        <v>0</v>
      </c>
      <c r="K179" s="16"/>
      <c r="L179" s="237">
        <f>SUM(C179:J179)</f>
        <v>18965.397471280205</v>
      </c>
      <c r="M179" s="16"/>
      <c r="N179" s="17">
        <f>SUM(C179:J179)</f>
        <v>18965.397471280205</v>
      </c>
      <c r="O179" s="9" t="s">
        <v>368</v>
      </c>
    </row>
    <row r="180" spans="1:15" s="148" customFormat="1" x14ac:dyDescent="0.2">
      <c r="A180" s="151" t="s">
        <v>77</v>
      </c>
      <c r="B180" s="16">
        <f t="shared" ref="B180:I180" si="41">SUM(B178:B179)</f>
        <v>31056.000000000007</v>
      </c>
      <c r="C180" s="16">
        <f t="shared" si="41"/>
        <v>11212.840182785962</v>
      </c>
      <c r="D180" s="16">
        <f t="shared" si="41"/>
        <v>6349.8941562001501</v>
      </c>
      <c r="E180" s="16">
        <f t="shared" si="41"/>
        <v>0</v>
      </c>
      <c r="F180" s="16">
        <f t="shared" si="41"/>
        <v>11869.916112784769</v>
      </c>
      <c r="G180" s="16">
        <f t="shared" si="41"/>
        <v>1477.1880811241429</v>
      </c>
      <c r="H180" s="16">
        <f t="shared" si="41"/>
        <v>146.16146710498194</v>
      </c>
      <c r="I180" s="237">
        <f t="shared" si="41"/>
        <v>0</v>
      </c>
      <c r="J180" s="16"/>
      <c r="K180" s="16"/>
      <c r="L180" s="237">
        <f>SUM(C180:J180)</f>
        <v>31056.000000000007</v>
      </c>
      <c r="M180" s="16"/>
      <c r="N180" s="17">
        <f>SUM(C180:J180)</f>
        <v>31056.000000000007</v>
      </c>
      <c r="O180" s="8"/>
    </row>
    <row r="181" spans="1:15" s="148" customFormat="1" x14ac:dyDescent="0.2">
      <c r="A181" s="208" t="s">
        <v>402</v>
      </c>
      <c r="B181" s="22"/>
      <c r="C181" s="22"/>
      <c r="D181" s="22"/>
      <c r="E181" s="22"/>
      <c r="F181" s="22"/>
      <c r="G181" s="22"/>
      <c r="H181" s="22"/>
      <c r="I181" s="251"/>
      <c r="J181" s="3"/>
      <c r="K181" s="3"/>
      <c r="L181" s="177"/>
      <c r="M181" s="3"/>
      <c r="N181" s="22"/>
      <c r="O181" s="8"/>
    </row>
    <row r="182" spans="1:15" s="148" customFormat="1" x14ac:dyDescent="0.2">
      <c r="A182" s="2" t="s">
        <v>360</v>
      </c>
      <c r="B182" s="22">
        <f>C15</f>
        <v>0</v>
      </c>
      <c r="C182" s="16">
        <f t="shared" ref="C182:J182" si="42">C$64*$B182</f>
        <v>0</v>
      </c>
      <c r="D182" s="16">
        <f t="shared" si="42"/>
        <v>0</v>
      </c>
      <c r="E182" s="16">
        <f t="shared" si="42"/>
        <v>0</v>
      </c>
      <c r="F182" s="16">
        <f t="shared" si="42"/>
        <v>0</v>
      </c>
      <c r="G182" s="16">
        <f t="shared" si="42"/>
        <v>0</v>
      </c>
      <c r="H182" s="16">
        <f t="shared" si="42"/>
        <v>0</v>
      </c>
      <c r="I182" s="237">
        <f t="shared" si="42"/>
        <v>0</v>
      </c>
      <c r="J182" s="16">
        <f t="shared" si="42"/>
        <v>0</v>
      </c>
      <c r="K182" s="16"/>
      <c r="L182" s="237">
        <f>SUM(C182:J182)</f>
        <v>0</v>
      </c>
      <c r="M182" s="16"/>
      <c r="N182" s="17">
        <f>SUM(C182:J182)</f>
        <v>0</v>
      </c>
      <c r="O182" s="9" t="s">
        <v>345</v>
      </c>
    </row>
    <row r="183" spans="1:15" s="148" customFormat="1" x14ac:dyDescent="0.2">
      <c r="A183" s="2" t="s">
        <v>366</v>
      </c>
      <c r="B183" s="22">
        <f>D15</f>
        <v>0</v>
      </c>
      <c r="C183" s="16">
        <f t="shared" ref="C183:J183" si="43">C$70*$B183</f>
        <v>0</v>
      </c>
      <c r="D183" s="16">
        <f t="shared" si="43"/>
        <v>0</v>
      </c>
      <c r="E183" s="16">
        <f t="shared" si="43"/>
        <v>0</v>
      </c>
      <c r="F183" s="16">
        <f t="shared" si="43"/>
        <v>0</v>
      </c>
      <c r="G183" s="16">
        <f t="shared" si="43"/>
        <v>0</v>
      </c>
      <c r="H183" s="16">
        <f t="shared" si="43"/>
        <v>0</v>
      </c>
      <c r="I183" s="237">
        <f t="shared" si="43"/>
        <v>0</v>
      </c>
      <c r="J183" s="16">
        <f t="shared" si="43"/>
        <v>0</v>
      </c>
      <c r="K183" s="16"/>
      <c r="L183" s="237">
        <f>SUM(C183:J183)</f>
        <v>0</v>
      </c>
      <c r="M183" s="16"/>
      <c r="N183" s="17">
        <f>SUM(C183:J183)</f>
        <v>0</v>
      </c>
      <c r="O183" s="9" t="s">
        <v>368</v>
      </c>
    </row>
    <row r="184" spans="1:15" s="148" customFormat="1" x14ac:dyDescent="0.2">
      <c r="A184" s="151" t="s">
        <v>77</v>
      </c>
      <c r="B184" s="16">
        <f t="shared" ref="B184:I184" si="44">SUM(B182:B183)</f>
        <v>0</v>
      </c>
      <c r="C184" s="16">
        <f t="shared" si="44"/>
        <v>0</v>
      </c>
      <c r="D184" s="16">
        <f t="shared" si="44"/>
        <v>0</v>
      </c>
      <c r="E184" s="16">
        <f t="shared" si="44"/>
        <v>0</v>
      </c>
      <c r="F184" s="16">
        <f t="shared" si="44"/>
        <v>0</v>
      </c>
      <c r="G184" s="16">
        <f t="shared" si="44"/>
        <v>0</v>
      </c>
      <c r="H184" s="16">
        <f t="shared" si="44"/>
        <v>0</v>
      </c>
      <c r="I184" s="237">
        <f t="shared" si="44"/>
        <v>0</v>
      </c>
      <c r="J184" s="16"/>
      <c r="K184" s="16"/>
      <c r="L184" s="237">
        <f>SUM(C184:J184)</f>
        <v>0</v>
      </c>
      <c r="M184" s="16"/>
      <c r="N184" s="17">
        <f>SUM(C184:J184)</f>
        <v>0</v>
      </c>
      <c r="O184" s="8"/>
    </row>
    <row r="185" spans="1:15" s="148" customFormat="1" x14ac:dyDescent="0.2">
      <c r="A185" s="2"/>
      <c r="B185" s="22"/>
      <c r="C185" s="22"/>
      <c r="D185" s="22"/>
      <c r="E185" s="22"/>
      <c r="F185" s="22"/>
      <c r="G185" s="22"/>
      <c r="H185" s="22"/>
      <c r="I185" s="22"/>
      <c r="J185" s="22"/>
      <c r="K185" s="2"/>
      <c r="L185" s="3"/>
      <c r="M185" s="3"/>
      <c r="N185" s="3"/>
      <c r="O185" s="9"/>
    </row>
    <row r="186" spans="1:15" s="148" customFormat="1" x14ac:dyDescent="0.2">
      <c r="A186" s="5" t="s">
        <v>7</v>
      </c>
      <c r="B186" s="5" t="s">
        <v>7</v>
      </c>
      <c r="C186" s="5" t="s">
        <v>7</v>
      </c>
      <c r="D186" s="5" t="s">
        <v>7</v>
      </c>
      <c r="E186" s="5" t="s">
        <v>7</v>
      </c>
      <c r="F186" s="5" t="s">
        <v>7</v>
      </c>
      <c r="G186" s="5" t="s">
        <v>7</v>
      </c>
      <c r="H186" s="5"/>
      <c r="I186" s="5"/>
      <c r="J186" s="5" t="s">
        <v>7</v>
      </c>
      <c r="K186" s="5" t="s">
        <v>7</v>
      </c>
      <c r="L186" s="5" t="s">
        <v>7</v>
      </c>
      <c r="M186" s="5" t="s">
        <v>7</v>
      </c>
      <c r="N186" s="5" t="s">
        <v>7</v>
      </c>
      <c r="O186" s="5" t="s">
        <v>7</v>
      </c>
    </row>
    <row r="187" spans="1:15" s="148" customFormat="1" x14ac:dyDescent="0.2">
      <c r="A187" s="2" t="s">
        <v>374</v>
      </c>
      <c r="B187" s="2"/>
      <c r="C187" s="2"/>
      <c r="D187" s="2"/>
      <c r="E187" s="2"/>
      <c r="F187" s="2"/>
      <c r="G187" s="3"/>
      <c r="H187" s="3"/>
      <c r="I187" s="3"/>
      <c r="J187" s="2"/>
      <c r="K187" s="2"/>
      <c r="L187" s="2" t="s">
        <v>403</v>
      </c>
      <c r="M187" s="3"/>
      <c r="N187" s="3"/>
      <c r="O187" s="3"/>
    </row>
    <row r="188" spans="1:15" x14ac:dyDescent="0.2">
      <c r="A188" s="2"/>
      <c r="B188" s="2"/>
      <c r="C188" s="2"/>
      <c r="D188" s="2"/>
      <c r="E188" s="2"/>
      <c r="F188" s="2"/>
      <c r="J188" s="2"/>
      <c r="K188" s="2"/>
    </row>
    <row r="189" spans="1:15" x14ac:dyDescent="0.2">
      <c r="A189" s="2"/>
      <c r="B189" s="2"/>
      <c r="C189" s="2"/>
      <c r="D189" s="2"/>
      <c r="E189" s="2"/>
      <c r="F189" s="2"/>
      <c r="J189" s="2"/>
      <c r="K189" s="2"/>
    </row>
    <row r="190" spans="1:15" x14ac:dyDescent="0.2">
      <c r="A190" s="2" t="s">
        <v>305</v>
      </c>
      <c r="B190" s="2"/>
      <c r="C190" s="2"/>
      <c r="D190" s="2" t="s">
        <v>13</v>
      </c>
      <c r="E190" s="2"/>
      <c r="F190" s="2"/>
      <c r="J190" s="2"/>
      <c r="K190" s="2"/>
      <c r="L190" s="3" t="s">
        <v>129</v>
      </c>
    </row>
    <row r="191" spans="1:15" x14ac:dyDescent="0.2">
      <c r="A191" s="5" t="s">
        <v>7</v>
      </c>
      <c r="B191" s="5" t="s">
        <v>7</v>
      </c>
      <c r="C191" s="5" t="s">
        <v>7</v>
      </c>
      <c r="D191" s="5" t="s">
        <v>7</v>
      </c>
      <c r="E191" s="5" t="s">
        <v>7</v>
      </c>
      <c r="F191" s="5" t="s">
        <v>7</v>
      </c>
      <c r="G191" s="5" t="s">
        <v>7</v>
      </c>
      <c r="H191" s="5"/>
      <c r="I191" s="5"/>
      <c r="J191" s="5" t="s">
        <v>7</v>
      </c>
      <c r="K191" s="5" t="s">
        <v>7</v>
      </c>
      <c r="L191" s="5" t="s">
        <v>7</v>
      </c>
      <c r="M191" s="5" t="s">
        <v>7</v>
      </c>
      <c r="N191" s="5" t="s">
        <v>7</v>
      </c>
      <c r="O191" s="5" t="s">
        <v>7</v>
      </c>
    </row>
    <row r="192" spans="1:15" x14ac:dyDescent="0.2">
      <c r="A192" s="2" t="s">
        <v>15</v>
      </c>
      <c r="B192" s="2"/>
      <c r="C192" s="2"/>
      <c r="D192" s="6" t="s">
        <v>16</v>
      </c>
      <c r="E192" s="2"/>
      <c r="F192" s="2"/>
      <c r="J192" s="2"/>
      <c r="K192" s="2"/>
      <c r="L192" s="3" t="s">
        <v>17</v>
      </c>
    </row>
    <row r="193" spans="1:15" x14ac:dyDescent="0.2">
      <c r="A193" s="2"/>
      <c r="B193" s="2"/>
      <c r="C193" s="2"/>
      <c r="D193" s="6" t="s">
        <v>18</v>
      </c>
      <c r="E193" s="2"/>
      <c r="F193" s="2"/>
      <c r="J193" s="2"/>
      <c r="K193" s="2"/>
    </row>
    <row r="194" spans="1:15" x14ac:dyDescent="0.2">
      <c r="A194" s="2" t="s">
        <v>19</v>
      </c>
      <c r="B194" s="2"/>
      <c r="C194" s="2"/>
      <c r="D194" s="2"/>
      <c r="E194" s="2"/>
      <c r="F194" s="2"/>
      <c r="J194" s="2"/>
      <c r="K194" s="2"/>
      <c r="L194" s="158" t="s">
        <v>695</v>
      </c>
    </row>
    <row r="195" spans="1:15" x14ac:dyDescent="0.2">
      <c r="A195" s="2" t="s">
        <v>22</v>
      </c>
      <c r="B195" s="2"/>
      <c r="C195" s="2"/>
      <c r="D195" s="2" t="s">
        <v>376</v>
      </c>
      <c r="E195" s="2"/>
      <c r="F195" s="2"/>
      <c r="G195" s="2"/>
      <c r="H195" s="2"/>
      <c r="I195" s="2"/>
      <c r="J195" s="2"/>
      <c r="K195" s="2"/>
      <c r="L195" s="3" t="s">
        <v>23</v>
      </c>
    </row>
    <row r="196" spans="1:15" x14ac:dyDescent="0.2">
      <c r="A196" s="2" t="s">
        <v>786</v>
      </c>
      <c r="B196" s="2"/>
      <c r="C196" s="2"/>
      <c r="D196" s="2" t="s">
        <v>377</v>
      </c>
      <c r="E196" s="2"/>
      <c r="F196" s="2"/>
      <c r="G196" s="2"/>
      <c r="H196" s="2"/>
      <c r="I196" s="2"/>
      <c r="J196" s="2"/>
      <c r="K196" s="2"/>
    </row>
    <row r="197" spans="1:15" x14ac:dyDescent="0.2">
      <c r="A197" s="2"/>
      <c r="B197" s="2"/>
      <c r="C197" s="2"/>
      <c r="D197" s="6" t="s">
        <v>378</v>
      </c>
      <c r="E197" s="2"/>
      <c r="F197" s="2"/>
      <c r="G197" s="2"/>
      <c r="H197" s="2"/>
      <c r="I197" s="2"/>
      <c r="J197" s="2"/>
      <c r="K197" s="2"/>
    </row>
    <row r="198" spans="1:15" x14ac:dyDescent="0.2">
      <c r="A198" s="5" t="s">
        <v>7</v>
      </c>
      <c r="B198" s="5" t="s">
        <v>7</v>
      </c>
      <c r="C198" s="5" t="s">
        <v>7</v>
      </c>
      <c r="D198" s="5" t="s">
        <v>7</v>
      </c>
      <c r="E198" s="5" t="s">
        <v>7</v>
      </c>
      <c r="F198" s="5" t="s">
        <v>7</v>
      </c>
      <c r="G198" s="5" t="s">
        <v>7</v>
      </c>
      <c r="H198" s="5"/>
      <c r="I198" s="5"/>
      <c r="J198" s="5" t="s">
        <v>7</v>
      </c>
      <c r="K198" s="5" t="s">
        <v>7</v>
      </c>
      <c r="L198" s="5" t="s">
        <v>7</v>
      </c>
      <c r="M198" s="5" t="s">
        <v>7</v>
      </c>
      <c r="N198" s="5" t="s">
        <v>7</v>
      </c>
      <c r="O198" s="5" t="s">
        <v>7</v>
      </c>
    </row>
    <row r="199" spans="1:15" x14ac:dyDescent="0.2">
      <c r="A199" s="2"/>
      <c r="B199" s="2"/>
      <c r="C199" s="2"/>
      <c r="D199" s="2"/>
      <c r="E199" s="2"/>
      <c r="F199" s="2"/>
      <c r="G199" s="2"/>
      <c r="H199" s="2"/>
      <c r="I199" s="2"/>
      <c r="J199" s="2"/>
      <c r="K199" s="2"/>
    </row>
    <row r="200" spans="1:15" x14ac:dyDescent="0.2">
      <c r="A200" s="2"/>
      <c r="B200" s="8"/>
      <c r="C200" s="238" t="s">
        <v>711</v>
      </c>
      <c r="D200" s="233" t="s">
        <v>113</v>
      </c>
      <c r="E200" s="239" t="s">
        <v>114</v>
      </c>
      <c r="F200" s="239" t="s">
        <v>29</v>
      </c>
      <c r="G200" s="233" t="s">
        <v>683</v>
      </c>
      <c r="H200" s="233" t="s">
        <v>30</v>
      </c>
      <c r="I200" s="233" t="s">
        <v>31</v>
      </c>
      <c r="J200" s="233" t="s">
        <v>32</v>
      </c>
      <c r="K200" s="2"/>
      <c r="L200" s="249" t="s">
        <v>342</v>
      </c>
    </row>
    <row r="201" spans="1:15" x14ac:dyDescent="0.2">
      <c r="A201" s="2"/>
      <c r="B201" s="11" t="s">
        <v>255</v>
      </c>
      <c r="C201" s="13" t="s">
        <v>26</v>
      </c>
      <c r="D201" s="13" t="s">
        <v>27</v>
      </c>
      <c r="E201" s="13"/>
      <c r="F201" s="224" t="s">
        <v>114</v>
      </c>
      <c r="G201" s="224" t="s">
        <v>29</v>
      </c>
      <c r="H201" s="121" t="s">
        <v>752</v>
      </c>
      <c r="I201" s="13"/>
      <c r="J201" s="13"/>
      <c r="K201" s="13"/>
      <c r="L201" s="233" t="s">
        <v>25</v>
      </c>
      <c r="M201" s="14"/>
      <c r="N201" s="3" t="s">
        <v>33</v>
      </c>
      <c r="O201" s="18" t="s">
        <v>34</v>
      </c>
    </row>
    <row r="202" spans="1:15" x14ac:dyDescent="0.2">
      <c r="A202" s="5" t="s">
        <v>7</v>
      </c>
      <c r="B202" s="5" t="s">
        <v>7</v>
      </c>
      <c r="C202" s="5" t="s">
        <v>7</v>
      </c>
      <c r="D202" s="5" t="s">
        <v>7</v>
      </c>
      <c r="E202" s="5" t="s">
        <v>7</v>
      </c>
      <c r="F202" s="5" t="s">
        <v>7</v>
      </c>
      <c r="G202" s="5" t="s">
        <v>7</v>
      </c>
      <c r="H202" s="5"/>
      <c r="I202" s="5"/>
      <c r="J202" s="5" t="s">
        <v>7</v>
      </c>
      <c r="K202" s="5" t="s">
        <v>7</v>
      </c>
      <c r="L202" s="5" t="s">
        <v>7</v>
      </c>
      <c r="M202" s="5" t="s">
        <v>7</v>
      </c>
      <c r="N202" s="5" t="s">
        <v>7</v>
      </c>
      <c r="O202" s="5" t="s">
        <v>7</v>
      </c>
    </row>
    <row r="203" spans="1:15" x14ac:dyDescent="0.2">
      <c r="A203" s="151" t="s">
        <v>404</v>
      </c>
      <c r="B203" s="22"/>
      <c r="C203" s="22"/>
      <c r="D203" s="22"/>
      <c r="E203" s="22"/>
      <c r="F203" s="22"/>
      <c r="G203" s="22"/>
      <c r="H203" s="22"/>
      <c r="I203" s="22"/>
      <c r="J203" s="22"/>
      <c r="K203" s="2"/>
      <c r="O203" s="18"/>
    </row>
    <row r="204" spans="1:15" x14ac:dyDescent="0.2">
      <c r="A204" s="151" t="s">
        <v>360</v>
      </c>
      <c r="B204" s="16">
        <f>C16</f>
        <v>814921.60413182108</v>
      </c>
      <c r="C204" s="16">
        <f t="shared" ref="C204:J204" si="45">C$64*$B204</f>
        <v>469351.0944651225</v>
      </c>
      <c r="D204" s="16">
        <f t="shared" si="45"/>
        <v>135738.60083088471</v>
      </c>
      <c r="E204" s="16">
        <f t="shared" si="45"/>
        <v>0</v>
      </c>
      <c r="F204" s="16">
        <f t="shared" si="45"/>
        <v>207564.6625825589</v>
      </c>
      <c r="G204" s="16">
        <f t="shared" si="45"/>
        <v>2104.320888481825</v>
      </c>
      <c r="H204" s="16">
        <f t="shared" si="45"/>
        <v>162.92536477310406</v>
      </c>
      <c r="I204" s="237">
        <f t="shared" si="45"/>
        <v>0</v>
      </c>
      <c r="J204" s="16">
        <f t="shared" si="45"/>
        <v>0</v>
      </c>
      <c r="K204" s="16"/>
      <c r="L204" s="237">
        <f>SUM(C204:J204)</f>
        <v>814921.60413182108</v>
      </c>
      <c r="M204" s="16"/>
      <c r="N204" s="17">
        <f>SUM(C204:J204)</f>
        <v>814921.60413182108</v>
      </c>
      <c r="O204" s="9" t="s">
        <v>345</v>
      </c>
    </row>
    <row r="205" spans="1:15" x14ac:dyDescent="0.2">
      <c r="A205" s="151" t="s">
        <v>366</v>
      </c>
      <c r="B205" s="16">
        <f>D16</f>
        <v>1278291.3087731537</v>
      </c>
      <c r="C205" s="16">
        <f t="shared" ref="C205:I205" si="46">$B$205*C$70</f>
        <v>286408.23902751494</v>
      </c>
      <c r="D205" s="16">
        <f t="shared" si="46"/>
        <v>292252.13987422833</v>
      </c>
      <c r="E205" s="16">
        <f t="shared" si="46"/>
        <v>0</v>
      </c>
      <c r="F205" s="16">
        <f t="shared" si="46"/>
        <v>592482.40343946253</v>
      </c>
      <c r="G205" s="16">
        <f t="shared" si="46"/>
        <v>97459.987657318547</v>
      </c>
      <c r="H205" s="16">
        <f t="shared" si="46"/>
        <v>9688.5387746293891</v>
      </c>
      <c r="I205" s="237">
        <f t="shared" si="46"/>
        <v>0</v>
      </c>
      <c r="J205" s="16">
        <f>G16</f>
        <v>0</v>
      </c>
      <c r="K205" s="16"/>
      <c r="L205" s="237">
        <f>SUM(C205:J205)</f>
        <v>1278291.3087731539</v>
      </c>
      <c r="M205" s="16"/>
      <c r="N205" s="17">
        <f>SUM(C205:J205)</f>
        <v>1278291.3087731539</v>
      </c>
      <c r="O205" s="9" t="s">
        <v>309</v>
      </c>
    </row>
    <row r="206" spans="1:15" x14ac:dyDescent="0.2">
      <c r="A206" s="151" t="s">
        <v>405</v>
      </c>
      <c r="B206" s="16">
        <f t="shared" ref="B206:J206" si="47">SUM(B204:B205)</f>
        <v>2093212.9129049748</v>
      </c>
      <c r="C206" s="16">
        <f t="shared" si="47"/>
        <v>755759.33349263738</v>
      </c>
      <c r="D206" s="16">
        <f t="shared" si="47"/>
        <v>427990.74070511304</v>
      </c>
      <c r="E206" s="16">
        <f t="shared" si="47"/>
        <v>0</v>
      </c>
      <c r="F206" s="16">
        <f t="shared" si="47"/>
        <v>800047.06602202146</v>
      </c>
      <c r="G206" s="16">
        <f t="shared" si="47"/>
        <v>99564.308545800377</v>
      </c>
      <c r="H206" s="16">
        <f t="shared" si="47"/>
        <v>9851.4641394024929</v>
      </c>
      <c r="I206" s="237">
        <f t="shared" si="47"/>
        <v>0</v>
      </c>
      <c r="J206" s="16">
        <f t="shared" si="47"/>
        <v>0</v>
      </c>
      <c r="K206" s="16"/>
      <c r="L206" s="237">
        <f>SUM(C206:J206)</f>
        <v>2093212.9129049748</v>
      </c>
      <c r="M206" s="16"/>
      <c r="N206" s="17">
        <f>SUM(C206:J206)</f>
        <v>2093212.9129049748</v>
      </c>
      <c r="O206" s="8"/>
    </row>
    <row r="207" spans="1:15" x14ac:dyDescent="0.2">
      <c r="A207" s="151" t="s">
        <v>406</v>
      </c>
      <c r="B207" s="16">
        <f>F16</f>
        <v>3516650.8657307448</v>
      </c>
      <c r="C207" s="16">
        <f t="shared" ref="C207:I207" si="48">C$83*$B207</f>
        <v>1489388.5721674294</v>
      </c>
      <c r="D207" s="16">
        <f t="shared" si="48"/>
        <v>677321.21565548028</v>
      </c>
      <c r="E207" s="16">
        <f t="shared" si="48"/>
        <v>0</v>
      </c>
      <c r="F207" s="16">
        <f t="shared" si="48"/>
        <v>1215750.8950258866</v>
      </c>
      <c r="G207" s="16">
        <f t="shared" si="48"/>
        <v>122260.31650635901</v>
      </c>
      <c r="H207" s="16">
        <f t="shared" si="48"/>
        <v>11929.866375589529</v>
      </c>
      <c r="I207" s="237">
        <f t="shared" si="48"/>
        <v>0</v>
      </c>
      <c r="J207" s="16"/>
      <c r="K207" s="16"/>
      <c r="L207" s="237">
        <f>SUM(C207:J207)</f>
        <v>3516650.8657307448</v>
      </c>
      <c r="M207" s="16"/>
      <c r="N207" s="17">
        <f>SUM(C207:J207)</f>
        <v>3516650.8657307448</v>
      </c>
      <c r="O207" s="150" t="s">
        <v>353</v>
      </c>
    </row>
    <row r="208" spans="1:15" x14ac:dyDescent="0.2">
      <c r="A208" s="151" t="s">
        <v>77</v>
      </c>
      <c r="B208" s="16">
        <f t="shared" ref="B208:I208" si="49">SUM(B206:B207)</f>
        <v>5609863.7786357198</v>
      </c>
      <c r="C208" s="16">
        <f t="shared" si="49"/>
        <v>2245147.9056600668</v>
      </c>
      <c r="D208" s="16">
        <f t="shared" si="49"/>
        <v>1105311.9563605934</v>
      </c>
      <c r="E208" s="16">
        <f t="shared" si="49"/>
        <v>0</v>
      </c>
      <c r="F208" s="16">
        <f t="shared" si="49"/>
        <v>2015797.9610479081</v>
      </c>
      <c r="G208" s="16">
        <f t="shared" si="49"/>
        <v>221824.62505215939</v>
      </c>
      <c r="H208" s="16">
        <f t="shared" si="49"/>
        <v>21781.33051499202</v>
      </c>
      <c r="I208" s="237">
        <f t="shared" si="49"/>
        <v>0</v>
      </c>
      <c r="J208" s="16">
        <f>G16</f>
        <v>0</v>
      </c>
      <c r="K208" s="16"/>
      <c r="L208" s="237">
        <f>SUM(C208:J208)</f>
        <v>5609863.7786357198</v>
      </c>
      <c r="M208" s="16"/>
      <c r="N208" s="17">
        <f>SUM(C208:J208)</f>
        <v>5609863.7786357198</v>
      </c>
      <c r="O208" s="150"/>
    </row>
    <row r="209" spans="1:15" x14ac:dyDescent="0.2">
      <c r="A209" s="2"/>
      <c r="B209" s="22"/>
      <c r="C209" s="22"/>
      <c r="D209" s="22"/>
      <c r="E209" s="22"/>
      <c r="F209" s="22"/>
      <c r="G209" s="22"/>
      <c r="H209" s="22"/>
      <c r="I209" s="251"/>
      <c r="L209" s="177"/>
      <c r="N209" s="22"/>
      <c r="O209" s="8"/>
    </row>
    <row r="210" spans="1:15" x14ac:dyDescent="0.2">
      <c r="A210" s="151" t="s">
        <v>407</v>
      </c>
      <c r="B210" s="22"/>
      <c r="C210" s="22"/>
      <c r="D210" s="22"/>
      <c r="E210" s="22"/>
      <c r="F210" s="22"/>
      <c r="G210" s="22"/>
      <c r="H210" s="22"/>
      <c r="I210" s="251"/>
      <c r="L210" s="177"/>
      <c r="N210" s="22"/>
      <c r="O210" s="8"/>
    </row>
    <row r="211" spans="1:15" x14ac:dyDescent="0.2">
      <c r="A211" s="151" t="s">
        <v>360</v>
      </c>
      <c r="B211" s="16">
        <f>C17</f>
        <v>2386661.9608625481</v>
      </c>
      <c r="C211" s="16">
        <f t="shared" ref="C211:I211" si="50">(C$107/$B$107)*$B211</f>
        <v>1374589.1601959695</v>
      </c>
      <c r="D211" s="16">
        <f t="shared" si="50"/>
        <v>397537.81662091526</v>
      </c>
      <c r="E211" s="16">
        <f t="shared" si="50"/>
        <v>0</v>
      </c>
      <c r="F211" s="16">
        <f t="shared" si="50"/>
        <v>607894.8969978831</v>
      </c>
      <c r="G211" s="16">
        <f t="shared" si="50"/>
        <v>6162.9273202771155</v>
      </c>
      <c r="H211" s="16">
        <f t="shared" si="50"/>
        <v>477.15972750272397</v>
      </c>
      <c r="I211" s="237">
        <f t="shared" si="50"/>
        <v>0</v>
      </c>
      <c r="J211" s="16"/>
      <c r="K211" s="16"/>
      <c r="L211" s="237">
        <f>SUM(C211:J211)</f>
        <v>2386661.9608625476</v>
      </c>
      <c r="M211" s="16"/>
      <c r="N211" s="17">
        <f>SUM(C211:J211)</f>
        <v>2386661.9608625476</v>
      </c>
      <c r="O211" s="9" t="s">
        <v>408</v>
      </c>
    </row>
    <row r="212" spans="1:15" x14ac:dyDescent="0.2">
      <c r="A212" s="151" t="s">
        <v>366</v>
      </c>
      <c r="B212" s="16">
        <f>D17</f>
        <v>4088428.4191803755</v>
      </c>
      <c r="C212" s="16">
        <f t="shared" ref="C212:I212" si="51">(C$113/$B$113)*$B212</f>
        <v>916035.00382970786</v>
      </c>
      <c r="D212" s="16">
        <f t="shared" si="51"/>
        <v>934725.86884349398</v>
      </c>
      <c r="E212" s="16">
        <f t="shared" si="51"/>
        <v>0</v>
      </c>
      <c r="F212" s="16">
        <f t="shared" si="51"/>
        <v>1894968.603370249</v>
      </c>
      <c r="G212" s="16">
        <f t="shared" si="51"/>
        <v>311711.56412975385</v>
      </c>
      <c r="H212" s="16">
        <f t="shared" si="51"/>
        <v>30987.379007170566</v>
      </c>
      <c r="I212" s="237">
        <f t="shared" si="51"/>
        <v>0</v>
      </c>
      <c r="J212" s="16"/>
      <c r="K212" s="16"/>
      <c r="L212" s="237">
        <f>SUM(C212:J212)</f>
        <v>4088428.4191803751</v>
      </c>
      <c r="M212" s="16"/>
      <c r="N212" s="17">
        <f>SUM(C212:J212)</f>
        <v>4088428.4191803751</v>
      </c>
      <c r="O212" s="9" t="s">
        <v>409</v>
      </c>
    </row>
    <row r="213" spans="1:15" x14ac:dyDescent="0.2">
      <c r="A213" s="151" t="s">
        <v>372</v>
      </c>
      <c r="B213" s="16">
        <f>E17</f>
        <v>-29583.443812923124</v>
      </c>
      <c r="C213" s="16">
        <f>(C$119/$B$119)*$B213</f>
        <v>-5979.9469430266254</v>
      </c>
      <c r="D213" s="16">
        <f t="shared" ref="D213:I213" si="52">(D$119/$B$119)*$B213</f>
        <v>-6303.4616112715266</v>
      </c>
      <c r="E213" s="16">
        <f t="shared" si="52"/>
        <v>0</v>
      </c>
      <c r="F213" s="16">
        <f t="shared" si="52"/>
        <v>-14484.443080425353</v>
      </c>
      <c r="G213" s="16">
        <f t="shared" si="52"/>
        <v>-2580.4319993253152</v>
      </c>
      <c r="H213" s="16">
        <f t="shared" si="52"/>
        <v>-235.16017887430596</v>
      </c>
      <c r="I213" s="237">
        <f t="shared" si="52"/>
        <v>0</v>
      </c>
      <c r="J213" s="16"/>
      <c r="K213" s="16"/>
      <c r="L213" s="237">
        <f>SUM(C213:J213)</f>
        <v>-29583.443812923128</v>
      </c>
      <c r="M213" s="16"/>
      <c r="N213" s="17">
        <f>SUM(C213:J213)</f>
        <v>-29583.443812923128</v>
      </c>
      <c r="O213" s="9" t="s">
        <v>410</v>
      </c>
    </row>
    <row r="214" spans="1:15" x14ac:dyDescent="0.2">
      <c r="A214" s="151" t="s">
        <v>77</v>
      </c>
      <c r="B214" s="16">
        <f t="shared" ref="B214:I214" si="53">SUM(B211:B213)</f>
        <v>6445506.9362300001</v>
      </c>
      <c r="C214" s="16">
        <f t="shared" si="53"/>
        <v>2284644.2170826509</v>
      </c>
      <c r="D214" s="16">
        <f t="shared" si="53"/>
        <v>1325960.2238531376</v>
      </c>
      <c r="E214" s="16">
        <f t="shared" si="53"/>
        <v>0</v>
      </c>
      <c r="F214" s="16">
        <f t="shared" si="53"/>
        <v>2488379.057287707</v>
      </c>
      <c r="G214" s="16">
        <f t="shared" si="53"/>
        <v>315294.05945070571</v>
      </c>
      <c r="H214" s="16">
        <f t="shared" si="53"/>
        <v>31229.378555798983</v>
      </c>
      <c r="I214" s="237">
        <f t="shared" si="53"/>
        <v>0</v>
      </c>
      <c r="J214" s="16">
        <f>G17</f>
        <v>0</v>
      </c>
      <c r="K214" s="16"/>
      <c r="L214" s="237">
        <f>SUM(C214:J214)</f>
        <v>6445506.9362300001</v>
      </c>
      <c r="M214" s="16"/>
      <c r="N214" s="17">
        <f>SUM(C214:J214)</f>
        <v>6445506.9362300001</v>
      </c>
      <c r="O214" s="9"/>
    </row>
    <row r="215" spans="1:15" x14ac:dyDescent="0.2">
      <c r="A215" s="2"/>
      <c r="B215" s="22"/>
      <c r="C215" s="22"/>
      <c r="D215" s="22"/>
      <c r="E215" s="22"/>
      <c r="F215" s="22"/>
      <c r="G215" s="22"/>
      <c r="H215" s="22"/>
      <c r="I215" s="251"/>
      <c r="L215" s="177"/>
      <c r="N215" s="22"/>
      <c r="O215" s="8"/>
    </row>
    <row r="216" spans="1:15" x14ac:dyDescent="0.2">
      <c r="A216" s="151" t="s">
        <v>318</v>
      </c>
      <c r="B216" s="22"/>
      <c r="C216" s="22"/>
      <c r="D216" s="22"/>
      <c r="E216" s="22"/>
      <c r="F216" s="22"/>
      <c r="G216" s="22"/>
      <c r="H216" s="22"/>
      <c r="I216" s="251"/>
      <c r="L216" s="177"/>
      <c r="N216" s="22"/>
      <c r="O216" s="8"/>
    </row>
    <row r="217" spans="1:15" x14ac:dyDescent="0.2">
      <c r="A217" s="151" t="s">
        <v>360</v>
      </c>
      <c r="B217" s="16">
        <f>C18</f>
        <v>-566414.81336286152</v>
      </c>
      <c r="C217" s="16">
        <f>(C$107/$B$107)*$B217</f>
        <v>-326224.5242060289</v>
      </c>
      <c r="D217" s="16">
        <f t="shared" ref="D217:I217" si="54">(D$107/$B$107)*$B217</f>
        <v>-94345.706220011765</v>
      </c>
      <c r="E217" s="16">
        <f t="shared" si="54"/>
        <v>0</v>
      </c>
      <c r="F217" s="16">
        <f t="shared" si="54"/>
        <v>-144268.72354510281</v>
      </c>
      <c r="G217" s="16">
        <f t="shared" si="54"/>
        <v>-1462.6174067072593</v>
      </c>
      <c r="H217" s="16">
        <f t="shared" si="54"/>
        <v>-113.24198501075224</v>
      </c>
      <c r="I217" s="237">
        <f t="shared" si="54"/>
        <v>0</v>
      </c>
      <c r="J217" s="16"/>
      <c r="K217" s="16"/>
      <c r="L217" s="237">
        <f>SUM(C217:J217)</f>
        <v>-566414.81336286152</v>
      </c>
      <c r="M217" s="16"/>
      <c r="N217" s="17">
        <f>SUM(C217:J217)</f>
        <v>-566414.81336286152</v>
      </c>
      <c r="O217" s="9" t="s">
        <v>408</v>
      </c>
    </row>
    <row r="218" spans="1:15" x14ac:dyDescent="0.2">
      <c r="A218" s="151" t="s">
        <v>366</v>
      </c>
      <c r="B218" s="16">
        <f>D18</f>
        <v>-970286.72596790886</v>
      </c>
      <c r="C218" s="16">
        <f t="shared" ref="C218:I218" si="55">(C$113/$B$113)*$B218</f>
        <v>-217398.10841939918</v>
      </c>
      <c r="D218" s="16">
        <f t="shared" si="55"/>
        <v>-221833.9200223746</v>
      </c>
      <c r="E218" s="16">
        <f t="shared" si="55"/>
        <v>0</v>
      </c>
      <c r="F218" s="16">
        <f t="shared" si="55"/>
        <v>-449723.6330102373</v>
      </c>
      <c r="G218" s="16">
        <f t="shared" si="55"/>
        <v>-73976.98137183678</v>
      </c>
      <c r="H218" s="16">
        <f t="shared" si="55"/>
        <v>-7354.08314406097</v>
      </c>
      <c r="I218" s="237">
        <f t="shared" si="55"/>
        <v>0</v>
      </c>
      <c r="J218" s="16"/>
      <c r="K218" s="16"/>
      <c r="L218" s="237">
        <f>SUM(C218:J218)</f>
        <v>-970286.72596790874</v>
      </c>
      <c r="M218" s="16"/>
      <c r="N218" s="17">
        <f>SUM(C218:J218)</f>
        <v>-970286.72596790874</v>
      </c>
      <c r="O218" s="9" t="s">
        <v>409</v>
      </c>
    </row>
    <row r="219" spans="1:15" x14ac:dyDescent="0.2">
      <c r="A219" s="151" t="s">
        <v>372</v>
      </c>
      <c r="B219" s="16">
        <f>E18</f>
        <v>7020.8940690837044</v>
      </c>
      <c r="C219" s="16">
        <f t="shared" ref="C219:H219" si="56">(C$119/$B$119)*$B219</f>
        <v>1419.1915684742041</v>
      </c>
      <c r="D219" s="16">
        <f t="shared" si="56"/>
        <v>1495.9697228332986</v>
      </c>
      <c r="E219" s="16">
        <f t="shared" si="56"/>
        <v>0</v>
      </c>
      <c r="F219" s="16">
        <f t="shared" si="56"/>
        <v>3437.5220532274657</v>
      </c>
      <c r="G219" s="16">
        <f t="shared" si="56"/>
        <v>612.40130913436019</v>
      </c>
      <c r="H219" s="16">
        <f t="shared" si="56"/>
        <v>55.809415414375984</v>
      </c>
      <c r="I219" s="237">
        <v>0</v>
      </c>
      <c r="J219" s="16"/>
      <c r="K219" s="16"/>
      <c r="L219" s="237">
        <f>SUM(C219:J219)</f>
        <v>7020.8940690837053</v>
      </c>
      <c r="M219" s="16"/>
      <c r="N219" s="17">
        <f>SUM(C219:J219)</f>
        <v>7020.8940690837053</v>
      </c>
      <c r="O219" s="9" t="s">
        <v>410</v>
      </c>
    </row>
    <row r="220" spans="1:15" x14ac:dyDescent="0.2">
      <c r="A220" s="151" t="s">
        <v>77</v>
      </c>
      <c r="B220" s="16">
        <f t="shared" ref="B220:I220" si="57">SUM(B217:B219)</f>
        <v>-1529680.6452616865</v>
      </c>
      <c r="C220" s="16">
        <f t="shared" si="57"/>
        <v>-542203.44105695386</v>
      </c>
      <c r="D220" s="16">
        <f t="shared" si="57"/>
        <v>-314683.65651955304</v>
      </c>
      <c r="E220" s="16">
        <f t="shared" si="57"/>
        <v>0</v>
      </c>
      <c r="F220" s="16">
        <f t="shared" si="57"/>
        <v>-590554.8345021127</v>
      </c>
      <c r="G220" s="16">
        <f t="shared" si="57"/>
        <v>-74827.197469409672</v>
      </c>
      <c r="H220" s="16">
        <f t="shared" si="57"/>
        <v>-7411.5157136573462</v>
      </c>
      <c r="I220" s="237">
        <f t="shared" si="57"/>
        <v>0</v>
      </c>
      <c r="J220" s="16">
        <f>G18</f>
        <v>0</v>
      </c>
      <c r="K220" s="16"/>
      <c r="L220" s="237">
        <f>SUM(C220:J220)</f>
        <v>-1529680.6452616863</v>
      </c>
      <c r="M220" s="16"/>
      <c r="N220" s="17">
        <f>SUM(C220:J220)</f>
        <v>-1529680.6452616863</v>
      </c>
      <c r="O220" s="9"/>
    </row>
    <row r="221" spans="1:15" x14ac:dyDescent="0.2">
      <c r="A221" s="2"/>
      <c r="B221" s="22"/>
      <c r="C221" s="22"/>
      <c r="D221" s="22"/>
      <c r="E221" s="22"/>
      <c r="F221" s="22"/>
      <c r="G221" s="22"/>
      <c r="H221" s="22"/>
      <c r="I221" s="251"/>
      <c r="L221" s="177"/>
      <c r="N221" s="22"/>
      <c r="O221" s="8"/>
    </row>
    <row r="222" spans="1:15" x14ac:dyDescent="0.2">
      <c r="A222" s="151" t="s">
        <v>43</v>
      </c>
      <c r="B222" s="22"/>
      <c r="C222" s="22"/>
      <c r="D222" s="22"/>
      <c r="E222" s="22"/>
      <c r="F222" s="22"/>
      <c r="G222" s="22"/>
      <c r="H222" s="22"/>
      <c r="I222" s="251"/>
      <c r="L222" s="177"/>
      <c r="N222" s="22"/>
      <c r="O222" s="8"/>
    </row>
    <row r="223" spans="1:15" x14ac:dyDescent="0.2">
      <c r="A223" s="151" t="s">
        <v>360</v>
      </c>
      <c r="B223" s="16">
        <f>C19</f>
        <v>0</v>
      </c>
      <c r="C223" s="16">
        <v>0</v>
      </c>
      <c r="D223" s="16">
        <v>0</v>
      </c>
      <c r="E223" s="16">
        <v>0</v>
      </c>
      <c r="F223" s="16">
        <v>0</v>
      </c>
      <c r="G223" s="16">
        <v>0</v>
      </c>
      <c r="H223" s="16">
        <v>0</v>
      </c>
      <c r="I223" s="237">
        <v>0</v>
      </c>
      <c r="J223" s="16"/>
      <c r="K223" s="16"/>
      <c r="L223" s="237">
        <f>SUM(C223:J223)</f>
        <v>0</v>
      </c>
      <c r="M223" s="16"/>
      <c r="N223" s="17">
        <f>SUM(C223:J223)</f>
        <v>0</v>
      </c>
      <c r="O223" s="9" t="s">
        <v>371</v>
      </c>
    </row>
    <row r="224" spans="1:15" x14ac:dyDescent="0.2">
      <c r="A224" s="2"/>
      <c r="B224" s="22"/>
      <c r="C224" s="22"/>
      <c r="D224" s="22"/>
      <c r="E224" s="22"/>
      <c r="F224" s="22"/>
      <c r="G224" s="22"/>
      <c r="H224" s="22"/>
      <c r="I224" s="251"/>
      <c r="L224" s="177"/>
      <c r="N224" s="22"/>
      <c r="O224" s="8"/>
    </row>
    <row r="225" spans="1:15" x14ac:dyDescent="0.2">
      <c r="A225" s="151" t="s">
        <v>411</v>
      </c>
      <c r="B225" s="22"/>
      <c r="C225" s="22"/>
      <c r="D225" s="22"/>
      <c r="E225" s="22"/>
      <c r="F225" s="22"/>
      <c r="G225" s="22"/>
      <c r="H225" s="22"/>
      <c r="I225" s="251"/>
      <c r="L225" s="177"/>
      <c r="N225" s="22"/>
      <c r="O225" s="8"/>
    </row>
    <row r="226" spans="1:15" x14ac:dyDescent="0.2">
      <c r="A226" s="151" t="s">
        <v>360</v>
      </c>
      <c r="B226" s="16">
        <f>C20</f>
        <v>17023335.469242979</v>
      </c>
      <c r="C226" s="16">
        <f t="shared" ref="C226:I226" si="58">C204+C211+C217+C223+C182+C178+C170+C153+C174</f>
        <v>9804527.3231505714</v>
      </c>
      <c r="D226" s="16">
        <f t="shared" si="58"/>
        <v>2835516.6022767923</v>
      </c>
      <c r="E226" s="16">
        <f t="shared" si="58"/>
        <v>0</v>
      </c>
      <c r="F226" s="16">
        <f t="shared" si="58"/>
        <v>4335929.8180191079</v>
      </c>
      <c r="G226" s="16">
        <f t="shared" si="58"/>
        <v>43958.290267350589</v>
      </c>
      <c r="H226" s="16">
        <f t="shared" si="58"/>
        <v>3403.4355291588131</v>
      </c>
      <c r="I226" s="237">
        <f t="shared" si="58"/>
        <v>0</v>
      </c>
      <c r="J226" s="16"/>
      <c r="K226" s="16"/>
      <c r="L226" s="237">
        <f t="shared" ref="L226:L231" si="59">SUM(C226:J226)</f>
        <v>17023335.469242983</v>
      </c>
      <c r="M226" s="16"/>
      <c r="N226" s="17">
        <f t="shared" ref="N226:N231" si="60">SUM(C226:J226)</f>
        <v>17023335.469242983</v>
      </c>
      <c r="O226" s="8"/>
    </row>
    <row r="227" spans="1:15" x14ac:dyDescent="0.2">
      <c r="A227" s="151" t="s">
        <v>366</v>
      </c>
      <c r="B227" s="16">
        <f>D20</f>
        <v>11566302.40288703</v>
      </c>
      <c r="C227" s="16">
        <f t="shared" ref="C227:I227" si="61">C205+C212+C218+C183+C179+C175+C171+C160</f>
        <v>2591494.036245896</v>
      </c>
      <c r="D227" s="16">
        <f t="shared" si="61"/>
        <v>2644371.126109275</v>
      </c>
      <c r="E227" s="16">
        <f t="shared" si="61"/>
        <v>0</v>
      </c>
      <c r="F227" s="16">
        <f t="shared" si="61"/>
        <v>5360930.3290555701</v>
      </c>
      <c r="G227" s="16">
        <f t="shared" si="61"/>
        <v>881842.56725336669</v>
      </c>
      <c r="H227" s="16">
        <f t="shared" si="61"/>
        <v>87664.344222922664</v>
      </c>
      <c r="I227" s="237">
        <f t="shared" si="61"/>
        <v>0</v>
      </c>
      <c r="J227" s="16">
        <f>J167+J172+J208+J214+J220</f>
        <v>0</v>
      </c>
      <c r="K227" s="16"/>
      <c r="L227" s="237">
        <f t="shared" si="59"/>
        <v>11566302.40288703</v>
      </c>
      <c r="M227" s="16"/>
      <c r="N227" s="17">
        <f t="shared" si="60"/>
        <v>11566302.40288703</v>
      </c>
      <c r="O227" s="9"/>
    </row>
    <row r="228" spans="1:15" x14ac:dyDescent="0.2">
      <c r="A228" s="151" t="s">
        <v>372</v>
      </c>
      <c r="B228" s="16">
        <f>E20</f>
        <v>1299099.5093170216</v>
      </c>
      <c r="C228" s="16">
        <f t="shared" ref="C228:I228" si="62">C213+C219+C166</f>
        <v>262597.76206427079</v>
      </c>
      <c r="D228" s="16">
        <f t="shared" si="62"/>
        <v>276804.28073165525</v>
      </c>
      <c r="E228" s="16">
        <f t="shared" si="62"/>
        <v>0</v>
      </c>
      <c r="F228" s="16">
        <f t="shared" si="62"/>
        <v>636056.20148561173</v>
      </c>
      <c r="G228" s="16">
        <f t="shared" si="62"/>
        <v>113314.66226001309</v>
      </c>
      <c r="H228" s="16">
        <f t="shared" si="62"/>
        <v>10326.602775470714</v>
      </c>
      <c r="I228" s="237">
        <f t="shared" si="62"/>
        <v>0</v>
      </c>
      <c r="J228" s="16"/>
      <c r="K228" s="16"/>
      <c r="L228" s="237">
        <f t="shared" si="59"/>
        <v>1299099.5093170218</v>
      </c>
      <c r="M228" s="16"/>
      <c r="N228" s="17">
        <f t="shared" si="60"/>
        <v>1299099.5093170218</v>
      </c>
      <c r="O228" s="8"/>
    </row>
    <row r="229" spans="1:15" x14ac:dyDescent="0.2">
      <c r="A229" s="151" t="s">
        <v>405</v>
      </c>
      <c r="B229" s="16">
        <f t="shared" ref="B229:J229" si="63">SUM(B226:B228)</f>
        <v>29888737.381447028</v>
      </c>
      <c r="C229" s="16">
        <f t="shared" si="63"/>
        <v>12658619.121460738</v>
      </c>
      <c r="D229" s="16">
        <f t="shared" si="63"/>
        <v>5756692.0091177225</v>
      </c>
      <c r="E229" s="16">
        <f t="shared" si="63"/>
        <v>0</v>
      </c>
      <c r="F229" s="16">
        <f t="shared" si="63"/>
        <v>10332916.348560289</v>
      </c>
      <c r="G229" s="16">
        <f t="shared" si="63"/>
        <v>1039115.5197807304</v>
      </c>
      <c r="H229" s="16">
        <f t="shared" si="63"/>
        <v>101394.3825275522</v>
      </c>
      <c r="I229" s="237">
        <f t="shared" si="63"/>
        <v>0</v>
      </c>
      <c r="J229" s="16">
        <f t="shared" si="63"/>
        <v>0</v>
      </c>
      <c r="K229" s="16"/>
      <c r="L229" s="237">
        <f t="shared" si="59"/>
        <v>29888737.381447028</v>
      </c>
      <c r="M229" s="16"/>
      <c r="N229" s="17">
        <f t="shared" si="60"/>
        <v>29888737.381447028</v>
      </c>
      <c r="O229" s="8"/>
    </row>
    <row r="230" spans="1:15" x14ac:dyDescent="0.2">
      <c r="A230" s="151" t="s">
        <v>406</v>
      </c>
      <c r="B230" s="16">
        <f>F20</f>
        <v>3516650.8657307448</v>
      </c>
      <c r="C230" s="16">
        <f t="shared" ref="C230:I230" si="64">C207</f>
        <v>1489388.5721674294</v>
      </c>
      <c r="D230" s="16">
        <f t="shared" si="64"/>
        <v>677321.21565548028</v>
      </c>
      <c r="E230" s="16">
        <f t="shared" si="64"/>
        <v>0</v>
      </c>
      <c r="F230" s="16">
        <f t="shared" si="64"/>
        <v>1215750.8950258866</v>
      </c>
      <c r="G230" s="16">
        <f t="shared" si="64"/>
        <v>122260.31650635901</v>
      </c>
      <c r="H230" s="16">
        <f t="shared" si="64"/>
        <v>11929.866375589529</v>
      </c>
      <c r="I230" s="237">
        <f t="shared" si="64"/>
        <v>0</v>
      </c>
      <c r="J230" s="16"/>
      <c r="K230" s="16"/>
      <c r="L230" s="237">
        <f t="shared" si="59"/>
        <v>3516650.8657307448</v>
      </c>
      <c r="M230" s="16"/>
      <c r="N230" s="17">
        <f t="shared" si="60"/>
        <v>3516650.8657307448</v>
      </c>
      <c r="O230" s="8"/>
    </row>
    <row r="231" spans="1:15" x14ac:dyDescent="0.2">
      <c r="A231" s="151" t="s">
        <v>77</v>
      </c>
      <c r="B231" s="16">
        <f t="shared" ref="B231:I231" si="65">SUM(B229:B230)</f>
        <v>33405388.247177772</v>
      </c>
      <c r="C231" s="16">
        <f t="shared" si="65"/>
        <v>14148007.693628168</v>
      </c>
      <c r="D231" s="16">
        <f t="shared" si="65"/>
        <v>6434013.224773203</v>
      </c>
      <c r="E231" s="16">
        <f t="shared" si="65"/>
        <v>0</v>
      </c>
      <c r="F231" s="16">
        <f t="shared" si="65"/>
        <v>11548667.243586175</v>
      </c>
      <c r="G231" s="16">
        <f t="shared" si="65"/>
        <v>1161375.8362870894</v>
      </c>
      <c r="H231" s="16">
        <f t="shared" si="65"/>
        <v>113324.24890314172</v>
      </c>
      <c r="I231" s="237">
        <f t="shared" si="65"/>
        <v>0</v>
      </c>
      <c r="J231" s="16">
        <f>J167+J172+J208+J214+J220</f>
        <v>0</v>
      </c>
      <c r="K231" s="16"/>
      <c r="L231" s="237">
        <f t="shared" si="59"/>
        <v>33405388.247177776</v>
      </c>
      <c r="M231" s="16"/>
      <c r="N231" s="17">
        <f t="shared" si="60"/>
        <v>33405388.247177776</v>
      </c>
      <c r="O231" s="9"/>
    </row>
    <row r="232" spans="1:15" x14ac:dyDescent="0.2">
      <c r="A232" s="5"/>
      <c r="B232" s="188"/>
      <c r="C232" s="188"/>
      <c r="D232" s="188"/>
      <c r="E232" s="188"/>
      <c r="F232" s="188"/>
      <c r="G232" s="188"/>
      <c r="H232" s="188"/>
      <c r="I232" s="285"/>
      <c r="L232" s="177"/>
      <c r="N232" s="188"/>
      <c r="O232" s="149"/>
    </row>
    <row r="233" spans="1:15" x14ac:dyDescent="0.2">
      <c r="A233" s="2" t="s">
        <v>412</v>
      </c>
      <c r="B233" s="22">
        <f t="shared" ref="B233:J233" si="66">SUM(B226:B228)+B230</f>
        <v>33405388.247177772</v>
      </c>
      <c r="C233" s="22">
        <f t="shared" si="66"/>
        <v>14148007.693628168</v>
      </c>
      <c r="D233" s="22">
        <f t="shared" si="66"/>
        <v>6434013.224773203</v>
      </c>
      <c r="E233" s="22">
        <f t="shared" si="66"/>
        <v>0</v>
      </c>
      <c r="F233" s="22">
        <f t="shared" si="66"/>
        <v>11548667.243586175</v>
      </c>
      <c r="G233" s="22">
        <f t="shared" si="66"/>
        <v>1161375.8362870894</v>
      </c>
      <c r="H233" s="22">
        <f t="shared" si="66"/>
        <v>113324.24890314172</v>
      </c>
      <c r="I233" s="251">
        <f t="shared" si="66"/>
        <v>0</v>
      </c>
      <c r="J233" s="22">
        <f t="shared" si="66"/>
        <v>0</v>
      </c>
      <c r="K233" s="22"/>
      <c r="L233" s="251">
        <f>SUM(C233:J233)</f>
        <v>33405388.247177776</v>
      </c>
      <c r="M233" s="22"/>
      <c r="N233" s="17">
        <f>SUM(C233:J233)</f>
        <v>33405388.247177776</v>
      </c>
      <c r="O233" s="8"/>
    </row>
    <row r="234" spans="1:15" x14ac:dyDescent="0.2">
      <c r="A234" s="2"/>
      <c r="B234" s="22"/>
      <c r="C234" s="22"/>
      <c r="D234" s="22"/>
      <c r="E234" s="22"/>
      <c r="F234" s="22"/>
      <c r="G234" s="22"/>
      <c r="H234" s="22"/>
      <c r="I234" s="22"/>
      <c r="J234" s="22"/>
      <c r="K234" s="2"/>
      <c r="O234" s="18"/>
    </row>
    <row r="235" spans="1:15" x14ac:dyDescent="0.2">
      <c r="A235" s="2"/>
      <c r="B235" s="22"/>
      <c r="C235" s="22"/>
      <c r="D235" s="22"/>
      <c r="E235" s="22"/>
      <c r="F235" s="22"/>
      <c r="G235" s="22"/>
      <c r="H235" s="22"/>
      <c r="I235" s="22"/>
      <c r="J235" s="22"/>
      <c r="K235" s="2"/>
    </row>
    <row r="236" spans="1:15" x14ac:dyDescent="0.2">
      <c r="A236" s="2"/>
      <c r="B236" s="22"/>
      <c r="C236" s="22"/>
      <c r="D236" s="22"/>
      <c r="E236" s="22"/>
      <c r="F236" s="22"/>
      <c r="G236" s="22"/>
      <c r="H236" s="22"/>
      <c r="I236" s="22"/>
      <c r="J236" s="22"/>
      <c r="K236" s="2"/>
    </row>
    <row r="237" spans="1:15" x14ac:dyDescent="0.2">
      <c r="A237" s="5" t="s">
        <v>7</v>
      </c>
      <c r="B237" s="5" t="s">
        <v>7</v>
      </c>
      <c r="C237" s="5" t="s">
        <v>7</v>
      </c>
      <c r="D237" s="5" t="s">
        <v>7</v>
      </c>
      <c r="E237" s="5" t="s">
        <v>7</v>
      </c>
      <c r="F237" s="5" t="s">
        <v>7</v>
      </c>
      <c r="G237" s="5" t="s">
        <v>7</v>
      </c>
      <c r="H237" s="5"/>
      <c r="I237" s="5"/>
      <c r="J237" s="5" t="s">
        <v>7</v>
      </c>
      <c r="K237" s="5" t="s">
        <v>7</v>
      </c>
      <c r="L237" s="5" t="s">
        <v>7</v>
      </c>
      <c r="M237" s="5" t="s">
        <v>7</v>
      </c>
      <c r="N237" s="5" t="s">
        <v>7</v>
      </c>
      <c r="O237" s="5" t="s">
        <v>7</v>
      </c>
    </row>
    <row r="238" spans="1:15" x14ac:dyDescent="0.2">
      <c r="A238" s="2" t="s">
        <v>374</v>
      </c>
      <c r="B238" s="2"/>
      <c r="C238" s="2"/>
      <c r="D238" s="2"/>
      <c r="E238" s="2"/>
      <c r="F238" s="2"/>
      <c r="J238" s="2"/>
      <c r="K238" s="2"/>
      <c r="L238" s="2" t="s">
        <v>403</v>
      </c>
    </row>
    <row r="239" spans="1:15" s="148" customFormat="1" x14ac:dyDescent="0.2">
      <c r="A239" s="2"/>
      <c r="B239" s="2"/>
      <c r="C239" s="2"/>
      <c r="D239" s="2"/>
      <c r="E239" s="2"/>
      <c r="F239" s="2"/>
      <c r="G239" s="3"/>
      <c r="H239" s="3"/>
      <c r="I239" s="3"/>
      <c r="J239" s="2"/>
      <c r="K239" s="2"/>
      <c r="L239" s="3"/>
      <c r="M239" s="3"/>
      <c r="N239" s="3"/>
      <c r="O239" s="3"/>
    </row>
    <row r="240" spans="1:15" s="148" customFormat="1" x14ac:dyDescent="0.2">
      <c r="A240" s="2"/>
      <c r="B240" s="2"/>
      <c r="C240" s="2"/>
      <c r="D240" s="2"/>
      <c r="E240" s="2"/>
      <c r="F240" s="2"/>
      <c r="G240" s="3"/>
      <c r="H240" s="3"/>
      <c r="I240" s="3"/>
      <c r="J240" s="2"/>
      <c r="K240" s="2"/>
      <c r="L240" s="3"/>
      <c r="M240" s="3"/>
      <c r="N240" s="3"/>
      <c r="O240" s="3"/>
    </row>
    <row r="241" spans="1:15" s="148" customFormat="1" x14ac:dyDescent="0.2">
      <c r="A241" s="2" t="s">
        <v>305</v>
      </c>
      <c r="B241" s="2"/>
      <c r="C241" s="2"/>
      <c r="D241" s="2" t="s">
        <v>13</v>
      </c>
      <c r="E241" s="2"/>
      <c r="F241" s="2"/>
      <c r="G241" s="3"/>
      <c r="H241" s="3"/>
      <c r="I241" s="3"/>
      <c r="J241" s="2"/>
      <c r="K241" s="2"/>
      <c r="L241" s="3" t="s">
        <v>413</v>
      </c>
      <c r="M241" s="3"/>
      <c r="N241" s="3"/>
      <c r="O241" s="3"/>
    </row>
    <row r="242" spans="1:15" s="148" customFormat="1" x14ac:dyDescent="0.2">
      <c r="A242" s="5" t="s">
        <v>7</v>
      </c>
      <c r="B242" s="5" t="s">
        <v>7</v>
      </c>
      <c r="C242" s="5" t="s">
        <v>7</v>
      </c>
      <c r="D242" s="5" t="s">
        <v>7</v>
      </c>
      <c r="E242" s="5" t="s">
        <v>7</v>
      </c>
      <c r="F242" s="5" t="s">
        <v>7</v>
      </c>
      <c r="G242" s="5" t="s">
        <v>7</v>
      </c>
      <c r="H242" s="5"/>
      <c r="I242" s="5"/>
      <c r="J242" s="5" t="s">
        <v>7</v>
      </c>
      <c r="K242" s="5" t="s">
        <v>7</v>
      </c>
      <c r="L242" s="5" t="s">
        <v>7</v>
      </c>
      <c r="M242" s="5" t="s">
        <v>7</v>
      </c>
      <c r="N242" s="5" t="s">
        <v>7</v>
      </c>
      <c r="O242" s="5" t="s">
        <v>7</v>
      </c>
    </row>
    <row r="243" spans="1:15" s="148" customFormat="1" x14ac:dyDescent="0.2">
      <c r="A243" s="2" t="s">
        <v>15</v>
      </c>
      <c r="B243" s="2"/>
      <c r="C243" s="2"/>
      <c r="D243" s="6" t="s">
        <v>16</v>
      </c>
      <c r="E243" s="2"/>
      <c r="F243" s="2"/>
      <c r="G243" s="3"/>
      <c r="H243" s="3"/>
      <c r="I243" s="3"/>
      <c r="J243" s="2"/>
      <c r="K243" s="2"/>
      <c r="L243" s="3" t="s">
        <v>17</v>
      </c>
      <c r="M243" s="3"/>
      <c r="N243" s="3"/>
      <c r="O243" s="3"/>
    </row>
    <row r="244" spans="1:15" s="148" customFormat="1" x14ac:dyDescent="0.2">
      <c r="A244" s="2"/>
      <c r="B244" s="2"/>
      <c r="C244" s="2"/>
      <c r="D244" s="6" t="s">
        <v>18</v>
      </c>
      <c r="E244" s="2"/>
      <c r="F244" s="2"/>
      <c r="G244" s="3"/>
      <c r="H244" s="3"/>
      <c r="I244" s="3"/>
      <c r="J244" s="2"/>
      <c r="K244" s="2"/>
      <c r="L244" s="3"/>
      <c r="M244" s="3"/>
      <c r="N244" s="3"/>
      <c r="O244" s="3"/>
    </row>
    <row r="245" spans="1:15" s="148" customFormat="1" x14ac:dyDescent="0.2">
      <c r="A245" s="2" t="s">
        <v>19</v>
      </c>
      <c r="B245" s="2"/>
      <c r="C245" s="2"/>
      <c r="D245" s="2" t="s">
        <v>20</v>
      </c>
      <c r="E245" s="2"/>
      <c r="F245" s="2"/>
      <c r="G245" s="3"/>
      <c r="H245" s="3"/>
      <c r="I245" s="3"/>
      <c r="J245" s="2"/>
      <c r="K245" s="2"/>
      <c r="L245" s="158" t="s">
        <v>695</v>
      </c>
      <c r="M245" s="3"/>
      <c r="N245" s="3"/>
      <c r="O245" s="3"/>
    </row>
    <row r="246" spans="1:15" s="148" customFormat="1" x14ac:dyDescent="0.2">
      <c r="A246" s="2" t="s">
        <v>22</v>
      </c>
      <c r="B246" s="2"/>
      <c r="C246" s="2"/>
      <c r="D246" s="2"/>
      <c r="E246" s="2"/>
      <c r="F246" s="2"/>
      <c r="G246" s="2"/>
      <c r="H246" s="2"/>
      <c r="I246" s="2"/>
      <c r="J246" s="2"/>
      <c r="K246" s="2"/>
      <c r="L246" s="3" t="s">
        <v>23</v>
      </c>
      <c r="M246" s="3"/>
      <c r="N246" s="3"/>
      <c r="O246" s="3"/>
    </row>
    <row r="247" spans="1:15" s="148" customFormat="1" x14ac:dyDescent="0.2">
      <c r="A247" s="2" t="s">
        <v>786</v>
      </c>
      <c r="B247" s="2"/>
      <c r="C247" s="2"/>
      <c r="D247" s="2"/>
      <c r="E247" s="2"/>
      <c r="F247" s="2"/>
      <c r="G247" s="2"/>
      <c r="H247" s="2"/>
      <c r="I247" s="2"/>
      <c r="J247" s="2"/>
      <c r="K247" s="2"/>
      <c r="L247" s="3"/>
      <c r="M247" s="3"/>
      <c r="N247" s="3"/>
      <c r="O247" s="3"/>
    </row>
    <row r="248" spans="1:15" s="148" customFormat="1" x14ac:dyDescent="0.2">
      <c r="A248" s="2"/>
      <c r="B248" s="2"/>
      <c r="C248" s="2"/>
      <c r="D248" s="2"/>
      <c r="E248" s="2"/>
      <c r="F248" s="2"/>
      <c r="G248" s="2"/>
      <c r="H248" s="2"/>
      <c r="I248" s="2"/>
      <c r="J248" s="2"/>
      <c r="K248" s="2"/>
      <c r="L248" s="3"/>
      <c r="M248" s="3"/>
      <c r="N248" s="3"/>
      <c r="O248" s="3"/>
    </row>
    <row r="249" spans="1:15" s="148" customFormat="1" x14ac:dyDescent="0.2">
      <c r="A249" s="5" t="s">
        <v>7</v>
      </c>
      <c r="B249" s="5" t="s">
        <v>7</v>
      </c>
      <c r="C249" s="5" t="s">
        <v>7</v>
      </c>
      <c r="D249" s="5" t="s">
        <v>7</v>
      </c>
      <c r="E249" s="5" t="s">
        <v>7</v>
      </c>
      <c r="F249" s="5" t="s">
        <v>7</v>
      </c>
      <c r="G249" s="5" t="s">
        <v>7</v>
      </c>
      <c r="H249" s="5"/>
      <c r="I249" s="5"/>
      <c r="J249" s="5" t="s">
        <v>7</v>
      </c>
      <c r="K249" s="5" t="s">
        <v>7</v>
      </c>
      <c r="L249" s="5" t="s">
        <v>7</v>
      </c>
      <c r="M249" s="5" t="s">
        <v>7</v>
      </c>
      <c r="N249" s="5" t="s">
        <v>7</v>
      </c>
      <c r="O249" s="5" t="s">
        <v>7</v>
      </c>
    </row>
    <row r="250" spans="1:15" s="148" customFormat="1" x14ac:dyDescent="0.2">
      <c r="A250" s="2"/>
      <c r="B250" s="11"/>
      <c r="C250" s="238" t="s">
        <v>711</v>
      </c>
      <c r="D250" s="233" t="s">
        <v>113</v>
      </c>
      <c r="E250" s="239" t="s">
        <v>114</v>
      </c>
      <c r="F250" s="239" t="s">
        <v>29</v>
      </c>
      <c r="G250" s="233" t="s">
        <v>683</v>
      </c>
      <c r="H250" s="233" t="s">
        <v>30</v>
      </c>
      <c r="I250" s="233" t="s">
        <v>31</v>
      </c>
      <c r="J250" s="233" t="s">
        <v>32</v>
      </c>
      <c r="K250" s="2"/>
      <c r="L250" s="252" t="s">
        <v>342</v>
      </c>
      <c r="M250" s="3"/>
      <c r="N250" s="3"/>
      <c r="O250" s="3"/>
    </row>
    <row r="251" spans="1:15" s="148" customFormat="1" x14ac:dyDescent="0.2">
      <c r="A251" s="151" t="s">
        <v>20</v>
      </c>
      <c r="B251" s="11" t="s">
        <v>255</v>
      </c>
      <c r="C251" s="13" t="s">
        <v>26</v>
      </c>
      <c r="D251" s="13" t="s">
        <v>27</v>
      </c>
      <c r="E251" s="13"/>
      <c r="F251" s="224" t="s">
        <v>114</v>
      </c>
      <c r="G251" s="224" t="s">
        <v>29</v>
      </c>
      <c r="H251" s="121" t="s">
        <v>752</v>
      </c>
      <c r="I251" s="13"/>
      <c r="J251" s="13"/>
      <c r="K251" s="13"/>
      <c r="L251" s="252" t="s">
        <v>25</v>
      </c>
      <c r="M251" s="14"/>
      <c r="N251" s="3" t="s">
        <v>33</v>
      </c>
      <c r="O251" s="3"/>
    </row>
    <row r="252" spans="1:15" s="148" customFormat="1" x14ac:dyDescent="0.2">
      <c r="A252" s="151"/>
      <c r="B252" s="9"/>
      <c r="C252" s="9"/>
      <c r="D252" s="9"/>
      <c r="E252" s="9"/>
      <c r="F252" s="9"/>
      <c r="G252" s="9"/>
      <c r="H252" s="9"/>
      <c r="I252" s="9"/>
      <c r="J252" s="22"/>
      <c r="K252" s="22"/>
      <c r="L252" s="177"/>
      <c r="M252" s="3"/>
      <c r="N252" s="3"/>
      <c r="O252" s="3"/>
    </row>
    <row r="253" spans="1:15" s="148" customFormat="1" x14ac:dyDescent="0.2">
      <c r="A253" s="151" t="s">
        <v>35</v>
      </c>
      <c r="B253" s="16">
        <f t="shared" ref="B253:J253" si="67">B123</f>
        <v>73747218.950000018</v>
      </c>
      <c r="C253" s="16">
        <f t="shared" si="67"/>
        <v>26140094.01696397</v>
      </c>
      <c r="D253" s="16">
        <f t="shared" si="67"/>
        <v>15171169.609303638</v>
      </c>
      <c r="E253" s="16">
        <f t="shared" si="67"/>
        <v>0</v>
      </c>
      <c r="F253" s="16">
        <f t="shared" si="67"/>
        <v>28471156.261873085</v>
      </c>
      <c r="G253" s="16">
        <f t="shared" si="67"/>
        <v>3607483.5177426278</v>
      </c>
      <c r="H253" s="16">
        <f t="shared" si="67"/>
        <v>357315.5441166932</v>
      </c>
      <c r="I253" s="237">
        <f t="shared" si="67"/>
        <v>0</v>
      </c>
      <c r="J253" s="16">
        <f t="shared" si="67"/>
        <v>0</v>
      </c>
      <c r="K253" s="16"/>
      <c r="L253" s="237">
        <f>L123</f>
        <v>73747218.950000018</v>
      </c>
      <c r="M253" s="16"/>
      <c r="N253" s="17">
        <f>SUM(C253:J253)</f>
        <v>73747218.950000018</v>
      </c>
      <c r="O253" s="3"/>
    </row>
    <row r="254" spans="1:15" s="148" customFormat="1" x14ac:dyDescent="0.2">
      <c r="A254" s="151" t="s">
        <v>36</v>
      </c>
      <c r="B254" s="16"/>
      <c r="C254" s="16"/>
      <c r="D254" s="16"/>
      <c r="E254" s="16"/>
      <c r="F254" s="16"/>
      <c r="G254" s="16"/>
      <c r="H254" s="16"/>
      <c r="I254" s="237"/>
      <c r="J254" s="22"/>
      <c r="K254" s="22"/>
      <c r="L254" s="177"/>
      <c r="M254" s="3"/>
      <c r="N254" s="3"/>
      <c r="O254" s="3"/>
    </row>
    <row r="255" spans="1:15" s="148" customFormat="1" x14ac:dyDescent="0.2">
      <c r="A255" s="151" t="s">
        <v>37</v>
      </c>
      <c r="B255" s="16">
        <f t="shared" ref="B255:J255" si="68">B167</f>
        <v>19003804.177573744</v>
      </c>
      <c r="C255" s="16">
        <f t="shared" si="68"/>
        <v>8761018.5744289123</v>
      </c>
      <c r="D255" s="16">
        <f t="shared" si="68"/>
        <v>3524936.400568617</v>
      </c>
      <c r="E255" s="16">
        <f t="shared" si="68"/>
        <v>0</v>
      </c>
      <c r="F255" s="16">
        <f t="shared" si="68"/>
        <v>6153639.3203771655</v>
      </c>
      <c r="G255" s="16">
        <f t="shared" si="68"/>
        <v>514726.27285935986</v>
      </c>
      <c r="H255" s="16">
        <f t="shared" si="68"/>
        <v>49483.609339690534</v>
      </c>
      <c r="I255" s="237">
        <f t="shared" si="68"/>
        <v>0</v>
      </c>
      <c r="J255" s="16">
        <f t="shared" si="68"/>
        <v>0</v>
      </c>
      <c r="K255" s="16"/>
      <c r="L255" s="237">
        <f>L167</f>
        <v>19003804.177573748</v>
      </c>
      <c r="M255" s="16"/>
      <c r="N255" s="17">
        <f t="shared" ref="N255:N268" si="69">SUM(C255:J255)</f>
        <v>19003804.177573748</v>
      </c>
      <c r="O255" s="3"/>
    </row>
    <row r="256" spans="1:15" s="148" customFormat="1" x14ac:dyDescent="0.2">
      <c r="A256" s="151" t="s">
        <v>38</v>
      </c>
      <c r="B256" s="16">
        <f t="shared" ref="B256:J256" si="70">B172</f>
        <v>3388490.0000000009</v>
      </c>
      <c r="C256" s="16">
        <f t="shared" si="70"/>
        <v>1223422.103006453</v>
      </c>
      <c r="D256" s="16">
        <f t="shared" si="70"/>
        <v>692830.78469032212</v>
      </c>
      <c r="E256" s="16">
        <f t="shared" si="70"/>
        <v>0</v>
      </c>
      <c r="F256" s="16">
        <f t="shared" si="70"/>
        <v>1295115.0196100613</v>
      </c>
      <c r="G256" s="16">
        <f t="shared" si="70"/>
        <v>161174.5569618865</v>
      </c>
      <c r="H256" s="16">
        <f t="shared" si="70"/>
        <v>15947.535731277703</v>
      </c>
      <c r="I256" s="237">
        <f t="shared" si="70"/>
        <v>0</v>
      </c>
      <c r="J256" s="16">
        <f t="shared" si="70"/>
        <v>0</v>
      </c>
      <c r="K256" s="16"/>
      <c r="L256" s="237">
        <f>L172</f>
        <v>3388490.0000000009</v>
      </c>
      <c r="M256" s="16"/>
      <c r="N256" s="17">
        <f t="shared" si="69"/>
        <v>3388490.0000000009</v>
      </c>
      <c r="O256" s="3"/>
    </row>
    <row r="257" spans="1:15" s="148" customFormat="1" x14ac:dyDescent="0.2">
      <c r="A257" s="151" t="s">
        <v>39</v>
      </c>
      <c r="B257" s="16">
        <f t="shared" ref="B257:J257" si="71">B176+B180+B184</f>
        <v>487404.00000000012</v>
      </c>
      <c r="C257" s="16">
        <f t="shared" si="71"/>
        <v>175978.33450703917</v>
      </c>
      <c r="D257" s="16">
        <f t="shared" si="71"/>
        <v>99657.515820085595</v>
      </c>
      <c r="E257" s="16">
        <f t="shared" si="71"/>
        <v>0</v>
      </c>
      <c r="F257" s="16">
        <f t="shared" si="71"/>
        <v>186290.71976544784</v>
      </c>
      <c r="G257" s="16">
        <f t="shared" si="71"/>
        <v>23183.519432387682</v>
      </c>
      <c r="H257" s="16">
        <f t="shared" si="71"/>
        <v>2293.9104750398196</v>
      </c>
      <c r="I257" s="237">
        <f t="shared" si="71"/>
        <v>0</v>
      </c>
      <c r="J257" s="16">
        <f t="shared" si="71"/>
        <v>0</v>
      </c>
      <c r="K257" s="16"/>
      <c r="L257" s="237">
        <f>L176+L180+L184</f>
        <v>487404.00000000012</v>
      </c>
      <c r="M257" s="16"/>
      <c r="N257" s="17">
        <f t="shared" si="69"/>
        <v>487404.00000000006</v>
      </c>
      <c r="O257" s="3"/>
    </row>
    <row r="258" spans="1:15" s="148" customFormat="1" x14ac:dyDescent="0.2">
      <c r="A258" s="151" t="s">
        <v>40</v>
      </c>
      <c r="B258" s="16">
        <f t="shared" ref="B258:J258" si="72">B206</f>
        <v>2093212.9129049748</v>
      </c>
      <c r="C258" s="16">
        <f t="shared" si="72"/>
        <v>755759.33349263738</v>
      </c>
      <c r="D258" s="16">
        <f t="shared" si="72"/>
        <v>427990.74070511304</v>
      </c>
      <c r="E258" s="16">
        <f t="shared" si="72"/>
        <v>0</v>
      </c>
      <c r="F258" s="16">
        <f t="shared" si="72"/>
        <v>800047.06602202146</v>
      </c>
      <c r="G258" s="16">
        <f t="shared" si="72"/>
        <v>99564.308545800377</v>
      </c>
      <c r="H258" s="16">
        <f t="shared" si="72"/>
        <v>9851.4641394024929</v>
      </c>
      <c r="I258" s="237">
        <f t="shared" si="72"/>
        <v>0</v>
      </c>
      <c r="J258" s="16">
        <f t="shared" si="72"/>
        <v>0</v>
      </c>
      <c r="K258" s="16"/>
      <c r="L258" s="237">
        <f>L206</f>
        <v>2093212.9129049748</v>
      </c>
      <c r="M258" s="16"/>
      <c r="N258" s="17">
        <f t="shared" si="69"/>
        <v>2093212.9129049748</v>
      </c>
      <c r="O258" s="3"/>
    </row>
    <row r="259" spans="1:15" s="148" customFormat="1" x14ac:dyDescent="0.2">
      <c r="A259" s="151" t="s">
        <v>41</v>
      </c>
      <c r="B259" s="16">
        <f t="shared" ref="B259:J259" si="73">B207</f>
        <v>3516650.8657307448</v>
      </c>
      <c r="C259" s="16">
        <f t="shared" si="73"/>
        <v>1489388.5721674294</v>
      </c>
      <c r="D259" s="16">
        <f t="shared" si="73"/>
        <v>677321.21565548028</v>
      </c>
      <c r="E259" s="16">
        <f t="shared" si="73"/>
        <v>0</v>
      </c>
      <c r="F259" s="16">
        <f t="shared" si="73"/>
        <v>1215750.8950258866</v>
      </c>
      <c r="G259" s="16">
        <f t="shared" si="73"/>
        <v>122260.31650635901</v>
      </c>
      <c r="H259" s="16">
        <f t="shared" si="73"/>
        <v>11929.866375589529</v>
      </c>
      <c r="I259" s="237">
        <f t="shared" si="73"/>
        <v>0</v>
      </c>
      <c r="J259" s="16">
        <f t="shared" si="73"/>
        <v>0</v>
      </c>
      <c r="K259" s="16"/>
      <c r="L259" s="237">
        <f>L207</f>
        <v>3516650.8657307448</v>
      </c>
      <c r="M259" s="16"/>
      <c r="N259" s="17">
        <f t="shared" si="69"/>
        <v>3516650.8657307448</v>
      </c>
      <c r="O259" s="3"/>
    </row>
    <row r="260" spans="1:15" s="148" customFormat="1" x14ac:dyDescent="0.2">
      <c r="A260" s="151" t="s">
        <v>42</v>
      </c>
      <c r="B260" s="16">
        <f t="shared" ref="B260:J260" si="74">B220</f>
        <v>-1529680.6452616865</v>
      </c>
      <c r="C260" s="16">
        <f t="shared" si="74"/>
        <v>-542203.44105695386</v>
      </c>
      <c r="D260" s="16">
        <f t="shared" si="74"/>
        <v>-314683.65651955304</v>
      </c>
      <c r="E260" s="16">
        <f t="shared" si="74"/>
        <v>0</v>
      </c>
      <c r="F260" s="16">
        <f t="shared" si="74"/>
        <v>-590554.8345021127</v>
      </c>
      <c r="G260" s="16">
        <f t="shared" si="74"/>
        <v>-74827.197469409672</v>
      </c>
      <c r="H260" s="16">
        <f t="shared" si="74"/>
        <v>-7411.5157136573462</v>
      </c>
      <c r="I260" s="237">
        <f t="shared" si="74"/>
        <v>0</v>
      </c>
      <c r="J260" s="16">
        <f t="shared" si="74"/>
        <v>0</v>
      </c>
      <c r="K260" s="16"/>
      <c r="L260" s="237">
        <f>L220</f>
        <v>-1529680.6452616863</v>
      </c>
      <c r="M260" s="16"/>
      <c r="N260" s="17">
        <f t="shared" si="69"/>
        <v>-1529680.6452616863</v>
      </c>
      <c r="O260" s="3"/>
    </row>
    <row r="261" spans="1:15" s="148" customFormat="1" x14ac:dyDescent="0.2">
      <c r="A261" s="151" t="s">
        <v>43</v>
      </c>
      <c r="B261" s="16">
        <f t="shared" ref="B261:J261" si="75">B223</f>
        <v>0</v>
      </c>
      <c r="C261" s="16">
        <f t="shared" si="75"/>
        <v>0</v>
      </c>
      <c r="D261" s="16">
        <f t="shared" si="75"/>
        <v>0</v>
      </c>
      <c r="E261" s="16">
        <f t="shared" si="75"/>
        <v>0</v>
      </c>
      <c r="F261" s="16">
        <f t="shared" si="75"/>
        <v>0</v>
      </c>
      <c r="G261" s="16">
        <f t="shared" si="75"/>
        <v>0</v>
      </c>
      <c r="H261" s="16">
        <f t="shared" si="75"/>
        <v>0</v>
      </c>
      <c r="I261" s="237">
        <f t="shared" si="75"/>
        <v>0</v>
      </c>
      <c r="J261" s="16">
        <f t="shared" si="75"/>
        <v>0</v>
      </c>
      <c r="K261" s="16"/>
      <c r="L261" s="237">
        <f>L223</f>
        <v>0</v>
      </c>
      <c r="M261" s="16"/>
      <c r="N261" s="17">
        <f t="shared" si="69"/>
        <v>0</v>
      </c>
      <c r="O261" s="3"/>
    </row>
    <row r="262" spans="1:15" s="148" customFormat="1" x14ac:dyDescent="0.2">
      <c r="A262" s="151" t="s">
        <v>44</v>
      </c>
      <c r="B262" s="16">
        <f t="shared" ref="B262:J262" si="76">B226</f>
        <v>17023335.469242979</v>
      </c>
      <c r="C262" s="16">
        <f t="shared" si="76"/>
        <v>9804527.3231505714</v>
      </c>
      <c r="D262" s="16">
        <f t="shared" si="76"/>
        <v>2835516.6022767923</v>
      </c>
      <c r="E262" s="16">
        <f t="shared" si="76"/>
        <v>0</v>
      </c>
      <c r="F262" s="16">
        <f t="shared" si="76"/>
        <v>4335929.8180191079</v>
      </c>
      <c r="G262" s="16">
        <f t="shared" si="76"/>
        <v>43958.290267350589</v>
      </c>
      <c r="H262" s="16">
        <f t="shared" si="76"/>
        <v>3403.4355291588131</v>
      </c>
      <c r="I262" s="237">
        <f t="shared" si="76"/>
        <v>0</v>
      </c>
      <c r="J262" s="16">
        <f t="shared" si="76"/>
        <v>0</v>
      </c>
      <c r="K262" s="16"/>
      <c r="L262" s="237">
        <f>L226</f>
        <v>17023335.469242983</v>
      </c>
      <c r="M262" s="16"/>
      <c r="N262" s="17">
        <f t="shared" si="69"/>
        <v>17023335.469242983</v>
      </c>
      <c r="O262" s="3"/>
    </row>
    <row r="263" spans="1:15" s="148" customFormat="1" x14ac:dyDescent="0.2">
      <c r="A263" s="151" t="s">
        <v>45</v>
      </c>
      <c r="B263" s="16">
        <f t="shared" ref="B263:J263" si="77">B227</f>
        <v>11566302.40288703</v>
      </c>
      <c r="C263" s="16">
        <f t="shared" si="77"/>
        <v>2591494.036245896</v>
      </c>
      <c r="D263" s="16">
        <f t="shared" si="77"/>
        <v>2644371.126109275</v>
      </c>
      <c r="E263" s="16">
        <f t="shared" si="77"/>
        <v>0</v>
      </c>
      <c r="F263" s="16">
        <f t="shared" si="77"/>
        <v>5360930.3290555701</v>
      </c>
      <c r="G263" s="16">
        <f t="shared" si="77"/>
        <v>881842.56725336669</v>
      </c>
      <c r="H263" s="16">
        <f t="shared" si="77"/>
        <v>87664.344222922664</v>
      </c>
      <c r="I263" s="237">
        <f t="shared" si="77"/>
        <v>0</v>
      </c>
      <c r="J263" s="16">
        <f t="shared" si="77"/>
        <v>0</v>
      </c>
      <c r="K263" s="16"/>
      <c r="L263" s="237">
        <f>L227</f>
        <v>11566302.40288703</v>
      </c>
      <c r="M263" s="16"/>
      <c r="N263" s="17">
        <f t="shared" si="69"/>
        <v>11566302.40288703</v>
      </c>
      <c r="O263" s="3"/>
    </row>
    <row r="264" spans="1:15" s="148" customFormat="1" x14ac:dyDescent="0.2">
      <c r="A264" s="151" t="s">
        <v>46</v>
      </c>
      <c r="B264" s="16">
        <f t="shared" ref="B264:J264" si="78">B228</f>
        <v>1299099.5093170216</v>
      </c>
      <c r="C264" s="16">
        <f t="shared" si="78"/>
        <v>262597.76206427079</v>
      </c>
      <c r="D264" s="16">
        <f t="shared" si="78"/>
        <v>276804.28073165525</v>
      </c>
      <c r="E264" s="16">
        <f t="shared" si="78"/>
        <v>0</v>
      </c>
      <c r="F264" s="16">
        <f t="shared" si="78"/>
        <v>636056.20148561173</v>
      </c>
      <c r="G264" s="16">
        <f t="shared" si="78"/>
        <v>113314.66226001309</v>
      </c>
      <c r="H264" s="16">
        <f t="shared" si="78"/>
        <v>10326.602775470714</v>
      </c>
      <c r="I264" s="237">
        <f t="shared" si="78"/>
        <v>0</v>
      </c>
      <c r="J264" s="16">
        <f t="shared" si="78"/>
        <v>0</v>
      </c>
      <c r="K264" s="16"/>
      <c r="L264" s="237">
        <f>L228</f>
        <v>1299099.5093170218</v>
      </c>
      <c r="M264" s="16"/>
      <c r="N264" s="17">
        <f t="shared" si="69"/>
        <v>1299099.5093170218</v>
      </c>
      <c r="O264" s="3"/>
    </row>
    <row r="265" spans="1:15" s="148" customFormat="1" x14ac:dyDescent="0.2">
      <c r="A265" s="151" t="s">
        <v>47</v>
      </c>
      <c r="B265" s="16">
        <f t="shared" ref="B265:J265" si="79">B230</f>
        <v>3516650.8657307448</v>
      </c>
      <c r="C265" s="16">
        <f t="shared" si="79"/>
        <v>1489388.5721674294</v>
      </c>
      <c r="D265" s="16">
        <f t="shared" si="79"/>
        <v>677321.21565548028</v>
      </c>
      <c r="E265" s="16">
        <f t="shared" si="79"/>
        <v>0</v>
      </c>
      <c r="F265" s="16">
        <f t="shared" si="79"/>
        <v>1215750.8950258866</v>
      </c>
      <c r="G265" s="16">
        <f t="shared" si="79"/>
        <v>122260.31650635901</v>
      </c>
      <c r="H265" s="16">
        <f t="shared" si="79"/>
        <v>11929.866375589529</v>
      </c>
      <c r="I265" s="237">
        <f t="shared" si="79"/>
        <v>0</v>
      </c>
      <c r="J265" s="16">
        <f t="shared" si="79"/>
        <v>0</v>
      </c>
      <c r="K265" s="16"/>
      <c r="L265" s="237">
        <f>L230</f>
        <v>3516650.8657307448</v>
      </c>
      <c r="M265" s="16"/>
      <c r="N265" s="17">
        <f t="shared" si="69"/>
        <v>3516650.8657307448</v>
      </c>
      <c r="O265" s="3"/>
    </row>
    <row r="266" spans="1:15" s="148" customFormat="1" x14ac:dyDescent="0.2">
      <c r="A266" s="151" t="s">
        <v>48</v>
      </c>
      <c r="B266" s="16">
        <f>B61</f>
        <v>52136.857142857152</v>
      </c>
      <c r="C266" s="16">
        <f t="shared" ref="C266:J266" si="80">C61</f>
        <v>47234.71428571429</v>
      </c>
      <c r="D266" s="16">
        <f t="shared" si="80"/>
        <v>3564.8571428571431</v>
      </c>
      <c r="E266" s="16">
        <f t="shared" si="80"/>
        <v>0</v>
      </c>
      <c r="F266" s="16">
        <f t="shared" si="80"/>
        <v>1282.2857142857142</v>
      </c>
      <c r="G266" s="16">
        <f t="shared" si="80"/>
        <v>13</v>
      </c>
      <c r="H266" s="16">
        <f t="shared" si="80"/>
        <v>42</v>
      </c>
      <c r="I266" s="237">
        <f t="shared" si="80"/>
        <v>0</v>
      </c>
      <c r="J266" s="16">
        <f t="shared" si="80"/>
        <v>0</v>
      </c>
      <c r="K266" s="16"/>
      <c r="L266" s="237">
        <f>L61</f>
        <v>52136.857142857152</v>
      </c>
      <c r="M266" s="16"/>
      <c r="N266" s="17">
        <f t="shared" si="69"/>
        <v>52136.857142857152</v>
      </c>
      <c r="O266" s="3"/>
    </row>
    <row r="267" spans="1:15" s="148" customFormat="1" x14ac:dyDescent="0.2">
      <c r="A267" s="151" t="s">
        <v>49</v>
      </c>
      <c r="B267" s="16">
        <f>'[23]GS Combined'!D$17</f>
        <v>6106117.8010792462</v>
      </c>
      <c r="C267" s="16">
        <f>'[23]GS Combined'!E$17</f>
        <v>1425239.4276708995</v>
      </c>
      <c r="D267" s="16">
        <f>'[23]GS Combined'!F$17</f>
        <v>1441202.2159734871</v>
      </c>
      <c r="E267" s="16"/>
      <c r="F267" s="16">
        <f>'[23]GS Combined'!G$17</f>
        <v>2766404.2763808877</v>
      </c>
      <c r="G267" s="16">
        <f>'[23]GS Combined'!H$17</f>
        <v>427841.63783153333</v>
      </c>
      <c r="H267" s="16">
        <f>'[23]GS Combined'!I$17</f>
        <v>45430.243222438912</v>
      </c>
      <c r="I267" s="237">
        <f>'[23]GS Combined'!K$17</f>
        <v>0</v>
      </c>
      <c r="J267" s="16">
        <f>'[23]GS Combined'!L$17</f>
        <v>0</v>
      </c>
      <c r="K267" s="16"/>
      <c r="L267" s="237">
        <f>L69</f>
        <v>5443582.5728185661</v>
      </c>
      <c r="M267" s="16"/>
      <c r="N267" s="17">
        <f t="shared" si="69"/>
        <v>6106117.8010792462</v>
      </c>
      <c r="O267" s="3"/>
    </row>
    <row r="268" spans="1:15" s="148" customFormat="1" x14ac:dyDescent="0.2">
      <c r="A268" s="151" t="s">
        <v>50</v>
      </c>
      <c r="B268" s="16">
        <f>B75</f>
        <v>55522630.239830576</v>
      </c>
      <c r="C268" s="16">
        <f t="shared" ref="C268:J268" si="81">C75</f>
        <v>11223249.905287668</v>
      </c>
      <c r="D268" s="16">
        <f t="shared" si="81"/>
        <v>11830426.859252591</v>
      </c>
      <c r="E268" s="16">
        <f t="shared" si="81"/>
        <v>0</v>
      </c>
      <c r="F268" s="16">
        <f t="shared" si="81"/>
        <v>27184609.826697029</v>
      </c>
      <c r="G268" s="16">
        <f t="shared" si="81"/>
        <v>4842991.6632957933</v>
      </c>
      <c r="H268" s="16">
        <f t="shared" si="81"/>
        <v>441351.98529749468</v>
      </c>
      <c r="I268" s="237">
        <f t="shared" si="81"/>
        <v>0</v>
      </c>
      <c r="J268" s="16">
        <f t="shared" si="81"/>
        <v>0</v>
      </c>
      <c r="K268" s="16"/>
      <c r="L268" s="237">
        <f>L75</f>
        <v>55522630.239830576</v>
      </c>
      <c r="M268" s="16"/>
      <c r="N268" s="17">
        <f t="shared" si="69"/>
        <v>55522630.239830576</v>
      </c>
      <c r="O268" s="3"/>
    </row>
    <row r="269" spans="1:15" s="148" customFormat="1" x14ac:dyDescent="0.2">
      <c r="A269" s="2"/>
      <c r="B269" s="22"/>
      <c r="C269" s="22"/>
      <c r="D269" s="22"/>
      <c r="E269" s="22"/>
      <c r="F269" s="22"/>
      <c r="G269" s="22"/>
      <c r="H269" s="22"/>
      <c r="I269" s="22"/>
      <c r="J269" s="22"/>
      <c r="K269" s="22"/>
      <c r="L269" s="3"/>
      <c r="M269" s="3"/>
      <c r="N269" s="3"/>
      <c r="O269" s="3"/>
    </row>
    <row r="270" spans="1:15" s="148" customFormat="1" x14ac:dyDescent="0.2">
      <c r="A270" s="2"/>
      <c r="B270" s="22"/>
      <c r="C270" s="22"/>
      <c r="D270" s="22"/>
      <c r="E270" s="22"/>
      <c r="F270" s="22"/>
      <c r="G270" s="22"/>
      <c r="H270" s="22"/>
      <c r="I270" s="22"/>
      <c r="J270" s="22"/>
      <c r="K270" s="22"/>
      <c r="L270" s="3"/>
      <c r="M270" s="3"/>
      <c r="N270" s="3"/>
      <c r="O270" s="3"/>
    </row>
    <row r="271" spans="1:15" s="148" customFormat="1" x14ac:dyDescent="0.2">
      <c r="A271" s="2"/>
      <c r="B271" s="22"/>
      <c r="C271" s="22"/>
      <c r="D271" s="22"/>
      <c r="E271" s="22"/>
      <c r="F271" s="22"/>
      <c r="G271" s="22"/>
      <c r="H271" s="22"/>
      <c r="I271" s="22"/>
      <c r="J271" s="22"/>
      <c r="K271" s="22"/>
      <c r="L271" s="3"/>
      <c r="M271" s="3"/>
      <c r="N271" s="3"/>
      <c r="O271" s="3"/>
    </row>
    <row r="272" spans="1:15" s="148" customFormat="1" x14ac:dyDescent="0.2">
      <c r="A272" s="2"/>
      <c r="B272" s="22"/>
      <c r="C272" s="22"/>
      <c r="D272" s="22"/>
      <c r="E272" s="22"/>
      <c r="F272" s="22"/>
      <c r="G272" s="22"/>
      <c r="H272" s="22"/>
      <c r="I272" s="22"/>
      <c r="J272" s="22"/>
      <c r="K272" s="22"/>
      <c r="L272" s="3"/>
      <c r="M272" s="3"/>
      <c r="N272" s="3"/>
      <c r="O272" s="3"/>
    </row>
    <row r="273" spans="1:15" s="148" customFormat="1" x14ac:dyDescent="0.2">
      <c r="A273" s="2"/>
      <c r="B273" s="22"/>
      <c r="C273" s="22"/>
      <c r="D273" s="22"/>
      <c r="E273" s="22"/>
      <c r="F273" s="22"/>
      <c r="G273" s="22"/>
      <c r="H273" s="22"/>
      <c r="I273" s="22"/>
      <c r="J273" s="22"/>
      <c r="K273" s="22"/>
      <c r="L273" s="3"/>
      <c r="M273" s="3"/>
      <c r="N273" s="3"/>
      <c r="O273" s="3"/>
    </row>
    <row r="274" spans="1:15" s="148" customFormat="1" x14ac:dyDescent="0.2">
      <c r="A274" s="2"/>
      <c r="B274" s="22"/>
      <c r="C274" s="22"/>
      <c r="D274" s="22"/>
      <c r="E274" s="22"/>
      <c r="F274" s="22"/>
      <c r="G274" s="22"/>
      <c r="H274" s="22"/>
      <c r="I274" s="22"/>
      <c r="J274" s="22"/>
      <c r="K274" s="22"/>
      <c r="L274" s="3"/>
      <c r="M274" s="3"/>
      <c r="N274" s="3"/>
      <c r="O274" s="3"/>
    </row>
    <row r="275" spans="1:15" s="148" customFormat="1" x14ac:dyDescent="0.2">
      <c r="A275" s="2"/>
      <c r="B275" s="22"/>
      <c r="C275" s="22"/>
      <c r="D275" s="22"/>
      <c r="E275" s="22"/>
      <c r="F275" s="22"/>
      <c r="G275" s="22"/>
      <c r="H275" s="22"/>
      <c r="I275" s="22"/>
      <c r="J275" s="22"/>
      <c r="K275" s="22"/>
      <c r="L275" s="3"/>
      <c r="M275" s="3"/>
      <c r="N275" s="3"/>
      <c r="O275" s="3"/>
    </row>
    <row r="276" spans="1:15" s="148" customFormat="1" x14ac:dyDescent="0.2">
      <c r="A276" s="2"/>
      <c r="B276" s="2"/>
      <c r="C276" s="2"/>
      <c r="D276" s="2"/>
      <c r="E276" s="2"/>
      <c r="F276" s="2"/>
      <c r="G276" s="2"/>
      <c r="H276" s="2"/>
      <c r="I276" s="2"/>
      <c r="J276" s="2"/>
      <c r="K276" s="2"/>
      <c r="L276" s="3"/>
      <c r="M276" s="3"/>
      <c r="N276" s="3"/>
      <c r="O276" s="3"/>
    </row>
    <row r="277" spans="1:15" s="148" customFormat="1" x14ac:dyDescent="0.2">
      <c r="A277" s="5" t="s">
        <v>7</v>
      </c>
      <c r="B277" s="5" t="s">
        <v>7</v>
      </c>
      <c r="C277" s="5" t="s">
        <v>7</v>
      </c>
      <c r="D277" s="5" t="s">
        <v>7</v>
      </c>
      <c r="E277" s="5" t="s">
        <v>7</v>
      </c>
      <c r="F277" s="5" t="s">
        <v>7</v>
      </c>
      <c r="G277" s="5" t="s">
        <v>7</v>
      </c>
      <c r="H277" s="5"/>
      <c r="I277" s="5"/>
      <c r="J277" s="5" t="s">
        <v>7</v>
      </c>
      <c r="K277" s="5" t="s">
        <v>7</v>
      </c>
      <c r="L277" s="5" t="s">
        <v>7</v>
      </c>
      <c r="M277" s="5" t="s">
        <v>7</v>
      </c>
      <c r="N277" s="5" t="s">
        <v>7</v>
      </c>
      <c r="O277" s="5" t="s">
        <v>7</v>
      </c>
    </row>
    <row r="278" spans="1:15" s="148" customFormat="1" x14ac:dyDescent="0.2">
      <c r="A278" s="2" t="s">
        <v>414</v>
      </c>
      <c r="B278" s="2"/>
      <c r="C278" s="2"/>
      <c r="D278" s="2"/>
      <c r="E278" s="2"/>
      <c r="F278" s="2"/>
      <c r="G278" s="3"/>
      <c r="H278" s="3"/>
      <c r="I278" s="3"/>
      <c r="J278" s="2"/>
      <c r="K278" s="2"/>
      <c r="L278" s="2" t="s">
        <v>415</v>
      </c>
      <c r="M278" s="3"/>
      <c r="N278" s="3"/>
      <c r="O278" s="3"/>
    </row>
  </sheetData>
  <phoneticPr fontId="0" type="noConversion"/>
  <pageMargins left="0.25" right="0.25" top="0.75" bottom="0.5" header="0.5" footer="0.25"/>
  <pageSetup scale="64" fitToHeight="6" orientation="landscape" r:id="rId1"/>
  <headerFooter alignWithMargins="0"/>
  <rowBreaks count="5" manualBreakCount="5">
    <brk id="46" max="12" man="1"/>
    <brk id="88" max="12" man="1"/>
    <brk id="131" max="12" man="1"/>
    <brk id="187" max="12" man="1"/>
    <brk id="238" max="12"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sheetPr>
  <dimension ref="A1:R298"/>
  <sheetViews>
    <sheetView view="pageBreakPreview" topLeftCell="C256" zoomScaleNormal="66" workbookViewId="0">
      <selection activeCell="C208" sqref="C208"/>
    </sheetView>
  </sheetViews>
  <sheetFormatPr defaultRowHeight="12.75" x14ac:dyDescent="0.2"/>
  <cols>
    <col min="1" max="1" width="11.5703125" style="152" customWidth="1"/>
    <col min="2" max="2" width="11" style="18" bestFit="1" customWidth="1"/>
    <col min="3" max="3" width="43.42578125" style="3" customWidth="1"/>
    <col min="4" max="4" width="16.85546875" style="3" customWidth="1"/>
    <col min="5" max="5" width="18.28515625" style="3" customWidth="1"/>
    <col min="6" max="6" width="18.85546875" style="3" customWidth="1"/>
    <col min="7" max="8" width="13.7109375" style="3" customWidth="1"/>
    <col min="9" max="9" width="16.85546875" style="3" customWidth="1"/>
    <col min="10" max="10" width="39.140625" style="3" customWidth="1"/>
    <col min="11" max="11" width="14.140625" style="3" customWidth="1"/>
    <col min="12" max="12" width="9.140625" style="3"/>
    <col min="13" max="13" width="13" style="3" customWidth="1"/>
    <col min="14" max="14" width="14.140625" style="3" customWidth="1"/>
    <col min="15" max="15" width="12.7109375" style="3" customWidth="1"/>
    <col min="16" max="16" width="9.140625" style="3"/>
    <col min="17" max="17" width="11.42578125" style="3" customWidth="1"/>
    <col min="18" max="16384" width="9.140625" style="3"/>
  </cols>
  <sheetData>
    <row r="1" spans="1:15" x14ac:dyDescent="0.2">
      <c r="C1" s="158" t="s">
        <v>416</v>
      </c>
      <c r="D1" s="158"/>
      <c r="E1" s="158" t="s">
        <v>13</v>
      </c>
      <c r="G1" s="158"/>
      <c r="H1" s="158"/>
      <c r="I1" s="158"/>
      <c r="J1" s="158" t="s">
        <v>417</v>
      </c>
      <c r="K1" s="158"/>
      <c r="L1" s="158"/>
      <c r="M1" s="158"/>
    </row>
    <row r="2" spans="1:15" x14ac:dyDescent="0.2">
      <c r="B2" s="159" t="s">
        <v>7</v>
      </c>
      <c r="C2" s="159" t="s">
        <v>7</v>
      </c>
      <c r="D2" s="159" t="s">
        <v>7</v>
      </c>
      <c r="E2" s="159" t="s">
        <v>7</v>
      </c>
      <c r="F2" s="159" t="s">
        <v>7</v>
      </c>
      <c r="G2" s="159" t="s">
        <v>7</v>
      </c>
      <c r="H2" s="159"/>
      <c r="I2" s="159" t="s">
        <v>7</v>
      </c>
      <c r="J2" s="159" t="s">
        <v>7</v>
      </c>
      <c r="K2" s="158"/>
      <c r="L2" s="158"/>
      <c r="M2" s="158"/>
    </row>
    <row r="3" spans="1:15" x14ac:dyDescent="0.2">
      <c r="C3" s="158" t="s">
        <v>15</v>
      </c>
      <c r="E3" s="160" t="s">
        <v>418</v>
      </c>
      <c r="F3" s="158"/>
      <c r="G3" s="158"/>
      <c r="H3" s="158"/>
      <c r="I3" s="158"/>
      <c r="J3" s="158" t="s">
        <v>17</v>
      </c>
      <c r="K3" s="158"/>
      <c r="L3" s="158"/>
      <c r="M3" s="158"/>
    </row>
    <row r="4" spans="1:15" x14ac:dyDescent="0.2">
      <c r="C4" s="158"/>
      <c r="D4" s="158"/>
      <c r="E4" s="160" t="s">
        <v>18</v>
      </c>
      <c r="F4" s="158"/>
      <c r="G4" s="158"/>
      <c r="H4" s="158"/>
      <c r="I4" s="158"/>
      <c r="J4" s="158"/>
      <c r="K4" s="158"/>
      <c r="L4" s="158"/>
      <c r="M4" s="158"/>
    </row>
    <row r="5" spans="1:15" x14ac:dyDescent="0.2">
      <c r="C5" s="158" t="s">
        <v>19</v>
      </c>
      <c r="D5" s="158"/>
      <c r="E5" s="158"/>
      <c r="F5" s="158"/>
      <c r="G5" s="158"/>
      <c r="H5" s="158"/>
      <c r="I5" s="158"/>
      <c r="J5" s="158" t="s">
        <v>695</v>
      </c>
      <c r="K5" s="158"/>
      <c r="L5" s="158"/>
      <c r="M5" s="158"/>
    </row>
    <row r="6" spans="1:15" x14ac:dyDescent="0.2">
      <c r="C6" s="158" t="s">
        <v>22</v>
      </c>
      <c r="D6" s="158"/>
      <c r="E6" s="158"/>
      <c r="F6" s="158"/>
      <c r="G6" s="158"/>
      <c r="H6" s="158"/>
      <c r="I6" s="158"/>
      <c r="J6" s="158" t="s">
        <v>23</v>
      </c>
      <c r="K6" s="158"/>
      <c r="L6" s="158"/>
      <c r="M6" s="158"/>
    </row>
    <row r="7" spans="1:15" x14ac:dyDescent="0.2">
      <c r="C7" s="158" t="s">
        <v>786</v>
      </c>
      <c r="D7" s="158"/>
      <c r="E7" s="160" t="s">
        <v>419</v>
      </c>
      <c r="F7" s="158"/>
      <c r="G7" s="158"/>
      <c r="H7" s="158"/>
      <c r="I7" s="158"/>
      <c r="J7" s="158"/>
      <c r="K7" s="158"/>
      <c r="L7" s="158"/>
      <c r="M7" s="158"/>
    </row>
    <row r="8" spans="1:15" x14ac:dyDescent="0.2">
      <c r="C8" s="158"/>
      <c r="D8" s="158"/>
      <c r="E8" s="161" t="s">
        <v>420</v>
      </c>
      <c r="F8" s="158"/>
      <c r="G8" s="158"/>
      <c r="H8" s="158"/>
      <c r="I8" s="158"/>
      <c r="J8" s="158"/>
      <c r="K8" s="158"/>
      <c r="L8" s="158"/>
      <c r="M8" s="158" t="s">
        <v>421</v>
      </c>
    </row>
    <row r="9" spans="1:15" x14ac:dyDescent="0.2">
      <c r="C9" s="158"/>
      <c r="D9" s="158"/>
      <c r="E9" s="160" t="s">
        <v>422</v>
      </c>
      <c r="F9" s="158"/>
      <c r="G9" s="158"/>
      <c r="H9" s="158"/>
      <c r="I9" s="158"/>
      <c r="J9" s="158"/>
      <c r="K9" s="158"/>
      <c r="L9" s="158"/>
      <c r="M9" s="160" t="s">
        <v>423</v>
      </c>
    </row>
    <row r="10" spans="1:15" x14ac:dyDescent="0.2">
      <c r="B10" s="159" t="s">
        <v>7</v>
      </c>
      <c r="C10" s="159" t="s">
        <v>7</v>
      </c>
      <c r="D10" s="159" t="s">
        <v>7</v>
      </c>
      <c r="E10" s="159" t="s">
        <v>7</v>
      </c>
      <c r="F10" s="159" t="s">
        <v>7</v>
      </c>
      <c r="G10" s="159" t="s">
        <v>7</v>
      </c>
      <c r="H10" s="159"/>
      <c r="I10" s="159" t="s">
        <v>7</v>
      </c>
      <c r="J10" s="159" t="s">
        <v>7</v>
      </c>
      <c r="K10" s="158"/>
      <c r="L10" s="158"/>
      <c r="M10" s="158" t="s">
        <v>424</v>
      </c>
    </row>
    <row r="11" spans="1:15" x14ac:dyDescent="0.2">
      <c r="B11" s="18" t="s">
        <v>425</v>
      </c>
      <c r="C11" s="158" t="s">
        <v>426</v>
      </c>
      <c r="D11" s="162" t="s">
        <v>255</v>
      </c>
      <c r="E11" s="162" t="s">
        <v>308</v>
      </c>
      <c r="F11" s="162" t="s">
        <v>309</v>
      </c>
      <c r="G11" s="162" t="s">
        <v>310</v>
      </c>
      <c r="H11" s="163" t="s">
        <v>168</v>
      </c>
      <c r="I11" s="163"/>
      <c r="J11" s="162" t="s">
        <v>427</v>
      </c>
      <c r="K11" s="158"/>
      <c r="L11" s="158"/>
      <c r="M11" s="158" t="s">
        <v>696</v>
      </c>
    </row>
    <row r="12" spans="1:15" x14ac:dyDescent="0.2">
      <c r="B12" s="159" t="s">
        <v>7</v>
      </c>
      <c r="C12" s="159" t="s">
        <v>7</v>
      </c>
      <c r="D12" s="159" t="s">
        <v>7</v>
      </c>
      <c r="E12" s="159" t="s">
        <v>7</v>
      </c>
      <c r="F12" s="159" t="s">
        <v>7</v>
      </c>
      <c r="G12" s="159" t="s">
        <v>7</v>
      </c>
      <c r="H12" s="159" t="s">
        <v>7</v>
      </c>
      <c r="I12" s="159"/>
      <c r="J12" s="159" t="s">
        <v>7</v>
      </c>
      <c r="K12" s="158"/>
      <c r="L12" s="158"/>
      <c r="M12" s="163" t="s">
        <v>697</v>
      </c>
      <c r="N12" s="18" t="s">
        <v>698</v>
      </c>
      <c r="O12" s="163" t="s">
        <v>699</v>
      </c>
    </row>
    <row r="13" spans="1:15" x14ac:dyDescent="0.2">
      <c r="A13" s="164" t="s">
        <v>428</v>
      </c>
      <c r="B13" s="165" t="s">
        <v>429</v>
      </c>
      <c r="C13" s="166" t="s">
        <v>430</v>
      </c>
      <c r="D13" s="16">
        <f>O13</f>
        <v>0</v>
      </c>
      <c r="E13" s="16">
        <f>IF($J13=E$11,$D13,IF($J13="CAP/CUST",0.5*$D13,0))</f>
        <v>0</v>
      </c>
      <c r="F13" s="16">
        <f>IF($J13=F$11,$D13,IF($J13="CAP/CUST",0.5*$D13,0))</f>
        <v>0</v>
      </c>
      <c r="G13" s="16">
        <f>IF($J13=G$11,$D13,0)</f>
        <v>0</v>
      </c>
      <c r="H13" s="16"/>
      <c r="I13" s="16"/>
      <c r="J13" s="162" t="s">
        <v>309</v>
      </c>
      <c r="K13" s="17">
        <f t="shared" ref="K13:K36" si="0">I13-D13</f>
        <v>0</v>
      </c>
      <c r="L13" s="158"/>
      <c r="M13" s="158">
        <v>0</v>
      </c>
      <c r="N13" s="3">
        <v>0</v>
      </c>
      <c r="O13" s="228">
        <f>M13+N13</f>
        <v>0</v>
      </c>
    </row>
    <row r="14" spans="1:15" x14ac:dyDescent="0.2">
      <c r="C14" s="159"/>
      <c r="D14" s="159"/>
      <c r="E14" s="159"/>
      <c r="F14" s="159"/>
      <c r="G14" s="159"/>
      <c r="H14" s="159"/>
      <c r="I14" s="167"/>
      <c r="J14" s="163"/>
      <c r="K14" s="17">
        <f t="shared" si="0"/>
        <v>0</v>
      </c>
      <c r="L14" s="158"/>
      <c r="M14" s="158"/>
    </row>
    <row r="15" spans="1:15" x14ac:dyDescent="0.2">
      <c r="A15" s="164" t="s">
        <v>431</v>
      </c>
      <c r="B15" s="18" t="s">
        <v>432</v>
      </c>
      <c r="C15" s="166" t="s">
        <v>433</v>
      </c>
      <c r="D15" s="16">
        <f>O15</f>
        <v>213641</v>
      </c>
      <c r="E15" s="16">
        <f>IF($J15=E$11,$D15,IF($J15="CAP/CUST",0.5*$D15,0))</f>
        <v>0</v>
      </c>
      <c r="F15" s="16">
        <f>IF($J15=F$11,$D15,IF($J15="CAP/CUST",0.5*$D15,0))</f>
        <v>213641</v>
      </c>
      <c r="G15" s="16">
        <f>IF($J15=G$11,$D15,0)</f>
        <v>0</v>
      </c>
      <c r="H15" s="16"/>
      <c r="I15" s="16"/>
      <c r="J15" s="162" t="s">
        <v>309</v>
      </c>
      <c r="K15" s="17">
        <f t="shared" si="0"/>
        <v>-213641</v>
      </c>
      <c r="L15" s="158"/>
      <c r="M15" s="158">
        <f>SUM('[19]G-1(9) 2008 NG PLANT'!$Q$10,'[19]G-1(9) 2008 NG PLANT'!$Q$11)</f>
        <v>2113641</v>
      </c>
      <c r="N15" s="3">
        <v>-1900000</v>
      </c>
      <c r="O15" s="228">
        <f>M15+N15</f>
        <v>213641</v>
      </c>
    </row>
    <row r="16" spans="1:15" x14ac:dyDescent="0.2">
      <c r="C16" s="166"/>
      <c r="D16" s="159"/>
      <c r="E16" s="159"/>
      <c r="F16" s="159"/>
      <c r="G16" s="159"/>
      <c r="H16" s="159"/>
      <c r="I16" s="167"/>
      <c r="J16" s="163"/>
      <c r="K16" s="17">
        <f t="shared" si="0"/>
        <v>0</v>
      </c>
      <c r="L16" s="158"/>
      <c r="M16" s="158"/>
    </row>
    <row r="17" spans="1:18" x14ac:dyDescent="0.2">
      <c r="A17" s="164" t="s">
        <v>434</v>
      </c>
      <c r="B17" s="165" t="s">
        <v>435</v>
      </c>
      <c r="C17" s="166" t="s">
        <v>436</v>
      </c>
      <c r="D17" s="16">
        <v>0</v>
      </c>
      <c r="E17" s="16">
        <f>IF($J17=E$11,$D17,IF($J17="CAP/CUST",0.5*$D17,0))</f>
        <v>0</v>
      </c>
      <c r="F17" s="16">
        <f>IF($J17=F$11,$D17,IF($J17="CAP/CUST",0.5*$D17,0))</f>
        <v>0</v>
      </c>
      <c r="G17" s="16">
        <f>IF($J17=G$11,$D17,0)</f>
        <v>0</v>
      </c>
      <c r="H17" s="16"/>
      <c r="I17" s="16"/>
      <c r="J17" s="162" t="s">
        <v>309</v>
      </c>
      <c r="K17" s="17">
        <f t="shared" si="0"/>
        <v>0</v>
      </c>
      <c r="L17" s="158"/>
      <c r="M17" s="158">
        <v>0</v>
      </c>
      <c r="N17" s="3">
        <v>0</v>
      </c>
      <c r="O17" s="228">
        <f>M17+N17</f>
        <v>0</v>
      </c>
    </row>
    <row r="18" spans="1:18" x14ac:dyDescent="0.2">
      <c r="C18" s="166"/>
      <c r="D18" s="159"/>
      <c r="E18" s="159"/>
      <c r="F18" s="159"/>
      <c r="G18" s="159"/>
      <c r="H18" s="159"/>
      <c r="I18" s="167"/>
      <c r="J18" s="163"/>
      <c r="K18" s="17">
        <f t="shared" si="0"/>
        <v>0</v>
      </c>
      <c r="L18" s="158"/>
      <c r="M18" s="158"/>
    </row>
    <row r="19" spans="1:18" x14ac:dyDescent="0.2">
      <c r="C19" s="168" t="s">
        <v>437</v>
      </c>
      <c r="D19" s="16"/>
      <c r="E19" s="16"/>
      <c r="F19" s="16"/>
      <c r="G19" s="16"/>
      <c r="H19" s="16"/>
      <c r="I19" s="158"/>
      <c r="J19" s="163"/>
      <c r="K19" s="17">
        <f t="shared" si="0"/>
        <v>0</v>
      </c>
      <c r="L19" s="158"/>
      <c r="M19" s="158"/>
    </row>
    <row r="20" spans="1:18" x14ac:dyDescent="0.2">
      <c r="A20" s="152" t="s">
        <v>438</v>
      </c>
      <c r="B20" s="18">
        <v>374</v>
      </c>
      <c r="C20" s="166" t="s">
        <v>439</v>
      </c>
      <c r="D20" s="16">
        <f>O20</f>
        <v>90337</v>
      </c>
      <c r="E20" s="16">
        <f t="shared" ref="E20:F34" si="1">IF($J20=E$11,$D20,IF($J20="CAP/CUST",0.5*$D20,0))</f>
        <v>0</v>
      </c>
      <c r="F20" s="16">
        <f t="shared" si="1"/>
        <v>90337</v>
      </c>
      <c r="G20" s="16">
        <f t="shared" ref="G20:G34" si="2">IF($J20=G$11,$D20,0)</f>
        <v>0</v>
      </c>
      <c r="H20" s="16"/>
      <c r="I20" s="16"/>
      <c r="J20" s="162" t="s">
        <v>309</v>
      </c>
      <c r="K20" s="17">
        <f t="shared" si="0"/>
        <v>-90337</v>
      </c>
      <c r="L20" s="158"/>
      <c r="M20" s="227">
        <f>'[20]6a'!O39</f>
        <v>101108</v>
      </c>
      <c r="N20" s="227">
        <f>'[20]6a'!P39</f>
        <v>-10771</v>
      </c>
      <c r="O20" s="228">
        <f t="shared" ref="O20:O36" si="3">M20+N20</f>
        <v>90337</v>
      </c>
      <c r="Q20" s="227"/>
      <c r="R20" s="227"/>
    </row>
    <row r="21" spans="1:18" x14ac:dyDescent="0.2">
      <c r="A21" s="152" t="s">
        <v>440</v>
      </c>
      <c r="B21" s="18">
        <v>3741</v>
      </c>
      <c r="C21" s="166" t="s">
        <v>441</v>
      </c>
      <c r="D21" s="16">
        <f t="shared" ref="D21:D36" si="4">O21</f>
        <v>12910</v>
      </c>
      <c r="E21" s="16">
        <f t="shared" si="1"/>
        <v>0</v>
      </c>
      <c r="F21" s="16">
        <f t="shared" si="1"/>
        <v>12910</v>
      </c>
      <c r="G21" s="16">
        <f t="shared" si="2"/>
        <v>0</v>
      </c>
      <c r="H21" s="16"/>
      <c r="I21" s="16"/>
      <c r="J21" s="162" t="s">
        <v>309</v>
      </c>
      <c r="K21" s="17">
        <f t="shared" si="0"/>
        <v>-12910</v>
      </c>
      <c r="L21" s="158"/>
      <c r="M21" s="227">
        <f>'[20]6a'!O40</f>
        <v>12910</v>
      </c>
      <c r="N21" s="227">
        <f>'[20]6a'!P40</f>
        <v>0</v>
      </c>
      <c r="O21" s="228">
        <f t="shared" si="3"/>
        <v>12910</v>
      </c>
      <c r="Q21" s="227"/>
      <c r="R21" s="227"/>
    </row>
    <row r="22" spans="1:18" x14ac:dyDescent="0.2">
      <c r="A22" s="152" t="s">
        <v>442</v>
      </c>
      <c r="B22" s="18">
        <v>375</v>
      </c>
      <c r="C22" s="166" t="s">
        <v>443</v>
      </c>
      <c r="D22" s="16">
        <f t="shared" si="4"/>
        <v>366373</v>
      </c>
      <c r="E22" s="16">
        <f t="shared" si="1"/>
        <v>0</v>
      </c>
      <c r="F22" s="16">
        <f t="shared" si="1"/>
        <v>366373</v>
      </c>
      <c r="G22" s="16">
        <f t="shared" si="2"/>
        <v>0</v>
      </c>
      <c r="H22" s="16"/>
      <c r="I22" s="16"/>
      <c r="J22" s="162" t="s">
        <v>309</v>
      </c>
      <c r="K22" s="17">
        <f t="shared" si="0"/>
        <v>-366373</v>
      </c>
      <c r="L22" s="158"/>
      <c r="M22" s="227">
        <f>'[20]6a'!O41</f>
        <v>457330</v>
      </c>
      <c r="N22" s="227">
        <f>'[20]6a'!P41</f>
        <v>-90957</v>
      </c>
      <c r="O22" s="228">
        <f t="shared" si="3"/>
        <v>366373</v>
      </c>
      <c r="Q22" s="227"/>
      <c r="R22" s="227"/>
    </row>
    <row r="23" spans="1:18" x14ac:dyDescent="0.2">
      <c r="A23" s="152" t="s">
        <v>444</v>
      </c>
      <c r="B23" s="18">
        <v>3761</v>
      </c>
      <c r="C23" s="166" t="s">
        <v>445</v>
      </c>
      <c r="D23" s="16">
        <f t="shared" si="4"/>
        <v>29781134</v>
      </c>
      <c r="E23" s="16">
        <f t="shared" si="1"/>
        <v>0</v>
      </c>
      <c r="F23" s="16">
        <f t="shared" si="1"/>
        <v>29781134</v>
      </c>
      <c r="G23" s="16">
        <f t="shared" si="2"/>
        <v>0</v>
      </c>
      <c r="H23" s="16"/>
      <c r="I23" s="16"/>
      <c r="J23" s="162" t="s">
        <v>309</v>
      </c>
      <c r="K23" s="17">
        <f t="shared" si="0"/>
        <v>-29781134</v>
      </c>
      <c r="L23" s="158"/>
      <c r="M23" s="227">
        <f>'[20]6a'!O42</f>
        <v>29781134</v>
      </c>
      <c r="N23" s="227">
        <f>'[20]6a'!P42</f>
        <v>0</v>
      </c>
      <c r="O23" s="228">
        <f t="shared" si="3"/>
        <v>29781134</v>
      </c>
      <c r="Q23" s="227"/>
      <c r="R23" s="227"/>
    </row>
    <row r="24" spans="1:18" x14ac:dyDescent="0.2">
      <c r="A24" s="152" t="s">
        <v>446</v>
      </c>
      <c r="B24" s="18">
        <v>3762</v>
      </c>
      <c r="C24" s="166" t="s">
        <v>447</v>
      </c>
      <c r="D24" s="16">
        <f t="shared" si="4"/>
        <v>30539600</v>
      </c>
      <c r="E24" s="16">
        <f t="shared" si="1"/>
        <v>0</v>
      </c>
      <c r="F24" s="16">
        <f t="shared" si="1"/>
        <v>30539600</v>
      </c>
      <c r="G24" s="16">
        <f t="shared" si="2"/>
        <v>0</v>
      </c>
      <c r="H24" s="16"/>
      <c r="I24" s="16"/>
      <c r="J24" s="162" t="s">
        <v>309</v>
      </c>
      <c r="K24" s="17">
        <f t="shared" si="0"/>
        <v>-30539600</v>
      </c>
      <c r="L24" s="158"/>
      <c r="M24" s="227">
        <f>'[20]6a'!O43</f>
        <v>28106797</v>
      </c>
      <c r="N24" s="227">
        <f>'[20]6a'!P43</f>
        <v>2432803</v>
      </c>
      <c r="O24" s="228">
        <f t="shared" si="3"/>
        <v>30539600</v>
      </c>
      <c r="Q24" s="227"/>
      <c r="R24" s="227"/>
    </row>
    <row r="25" spans="1:18" x14ac:dyDescent="0.2">
      <c r="A25" s="152" t="s">
        <v>448</v>
      </c>
      <c r="B25" s="18">
        <v>378</v>
      </c>
      <c r="C25" s="166" t="s">
        <v>449</v>
      </c>
      <c r="D25" s="16">
        <f t="shared" si="4"/>
        <v>307102</v>
      </c>
      <c r="E25" s="16">
        <f t="shared" si="1"/>
        <v>0</v>
      </c>
      <c r="F25" s="16">
        <f t="shared" si="1"/>
        <v>307102</v>
      </c>
      <c r="G25" s="16">
        <f t="shared" si="2"/>
        <v>0</v>
      </c>
      <c r="H25" s="16"/>
      <c r="I25" s="16"/>
      <c r="J25" s="162" t="s">
        <v>309</v>
      </c>
      <c r="K25" s="17">
        <f t="shared" si="0"/>
        <v>-307102</v>
      </c>
      <c r="L25" s="158"/>
      <c r="M25" s="227">
        <f>'[20]6a'!O44</f>
        <v>307102</v>
      </c>
      <c r="N25" s="227">
        <f>'[20]6a'!P44</f>
        <v>0</v>
      </c>
      <c r="O25" s="228">
        <f t="shared" si="3"/>
        <v>307102</v>
      </c>
      <c r="Q25" s="227"/>
      <c r="R25" s="227"/>
    </row>
    <row r="26" spans="1:18" x14ac:dyDescent="0.2">
      <c r="A26" s="152" t="s">
        <v>450</v>
      </c>
      <c r="B26" s="18">
        <v>379</v>
      </c>
      <c r="C26" s="166" t="s">
        <v>451</v>
      </c>
      <c r="D26" s="16">
        <f t="shared" si="4"/>
        <v>2274266</v>
      </c>
      <c r="E26" s="16">
        <f t="shared" si="1"/>
        <v>0</v>
      </c>
      <c r="F26" s="16">
        <f t="shared" si="1"/>
        <v>2274266</v>
      </c>
      <c r="G26" s="16">
        <f t="shared" si="2"/>
        <v>0</v>
      </c>
      <c r="H26" s="16"/>
      <c r="I26" s="16"/>
      <c r="J26" s="162" t="s">
        <v>309</v>
      </c>
      <c r="K26" s="17">
        <f t="shared" si="0"/>
        <v>-2274266</v>
      </c>
      <c r="L26" s="158"/>
      <c r="M26" s="227">
        <f>'[20]6a'!O45</f>
        <v>2274266</v>
      </c>
      <c r="N26" s="227">
        <f>'[20]6a'!P45</f>
        <v>0</v>
      </c>
      <c r="O26" s="228">
        <f t="shared" si="3"/>
        <v>2274266</v>
      </c>
      <c r="Q26" s="227"/>
      <c r="R26" s="227"/>
    </row>
    <row r="27" spans="1:18" x14ac:dyDescent="0.2">
      <c r="A27" s="152" t="s">
        <v>452</v>
      </c>
      <c r="B27" s="18">
        <v>3801</v>
      </c>
      <c r="C27" s="166" t="s">
        <v>453</v>
      </c>
      <c r="D27" s="16">
        <f t="shared" si="4"/>
        <v>23310131</v>
      </c>
      <c r="E27" s="16">
        <f t="shared" si="1"/>
        <v>23310131</v>
      </c>
      <c r="F27" s="16">
        <f t="shared" si="1"/>
        <v>0</v>
      </c>
      <c r="G27" s="16">
        <f t="shared" si="2"/>
        <v>0</v>
      </c>
      <c r="H27" s="16"/>
      <c r="I27" s="16"/>
      <c r="J27" s="162" t="s">
        <v>308</v>
      </c>
      <c r="K27" s="17">
        <f t="shared" si="0"/>
        <v>-23310131</v>
      </c>
      <c r="L27" s="158"/>
      <c r="M27" s="227">
        <f>'[20]6a'!O46</f>
        <v>23310131</v>
      </c>
      <c r="N27" s="227">
        <f>'[20]6a'!P46</f>
        <v>0</v>
      </c>
      <c r="O27" s="228">
        <f t="shared" si="3"/>
        <v>23310131</v>
      </c>
      <c r="Q27" s="227"/>
      <c r="R27" s="227"/>
    </row>
    <row r="28" spans="1:18" x14ac:dyDescent="0.2">
      <c r="A28" s="152" t="s">
        <v>454</v>
      </c>
      <c r="B28" s="18">
        <v>3802</v>
      </c>
      <c r="C28" s="166" t="s">
        <v>455</v>
      </c>
      <c r="D28" s="16">
        <f t="shared" si="4"/>
        <v>2113030</v>
      </c>
      <c r="E28" s="16">
        <f t="shared" si="1"/>
        <v>2113030</v>
      </c>
      <c r="F28" s="16">
        <f t="shared" si="1"/>
        <v>0</v>
      </c>
      <c r="G28" s="16">
        <f t="shared" si="2"/>
        <v>0</v>
      </c>
      <c r="H28" s="16"/>
      <c r="I28" s="16"/>
      <c r="J28" s="162" t="s">
        <v>308</v>
      </c>
      <c r="K28" s="17">
        <f t="shared" si="0"/>
        <v>-2113030</v>
      </c>
      <c r="L28" s="158"/>
      <c r="M28" s="227">
        <f>'[20]6a'!O47</f>
        <v>2113030</v>
      </c>
      <c r="N28" s="227">
        <f>'[20]6a'!P47</f>
        <v>0</v>
      </c>
      <c r="O28" s="228">
        <f t="shared" si="3"/>
        <v>2113030</v>
      </c>
      <c r="Q28" s="227"/>
      <c r="R28" s="227"/>
    </row>
    <row r="29" spans="1:18" x14ac:dyDescent="0.2">
      <c r="A29" s="152" t="s">
        <v>456</v>
      </c>
      <c r="B29" s="18">
        <v>380299</v>
      </c>
      <c r="C29" s="166" t="s">
        <v>457</v>
      </c>
      <c r="D29" s="16">
        <f t="shared" si="4"/>
        <v>0</v>
      </c>
      <c r="E29" s="16">
        <f t="shared" si="1"/>
        <v>0</v>
      </c>
      <c r="F29" s="16">
        <f t="shared" si="1"/>
        <v>0</v>
      </c>
      <c r="G29" s="16">
        <f t="shared" si="2"/>
        <v>0</v>
      </c>
      <c r="H29" s="16"/>
      <c r="I29" s="16"/>
      <c r="J29" s="162" t="s">
        <v>308</v>
      </c>
      <c r="K29" s="17">
        <f t="shared" si="0"/>
        <v>0</v>
      </c>
      <c r="L29" s="158"/>
      <c r="M29" s="227">
        <f>'[20]6a'!O48</f>
        <v>0</v>
      </c>
      <c r="N29" s="227">
        <f>'[20]6a'!P48</f>
        <v>0</v>
      </c>
      <c r="O29" s="228">
        <f t="shared" si="3"/>
        <v>0</v>
      </c>
      <c r="Q29" s="227"/>
      <c r="R29" s="227"/>
    </row>
    <row r="30" spans="1:18" x14ac:dyDescent="0.2">
      <c r="A30" s="152" t="s">
        <v>458</v>
      </c>
      <c r="B30" s="18">
        <v>381</v>
      </c>
      <c r="C30" s="166" t="s">
        <v>459</v>
      </c>
      <c r="D30" s="16">
        <f t="shared" si="4"/>
        <v>5996955</v>
      </c>
      <c r="E30" s="16">
        <f t="shared" si="1"/>
        <v>5996955</v>
      </c>
      <c r="F30" s="16">
        <f t="shared" si="1"/>
        <v>0</v>
      </c>
      <c r="G30" s="16">
        <f t="shared" si="2"/>
        <v>0</v>
      </c>
      <c r="H30" s="16"/>
      <c r="I30" s="16"/>
      <c r="J30" s="162" t="s">
        <v>308</v>
      </c>
      <c r="K30" s="17">
        <f t="shared" si="0"/>
        <v>-5996955</v>
      </c>
      <c r="L30" s="158"/>
      <c r="M30" s="227">
        <f>'[20]6a'!O49</f>
        <v>5996955</v>
      </c>
      <c r="N30" s="227">
        <f>'[20]6a'!P49</f>
        <v>0</v>
      </c>
      <c r="O30" s="228">
        <f t="shared" si="3"/>
        <v>5996955</v>
      </c>
      <c r="Q30" s="227"/>
      <c r="R30" s="227"/>
    </row>
    <row r="31" spans="1:18" x14ac:dyDescent="0.2">
      <c r="A31" s="152" t="s">
        <v>460</v>
      </c>
      <c r="B31" s="18">
        <v>382</v>
      </c>
      <c r="C31" s="166" t="s">
        <v>461</v>
      </c>
      <c r="D31" s="16">
        <f t="shared" si="4"/>
        <v>3331001</v>
      </c>
      <c r="E31" s="16">
        <f t="shared" si="1"/>
        <v>3331001</v>
      </c>
      <c r="F31" s="16">
        <f t="shared" si="1"/>
        <v>0</v>
      </c>
      <c r="G31" s="16">
        <f t="shared" si="2"/>
        <v>0</v>
      </c>
      <c r="H31" s="16"/>
      <c r="I31" s="16"/>
      <c r="J31" s="162" t="s">
        <v>308</v>
      </c>
      <c r="K31" s="17">
        <f t="shared" si="0"/>
        <v>-3331001</v>
      </c>
      <c r="L31" s="158"/>
      <c r="M31" s="227">
        <f>'[20]6a'!O50</f>
        <v>3331001</v>
      </c>
      <c r="N31" s="227">
        <f>'[20]6a'!P50</f>
        <v>0</v>
      </c>
      <c r="O31" s="228">
        <f t="shared" si="3"/>
        <v>3331001</v>
      </c>
      <c r="Q31" s="227"/>
      <c r="R31" s="227"/>
    </row>
    <row r="32" spans="1:18" x14ac:dyDescent="0.2">
      <c r="A32" s="152" t="s">
        <v>462</v>
      </c>
      <c r="B32" s="18">
        <v>383</v>
      </c>
      <c r="C32" s="166" t="s">
        <v>463</v>
      </c>
      <c r="D32" s="16">
        <f t="shared" si="4"/>
        <v>2130059</v>
      </c>
      <c r="E32" s="16">
        <f t="shared" si="1"/>
        <v>2130059</v>
      </c>
      <c r="F32" s="16">
        <f t="shared" si="1"/>
        <v>0</v>
      </c>
      <c r="G32" s="16">
        <f t="shared" si="2"/>
        <v>0</v>
      </c>
      <c r="H32" s="16"/>
      <c r="I32" s="16"/>
      <c r="J32" s="162" t="s">
        <v>308</v>
      </c>
      <c r="K32" s="17">
        <f t="shared" si="0"/>
        <v>-2130059</v>
      </c>
      <c r="L32" s="158"/>
      <c r="M32" s="227">
        <f>'[20]6a'!O51</f>
        <v>2130059</v>
      </c>
      <c r="N32" s="227">
        <f>'[20]6a'!P51</f>
        <v>0</v>
      </c>
      <c r="O32" s="228">
        <f t="shared" si="3"/>
        <v>2130059</v>
      </c>
      <c r="Q32" s="227"/>
      <c r="R32" s="227"/>
    </row>
    <row r="33" spans="1:18" x14ac:dyDescent="0.2">
      <c r="A33" s="152" t="s">
        <v>464</v>
      </c>
      <c r="B33" s="18">
        <v>384</v>
      </c>
      <c r="C33" s="166" t="s">
        <v>465</v>
      </c>
      <c r="D33" s="16">
        <f t="shared" si="4"/>
        <v>1000365</v>
      </c>
      <c r="E33" s="16">
        <f t="shared" si="1"/>
        <v>1000365</v>
      </c>
      <c r="F33" s="16">
        <f t="shared" si="1"/>
        <v>0</v>
      </c>
      <c r="G33" s="16">
        <f t="shared" si="2"/>
        <v>0</v>
      </c>
      <c r="H33" s="16"/>
      <c r="I33" s="16"/>
      <c r="J33" s="162" t="s">
        <v>308</v>
      </c>
      <c r="K33" s="17">
        <f t="shared" si="0"/>
        <v>-1000365</v>
      </c>
      <c r="L33" s="158"/>
      <c r="M33" s="227">
        <f>'[20]6a'!O52</f>
        <v>1000365</v>
      </c>
      <c r="N33" s="227">
        <f>'[20]6a'!P52</f>
        <v>0</v>
      </c>
      <c r="O33" s="228">
        <f t="shared" si="3"/>
        <v>1000365</v>
      </c>
      <c r="Q33" s="227"/>
      <c r="R33" s="227"/>
    </row>
    <row r="34" spans="1:18" x14ac:dyDescent="0.2">
      <c r="A34" s="152" t="s">
        <v>466</v>
      </c>
      <c r="B34" s="18">
        <v>385</v>
      </c>
      <c r="C34" s="166" t="s">
        <v>467</v>
      </c>
      <c r="D34" s="16">
        <f t="shared" si="4"/>
        <v>29222</v>
      </c>
      <c r="E34" s="16">
        <f t="shared" si="1"/>
        <v>0</v>
      </c>
      <c r="F34" s="16">
        <f t="shared" si="1"/>
        <v>29222</v>
      </c>
      <c r="G34" s="16">
        <f t="shared" si="2"/>
        <v>0</v>
      </c>
      <c r="H34" s="16"/>
      <c r="I34" s="16"/>
      <c r="J34" s="162" t="s">
        <v>309</v>
      </c>
      <c r="K34" s="17">
        <f t="shared" si="0"/>
        <v>-29222</v>
      </c>
      <c r="L34" s="158"/>
      <c r="M34" s="227">
        <f>'[20]6a'!O53</f>
        <v>29222</v>
      </c>
      <c r="N34" s="227">
        <f>'[20]6a'!P53</f>
        <v>0</v>
      </c>
      <c r="O34" s="228">
        <f t="shared" si="3"/>
        <v>29222</v>
      </c>
      <c r="Q34" s="227"/>
      <c r="R34" s="227"/>
    </row>
    <row r="35" spans="1:18" x14ac:dyDescent="0.2">
      <c r="A35" s="152" t="s">
        <v>468</v>
      </c>
      <c r="B35" s="18">
        <v>386</v>
      </c>
      <c r="C35" s="166" t="s">
        <v>469</v>
      </c>
      <c r="D35" s="16">
        <f t="shared" si="4"/>
        <v>0</v>
      </c>
      <c r="E35" s="16">
        <f t="shared" ref="E35:G36" si="5">(SUM(E$20:E$34)/SUM($D$20:$D$34))*$D35</f>
        <v>0</v>
      </c>
      <c r="F35" s="16">
        <f t="shared" si="5"/>
        <v>0</v>
      </c>
      <c r="G35" s="16">
        <f t="shared" si="5"/>
        <v>0</v>
      </c>
      <c r="H35" s="16"/>
      <c r="I35" s="16"/>
      <c r="J35" s="162" t="s">
        <v>470</v>
      </c>
      <c r="K35" s="17">
        <f t="shared" si="0"/>
        <v>0</v>
      </c>
      <c r="L35" s="158"/>
      <c r="M35" s="227">
        <f>'[20]6a'!O54</f>
        <v>0</v>
      </c>
      <c r="N35" s="227">
        <f>'[20]6a'!P54</f>
        <v>0</v>
      </c>
      <c r="O35" s="228">
        <f t="shared" si="3"/>
        <v>0</v>
      </c>
      <c r="Q35" s="227"/>
      <c r="R35" s="227"/>
    </row>
    <row r="36" spans="1:18" ht="14.25" customHeight="1" x14ac:dyDescent="0.2">
      <c r="A36" s="152" t="s">
        <v>471</v>
      </c>
      <c r="B36" s="18">
        <v>387</v>
      </c>
      <c r="C36" s="166" t="s">
        <v>472</v>
      </c>
      <c r="D36" s="16">
        <f t="shared" si="4"/>
        <v>821567</v>
      </c>
      <c r="E36" s="16">
        <f t="shared" si="5"/>
        <v>307281.40205828281</v>
      </c>
      <c r="F36" s="16">
        <f t="shared" si="5"/>
        <v>514285.59794171719</v>
      </c>
      <c r="G36" s="16">
        <f t="shared" si="5"/>
        <v>0</v>
      </c>
      <c r="H36" s="16"/>
      <c r="I36" s="16"/>
      <c r="J36" s="162" t="s">
        <v>470</v>
      </c>
      <c r="K36" s="17">
        <f t="shared" si="0"/>
        <v>-821567</v>
      </c>
      <c r="L36" s="158"/>
      <c r="M36" s="227">
        <f>'[20]6a'!O55</f>
        <v>915226</v>
      </c>
      <c r="N36" s="227">
        <f>'[20]6a'!P55</f>
        <v>-93659</v>
      </c>
      <c r="O36" s="228">
        <f t="shared" si="3"/>
        <v>821567</v>
      </c>
      <c r="Q36" s="227"/>
      <c r="R36" s="227"/>
    </row>
    <row r="37" spans="1:18" x14ac:dyDescent="0.2">
      <c r="B37" s="209" t="s">
        <v>7</v>
      </c>
      <c r="C37" s="209" t="s">
        <v>7</v>
      </c>
      <c r="D37" s="209" t="s">
        <v>7</v>
      </c>
      <c r="E37" s="209" t="s">
        <v>7</v>
      </c>
      <c r="F37" s="209" t="s">
        <v>7</v>
      </c>
      <c r="G37" s="209" t="s">
        <v>7</v>
      </c>
      <c r="H37" s="209" t="s">
        <v>7</v>
      </c>
      <c r="I37" s="209"/>
      <c r="J37" s="209" t="s">
        <v>7</v>
      </c>
      <c r="K37" s="17"/>
      <c r="L37" s="169"/>
      <c r="M37" s="158"/>
    </row>
    <row r="38" spans="1:18" x14ac:dyDescent="0.2">
      <c r="A38" s="164" t="s">
        <v>473</v>
      </c>
      <c r="B38" s="165"/>
      <c r="C38" s="166" t="s">
        <v>474</v>
      </c>
      <c r="D38" s="16">
        <f>SUM(D20:D36)</f>
        <v>102104052</v>
      </c>
      <c r="E38" s="16">
        <f>SUM(E20:E36)</f>
        <v>38188822.402058281</v>
      </c>
      <c r="F38" s="16">
        <f>SUM(F20:F36)</f>
        <v>63915229.597941719</v>
      </c>
      <c r="G38" s="16">
        <f>SUM(G20:G36)</f>
        <v>0</v>
      </c>
      <c r="H38" s="16"/>
      <c r="I38" s="16"/>
      <c r="J38" s="163" t="s">
        <v>311</v>
      </c>
      <c r="K38" s="17">
        <f>I38-D38</f>
        <v>-102104052</v>
      </c>
      <c r="L38" s="158"/>
      <c r="M38" s="158"/>
    </row>
    <row r="39" spans="1:18" x14ac:dyDescent="0.2">
      <c r="B39" s="209" t="s">
        <v>7</v>
      </c>
      <c r="C39" s="209" t="s">
        <v>7</v>
      </c>
      <c r="D39" s="209" t="s">
        <v>7</v>
      </c>
      <c r="E39" s="209" t="s">
        <v>7</v>
      </c>
      <c r="F39" s="209" t="s">
        <v>7</v>
      </c>
      <c r="G39" s="209" t="s">
        <v>7</v>
      </c>
      <c r="H39" s="209" t="s">
        <v>7</v>
      </c>
      <c r="I39" s="209"/>
      <c r="J39" s="209" t="s">
        <v>7</v>
      </c>
      <c r="K39" s="17"/>
      <c r="L39" s="158"/>
      <c r="M39" s="158"/>
    </row>
    <row r="40" spans="1:18" x14ac:dyDescent="0.2">
      <c r="A40" s="170" t="s">
        <v>475</v>
      </c>
      <c r="B40" s="210" t="s">
        <v>476</v>
      </c>
      <c r="C40" s="166" t="s">
        <v>477</v>
      </c>
      <c r="D40" s="16">
        <f>O40</f>
        <v>10487364</v>
      </c>
      <c r="E40" s="16">
        <f>IF($J40=E$11,$D40,IF($J40="CAP/CUST",0.5*$D40,0))</f>
        <v>5243682</v>
      </c>
      <c r="F40" s="16">
        <f>IF($J40=F$11,$D40,IF($J40="CAP/CUST",0.5*$D40,0))</f>
        <v>5243682</v>
      </c>
      <c r="G40" s="16">
        <f>IF($J40=G$11,$D40,0)</f>
        <v>0</v>
      </c>
      <c r="H40" s="16"/>
      <c r="I40" s="16"/>
      <c r="J40" s="163" t="s">
        <v>421</v>
      </c>
      <c r="K40" s="17">
        <f t="shared" ref="K40:K60" si="6">I40-D40</f>
        <v>-10487364</v>
      </c>
      <c r="L40" s="158"/>
      <c r="M40" s="158">
        <f>SUM('[20]6a'!$O$60:$O$76)</f>
        <v>12145630</v>
      </c>
      <c r="N40" s="3">
        <f>SUM('[20]6a'!$P$60:$P$76)</f>
        <v>-1658266</v>
      </c>
      <c r="O40" s="228">
        <f t="shared" ref="O40:O46" si="7">M40+N40</f>
        <v>10487364</v>
      </c>
    </row>
    <row r="41" spans="1:18" x14ac:dyDescent="0.2">
      <c r="C41" s="158"/>
      <c r="D41" s="16"/>
      <c r="E41" s="16"/>
      <c r="F41" s="16"/>
      <c r="G41" s="16"/>
      <c r="H41" s="16"/>
      <c r="I41" s="158"/>
      <c r="J41" s="163"/>
      <c r="K41" s="17">
        <f t="shared" si="6"/>
        <v>0</v>
      </c>
      <c r="L41" s="158"/>
      <c r="M41" s="158"/>
    </row>
    <row r="42" spans="1:18" x14ac:dyDescent="0.2">
      <c r="A42" s="152">
        <v>1140</v>
      </c>
      <c r="B42" s="18">
        <v>1140</v>
      </c>
      <c r="C42" s="166" t="s">
        <v>478</v>
      </c>
      <c r="D42" s="16">
        <f>O42</f>
        <v>1263776</v>
      </c>
      <c r="E42" s="16">
        <f>IF($J42=E$11,$D42,IF($J42="CAP/CUST",0.5*$D42,0))</f>
        <v>0</v>
      </c>
      <c r="F42" s="16">
        <f>IF($J42=F$11,$D42,IF($J42="CAP/CUST",0.5*$D42,0))</f>
        <v>1263776</v>
      </c>
      <c r="G42" s="16">
        <f>IF($J42=G$11,$D42,0)</f>
        <v>0</v>
      </c>
      <c r="H42" s="16"/>
      <c r="I42" s="16"/>
      <c r="J42" s="162" t="s">
        <v>309</v>
      </c>
      <c r="K42" s="17">
        <f t="shared" si="6"/>
        <v>-1263776</v>
      </c>
      <c r="L42" s="158"/>
      <c r="M42" s="158">
        <f>'[19]G-1 (1) (2009) NG RATE BASE'!$J$17</f>
        <v>1816579</v>
      </c>
      <c r="N42" s="229">
        <f>'[19]G-1 (1) (2009) NG RATE BASE'!$K$17</f>
        <v>-552803</v>
      </c>
      <c r="O42" s="228">
        <f t="shared" si="7"/>
        <v>1263776</v>
      </c>
    </row>
    <row r="43" spans="1:18" x14ac:dyDescent="0.2">
      <c r="C43" s="158"/>
      <c r="D43" s="16"/>
      <c r="E43" s="16"/>
      <c r="F43" s="16"/>
      <c r="G43" s="16"/>
      <c r="H43" s="16"/>
      <c r="I43" s="158"/>
      <c r="J43" s="163"/>
      <c r="K43" s="17">
        <f t="shared" si="6"/>
        <v>0</v>
      </c>
      <c r="L43" s="158"/>
      <c r="M43" s="158"/>
    </row>
    <row r="44" spans="1:18" x14ac:dyDescent="0.2">
      <c r="A44" s="152">
        <v>1050</v>
      </c>
      <c r="B44" s="18">
        <v>1050</v>
      </c>
      <c r="C44" s="166" t="s">
        <v>479</v>
      </c>
      <c r="D44" s="16">
        <v>0</v>
      </c>
      <c r="E44" s="16">
        <f>IF($J44=E$11,$D44,IF($J44="CAP/CUST",0.5*$D44,0))</f>
        <v>0</v>
      </c>
      <c r="F44" s="16">
        <f>IF($J44=F$11,$D44,IF($J44="CAP/CUST",0.5*$D44,0))</f>
        <v>0</v>
      </c>
      <c r="G44" s="16">
        <f>IF($J44=G$11,$D44,0)</f>
        <v>0</v>
      </c>
      <c r="H44" s="16"/>
      <c r="I44" s="16"/>
      <c r="J44" s="162" t="s">
        <v>309</v>
      </c>
      <c r="K44" s="17">
        <f t="shared" si="6"/>
        <v>0</v>
      </c>
      <c r="L44" s="158"/>
      <c r="M44" s="158">
        <v>0</v>
      </c>
      <c r="N44" s="3">
        <v>0</v>
      </c>
      <c r="O44" s="228">
        <f t="shared" si="7"/>
        <v>0</v>
      </c>
    </row>
    <row r="45" spans="1:18" x14ac:dyDescent="0.2">
      <c r="C45" s="158"/>
      <c r="D45" s="16"/>
      <c r="E45" s="16"/>
      <c r="F45" s="16"/>
      <c r="G45" s="16"/>
      <c r="H45" s="16"/>
      <c r="I45" s="158"/>
      <c r="J45" s="163"/>
      <c r="K45" s="17">
        <f t="shared" si="6"/>
        <v>0</v>
      </c>
      <c r="L45" s="158"/>
      <c r="M45" s="158"/>
    </row>
    <row r="46" spans="1:18" x14ac:dyDescent="0.2">
      <c r="A46" s="152">
        <v>1070</v>
      </c>
      <c r="B46" s="18">
        <v>1070</v>
      </c>
      <c r="C46" s="166" t="s">
        <v>480</v>
      </c>
      <c r="D46" s="16">
        <f>O46</f>
        <v>359427</v>
      </c>
      <c r="E46" s="16">
        <f>(SUM(E$20:E$36)/SUM($D$20:$D$36))*$D46</f>
        <v>134432.41086558058</v>
      </c>
      <c r="F46" s="16">
        <f>(SUM(F$20:F$36)/SUM($D$20:$D$36))*$D46</f>
        <v>224994.58913441945</v>
      </c>
      <c r="G46" s="16">
        <f>(SUM(G$20:G$36)/SUM($D$20:$D$36))*$D46</f>
        <v>0</v>
      </c>
      <c r="H46" s="16"/>
      <c r="I46" s="16"/>
      <c r="J46" s="171" t="s">
        <v>481</v>
      </c>
      <c r="K46" s="17">
        <f t="shared" si="6"/>
        <v>-359427</v>
      </c>
      <c r="L46" s="158"/>
      <c r="M46" s="158">
        <f>SUM('[19]G-1 (1) (2009) NG RATE BASE'!$L$15:$L$16)</f>
        <v>359427</v>
      </c>
      <c r="O46" s="228">
        <f t="shared" si="7"/>
        <v>359427</v>
      </c>
    </row>
    <row r="47" spans="1:18" x14ac:dyDescent="0.2">
      <c r="C47" s="166"/>
      <c r="D47" s="16"/>
      <c r="E47" s="16"/>
      <c r="F47" s="16"/>
      <c r="G47" s="16"/>
      <c r="H47" s="16"/>
      <c r="I47" s="158"/>
      <c r="J47" s="171"/>
      <c r="K47" s="17">
        <f t="shared" si="6"/>
        <v>0</v>
      </c>
      <c r="L47" s="158"/>
      <c r="M47" s="158"/>
    </row>
    <row r="48" spans="1:18" x14ac:dyDescent="0.2">
      <c r="C48" s="211" t="s">
        <v>482</v>
      </c>
      <c r="D48" s="16"/>
      <c r="E48" s="16"/>
      <c r="F48" s="16"/>
      <c r="G48" s="16"/>
      <c r="H48" s="16"/>
      <c r="I48" s="158"/>
      <c r="J48" s="162"/>
      <c r="K48" s="17">
        <f t="shared" si="6"/>
        <v>0</v>
      </c>
      <c r="L48" s="158"/>
      <c r="M48" s="158"/>
    </row>
    <row r="49" spans="1:15" x14ac:dyDescent="0.2">
      <c r="A49" s="152" t="str">
        <f t="shared" ref="A49:A60" si="8">B$62&amp;B49</f>
        <v>1180303</v>
      </c>
      <c r="B49" s="163">
        <v>303</v>
      </c>
      <c r="C49" s="212" t="s">
        <v>483</v>
      </c>
      <c r="D49" s="16">
        <f>O49</f>
        <v>971.49</v>
      </c>
      <c r="E49" s="16">
        <f t="shared" ref="E49:F60" si="9">IF($J49=E$11,$D49,IF($J49="CAP/CUST",0.5*$D49,0))</f>
        <v>0</v>
      </c>
      <c r="F49" s="16">
        <f t="shared" si="9"/>
        <v>971.49</v>
      </c>
      <c r="G49" s="16">
        <f t="shared" ref="G49:G60" si="10">IF($J49=G$11,$D49,0)</f>
        <v>0</v>
      </c>
      <c r="H49" s="16"/>
      <c r="I49" s="16"/>
      <c r="J49" s="162" t="s">
        <v>309</v>
      </c>
      <c r="K49" s="17">
        <f t="shared" si="6"/>
        <v>-971.49</v>
      </c>
      <c r="L49" s="158"/>
      <c r="M49" s="229">
        <f>'[19]G-1(18) 2009 COMMON PLANT'!$F43</f>
        <v>971.49</v>
      </c>
      <c r="N49" s="3">
        <v>0</v>
      </c>
      <c r="O49" s="228">
        <f t="shared" ref="O49:O60" si="11">M49+N49</f>
        <v>971.49</v>
      </c>
    </row>
    <row r="50" spans="1:15" x14ac:dyDescent="0.2">
      <c r="A50" s="152" t="str">
        <f t="shared" si="8"/>
        <v>1180389</v>
      </c>
      <c r="B50" s="163">
        <v>389</v>
      </c>
      <c r="C50" s="212" t="s">
        <v>439</v>
      </c>
      <c r="D50" s="16">
        <f>O50</f>
        <v>181220.78</v>
      </c>
      <c r="E50" s="16">
        <f t="shared" si="9"/>
        <v>90610.39</v>
      </c>
      <c r="F50" s="16">
        <f t="shared" si="9"/>
        <v>90610.39</v>
      </c>
      <c r="G50" s="16">
        <f t="shared" si="10"/>
        <v>0</v>
      </c>
      <c r="H50" s="16"/>
      <c r="I50" s="16"/>
      <c r="J50" s="163" t="s">
        <v>421</v>
      </c>
      <c r="K50" s="17">
        <f t="shared" si="6"/>
        <v>-181220.78</v>
      </c>
      <c r="L50" s="158"/>
      <c r="M50" s="229">
        <f>'[19]G-1(18) 2009 COMMON PLANT'!$F44</f>
        <v>181220.78</v>
      </c>
      <c r="N50" s="3">
        <v>0</v>
      </c>
      <c r="O50" s="228">
        <f t="shared" si="11"/>
        <v>181220.78</v>
      </c>
    </row>
    <row r="51" spans="1:15" x14ac:dyDescent="0.2">
      <c r="A51" s="152" t="str">
        <f t="shared" si="8"/>
        <v>1180390</v>
      </c>
      <c r="B51" s="163">
        <v>390</v>
      </c>
      <c r="C51" s="212" t="s">
        <v>443</v>
      </c>
      <c r="D51" s="16">
        <f t="shared" ref="D51:D60" si="12">O51</f>
        <v>1404867.29</v>
      </c>
      <c r="E51" s="16">
        <f t="shared" si="9"/>
        <v>702433.64500000002</v>
      </c>
      <c r="F51" s="16">
        <f t="shared" si="9"/>
        <v>702433.64500000002</v>
      </c>
      <c r="G51" s="16">
        <f t="shared" si="10"/>
        <v>0</v>
      </c>
      <c r="H51" s="16"/>
      <c r="I51" s="16"/>
      <c r="J51" s="163" t="s">
        <v>421</v>
      </c>
      <c r="K51" s="17">
        <f t="shared" si="6"/>
        <v>-1404867.29</v>
      </c>
      <c r="L51" s="158"/>
      <c r="M51" s="229">
        <f>'[19]G-1(18) 2009 COMMON PLANT'!$F45</f>
        <v>1404867.29</v>
      </c>
      <c r="N51" s="3">
        <v>0</v>
      </c>
      <c r="O51" s="228">
        <f t="shared" si="11"/>
        <v>1404867.29</v>
      </c>
    </row>
    <row r="52" spans="1:15" x14ac:dyDescent="0.2">
      <c r="A52" s="152" t="str">
        <f t="shared" si="8"/>
        <v>11803911</v>
      </c>
      <c r="B52" s="163">
        <v>3911</v>
      </c>
      <c r="C52" s="212" t="s">
        <v>484</v>
      </c>
      <c r="D52" s="16">
        <f t="shared" si="12"/>
        <v>27770.940000000002</v>
      </c>
      <c r="E52" s="16">
        <f t="shared" si="9"/>
        <v>13885.470000000001</v>
      </c>
      <c r="F52" s="16">
        <f t="shared" si="9"/>
        <v>13885.470000000001</v>
      </c>
      <c r="G52" s="16">
        <f t="shared" si="10"/>
        <v>0</v>
      </c>
      <c r="H52" s="16"/>
      <c r="I52" s="16"/>
      <c r="J52" s="163" t="s">
        <v>421</v>
      </c>
      <c r="K52" s="17">
        <f t="shared" si="6"/>
        <v>-27770.940000000002</v>
      </c>
      <c r="L52" s="158"/>
      <c r="M52" s="229">
        <f>'[19]G-1(18) 2009 COMMON PLANT'!$F46</f>
        <v>27770.940000000002</v>
      </c>
      <c r="N52" s="3">
        <v>0</v>
      </c>
      <c r="O52" s="228">
        <f t="shared" si="11"/>
        <v>27770.940000000002</v>
      </c>
    </row>
    <row r="53" spans="1:15" x14ac:dyDescent="0.2">
      <c r="A53" s="152" t="str">
        <f t="shared" si="8"/>
        <v>11803912</v>
      </c>
      <c r="B53" s="163">
        <v>3912</v>
      </c>
      <c r="C53" s="212" t="s">
        <v>485</v>
      </c>
      <c r="D53" s="16">
        <f t="shared" si="12"/>
        <v>84825.44</v>
      </c>
      <c r="E53" s="16">
        <f t="shared" si="9"/>
        <v>42412.72</v>
      </c>
      <c r="F53" s="16">
        <f t="shared" si="9"/>
        <v>42412.72</v>
      </c>
      <c r="G53" s="16">
        <f t="shared" si="10"/>
        <v>0</v>
      </c>
      <c r="H53" s="16"/>
      <c r="I53" s="16"/>
      <c r="J53" s="163" t="s">
        <v>421</v>
      </c>
      <c r="K53" s="17">
        <f t="shared" si="6"/>
        <v>-84825.44</v>
      </c>
      <c r="L53" s="158"/>
      <c r="M53" s="229">
        <f>'[19]G-1(18) 2009 COMMON PLANT'!$F47</f>
        <v>84825.44</v>
      </c>
      <c r="N53" s="3">
        <v>0</v>
      </c>
      <c r="O53" s="228">
        <f t="shared" si="11"/>
        <v>84825.44</v>
      </c>
    </row>
    <row r="54" spans="1:15" x14ac:dyDescent="0.2">
      <c r="A54" s="152" t="str">
        <f t="shared" si="8"/>
        <v>11803913</v>
      </c>
      <c r="B54" s="163">
        <v>3913</v>
      </c>
      <c r="C54" s="212" t="s">
        <v>486</v>
      </c>
      <c r="D54" s="16">
        <f t="shared" si="12"/>
        <v>517925.2</v>
      </c>
      <c r="E54" s="16">
        <f t="shared" si="9"/>
        <v>258962.6</v>
      </c>
      <c r="F54" s="16">
        <f t="shared" si="9"/>
        <v>258962.6</v>
      </c>
      <c r="G54" s="16">
        <f t="shared" si="10"/>
        <v>0</v>
      </c>
      <c r="H54" s="16"/>
      <c r="I54" s="16"/>
      <c r="J54" s="163" t="s">
        <v>421</v>
      </c>
      <c r="K54" s="17">
        <f t="shared" si="6"/>
        <v>-517925.2</v>
      </c>
      <c r="L54" s="158"/>
      <c r="M54" s="229">
        <f>'[19]G-1(18) 2009 COMMON PLANT'!$F48</f>
        <v>517925.2</v>
      </c>
      <c r="N54" s="3">
        <v>0</v>
      </c>
      <c r="O54" s="228">
        <f t="shared" si="11"/>
        <v>517925.2</v>
      </c>
    </row>
    <row r="55" spans="1:15" x14ac:dyDescent="0.2">
      <c r="A55" s="152" t="str">
        <f t="shared" si="8"/>
        <v>1180391305</v>
      </c>
      <c r="B55" s="163">
        <v>391305</v>
      </c>
      <c r="C55" s="212" t="s">
        <v>700</v>
      </c>
      <c r="D55" s="16">
        <f t="shared" si="12"/>
        <v>1056270.8</v>
      </c>
      <c r="E55" s="16">
        <f t="shared" si="9"/>
        <v>528135.4</v>
      </c>
      <c r="F55" s="16">
        <f t="shared" si="9"/>
        <v>528135.4</v>
      </c>
      <c r="G55" s="16">
        <f t="shared" si="10"/>
        <v>0</v>
      </c>
      <c r="H55" s="147"/>
      <c r="I55" s="147"/>
      <c r="J55" s="163" t="s">
        <v>421</v>
      </c>
      <c r="K55" s="17"/>
      <c r="L55" s="158"/>
      <c r="M55" s="229">
        <f>'[19]G-1(18) 2009 COMMON PLANT'!$F49</f>
        <v>1056270.8</v>
      </c>
      <c r="N55" s="3">
        <v>0</v>
      </c>
      <c r="O55" s="228">
        <f t="shared" si="11"/>
        <v>1056270.8</v>
      </c>
    </row>
    <row r="56" spans="1:15" x14ac:dyDescent="0.2">
      <c r="A56" s="152" t="str">
        <f t="shared" si="8"/>
        <v>11803921</v>
      </c>
      <c r="B56" s="163">
        <v>3921</v>
      </c>
      <c r="C56" s="212" t="s">
        <v>487</v>
      </c>
      <c r="D56" s="16">
        <f t="shared" si="12"/>
        <v>58888.83</v>
      </c>
      <c r="E56" s="16">
        <f t="shared" si="9"/>
        <v>29444.415000000001</v>
      </c>
      <c r="F56" s="16">
        <f t="shared" si="9"/>
        <v>29444.415000000001</v>
      </c>
      <c r="G56" s="16">
        <f t="shared" si="10"/>
        <v>0</v>
      </c>
      <c r="H56" s="16"/>
      <c r="I56" s="16"/>
      <c r="J56" s="163" t="s">
        <v>421</v>
      </c>
      <c r="K56" s="17">
        <f t="shared" si="6"/>
        <v>-58888.83</v>
      </c>
      <c r="L56" s="158"/>
      <c r="M56" s="229">
        <f>'[19]G-1(18) 2009 COMMON PLANT'!$F50</f>
        <v>58888.83</v>
      </c>
      <c r="N56" s="3">
        <v>0</v>
      </c>
      <c r="O56" s="228">
        <f t="shared" si="11"/>
        <v>58888.83</v>
      </c>
    </row>
    <row r="57" spans="1:15" x14ac:dyDescent="0.2">
      <c r="A57" s="152" t="str">
        <f t="shared" si="8"/>
        <v>11803922</v>
      </c>
      <c r="B57" s="163">
        <v>3922</v>
      </c>
      <c r="C57" s="212" t="s">
        <v>488</v>
      </c>
      <c r="D57" s="16">
        <f t="shared" si="12"/>
        <v>66074.570000000007</v>
      </c>
      <c r="E57" s="16">
        <f t="shared" si="9"/>
        <v>33037.285000000003</v>
      </c>
      <c r="F57" s="16">
        <f t="shared" si="9"/>
        <v>33037.285000000003</v>
      </c>
      <c r="G57" s="16">
        <f t="shared" si="10"/>
        <v>0</v>
      </c>
      <c r="H57" s="16"/>
      <c r="I57" s="16"/>
      <c r="J57" s="163" t="s">
        <v>421</v>
      </c>
      <c r="K57" s="17">
        <f t="shared" si="6"/>
        <v>-66074.570000000007</v>
      </c>
      <c r="L57" s="158"/>
      <c r="M57" s="229">
        <f>'[19]G-1(18) 2009 COMMON PLANT'!$F51</f>
        <v>66074.570000000007</v>
      </c>
      <c r="N57" s="3">
        <v>0</v>
      </c>
      <c r="O57" s="228">
        <f t="shared" si="11"/>
        <v>66074.570000000007</v>
      </c>
    </row>
    <row r="58" spans="1:15" x14ac:dyDescent="0.2">
      <c r="A58" s="152" t="str">
        <f t="shared" si="8"/>
        <v>1180397</v>
      </c>
      <c r="B58" s="163">
        <v>397</v>
      </c>
      <c r="C58" s="212" t="s">
        <v>489</v>
      </c>
      <c r="D58" s="16">
        <f t="shared" si="12"/>
        <v>65690.850000000006</v>
      </c>
      <c r="E58" s="16">
        <f t="shared" si="9"/>
        <v>32845.425000000003</v>
      </c>
      <c r="F58" s="16">
        <f t="shared" si="9"/>
        <v>32845.425000000003</v>
      </c>
      <c r="G58" s="16">
        <f t="shared" si="10"/>
        <v>0</v>
      </c>
      <c r="H58" s="16"/>
      <c r="I58" s="16"/>
      <c r="J58" s="163" t="s">
        <v>421</v>
      </c>
      <c r="K58" s="17">
        <f t="shared" si="6"/>
        <v>-65690.850000000006</v>
      </c>
      <c r="L58" s="158"/>
      <c r="M58" s="229">
        <f>'[19]G-1(18) 2009 COMMON PLANT'!$F52</f>
        <v>65690.850000000006</v>
      </c>
      <c r="N58" s="3">
        <v>0</v>
      </c>
      <c r="O58" s="228">
        <f t="shared" si="11"/>
        <v>65690.850000000006</v>
      </c>
    </row>
    <row r="59" spans="1:15" x14ac:dyDescent="0.2">
      <c r="A59" s="152" t="str">
        <f t="shared" si="8"/>
        <v>1180398</v>
      </c>
      <c r="B59" s="163">
        <v>398</v>
      </c>
      <c r="C59" s="212" t="s">
        <v>490</v>
      </c>
      <c r="D59" s="16">
        <f t="shared" si="12"/>
        <v>12020.93</v>
      </c>
      <c r="E59" s="16">
        <f t="shared" si="9"/>
        <v>6010.4650000000001</v>
      </c>
      <c r="F59" s="16">
        <f t="shared" si="9"/>
        <v>6010.4650000000001</v>
      </c>
      <c r="G59" s="16">
        <f t="shared" si="10"/>
        <v>0</v>
      </c>
      <c r="H59" s="16"/>
      <c r="I59" s="16"/>
      <c r="J59" s="163" t="s">
        <v>421</v>
      </c>
      <c r="K59" s="17">
        <f t="shared" si="6"/>
        <v>-12020.93</v>
      </c>
      <c r="L59" s="158"/>
      <c r="M59" s="229">
        <f>'[19]G-1(18) 2009 COMMON PLANT'!$F53</f>
        <v>12020.93</v>
      </c>
      <c r="N59" s="3">
        <v>0</v>
      </c>
      <c r="O59" s="228">
        <f t="shared" si="11"/>
        <v>12020.93</v>
      </c>
    </row>
    <row r="60" spans="1:15" x14ac:dyDescent="0.2">
      <c r="A60" s="152" t="str">
        <f t="shared" si="8"/>
        <v>1180399</v>
      </c>
      <c r="B60" s="163">
        <v>399</v>
      </c>
      <c r="C60" s="212" t="s">
        <v>491</v>
      </c>
      <c r="D60" s="16">
        <f t="shared" si="12"/>
        <v>18411.14</v>
      </c>
      <c r="E60" s="16">
        <f t="shared" si="9"/>
        <v>9205.57</v>
      </c>
      <c r="F60" s="16">
        <f t="shared" si="9"/>
        <v>9205.57</v>
      </c>
      <c r="G60" s="16">
        <f t="shared" si="10"/>
        <v>0</v>
      </c>
      <c r="H60" s="16"/>
      <c r="I60" s="16"/>
      <c r="J60" s="163" t="s">
        <v>421</v>
      </c>
      <c r="K60" s="17">
        <f t="shared" si="6"/>
        <v>-18411.14</v>
      </c>
      <c r="L60" s="158"/>
      <c r="M60" s="229">
        <f>'[19]G-1(18) 2009 COMMON PLANT'!$F54</f>
        <v>18411.14</v>
      </c>
      <c r="N60" s="3">
        <v>0</v>
      </c>
      <c r="O60" s="228">
        <f t="shared" si="11"/>
        <v>18411.14</v>
      </c>
    </row>
    <row r="61" spans="1:15" x14ac:dyDescent="0.2">
      <c r="B61" s="159" t="s">
        <v>7</v>
      </c>
      <c r="C61" s="159" t="s">
        <v>7</v>
      </c>
      <c r="D61" s="159" t="s">
        <v>7</v>
      </c>
      <c r="E61" s="159" t="s">
        <v>7</v>
      </c>
      <c r="F61" s="159" t="s">
        <v>7</v>
      </c>
      <c r="G61" s="159" t="s">
        <v>7</v>
      </c>
      <c r="H61" s="159"/>
      <c r="I61" s="159"/>
      <c r="J61" s="159"/>
      <c r="K61" s="17">
        <v>0</v>
      </c>
      <c r="L61" s="158"/>
      <c r="M61" s="158"/>
    </row>
    <row r="62" spans="1:15" x14ac:dyDescent="0.2">
      <c r="A62" s="152">
        <v>1180</v>
      </c>
      <c r="B62" s="18">
        <v>1180</v>
      </c>
      <c r="C62" s="212" t="s">
        <v>492</v>
      </c>
      <c r="D62" s="16">
        <f>SUM(D49:D60)</f>
        <v>3494938.2600000007</v>
      </c>
      <c r="E62" s="16">
        <f>SUM(E49:E60)</f>
        <v>1746983.3850000002</v>
      </c>
      <c r="F62" s="16">
        <f>SUM(F49:F60)</f>
        <v>1747954.875</v>
      </c>
      <c r="G62" s="16">
        <f>SUM(G49:G60)</f>
        <v>0</v>
      </c>
      <c r="H62" s="16"/>
      <c r="I62" s="16"/>
      <c r="J62" s="166"/>
      <c r="K62" s="17">
        <f>I62-D62</f>
        <v>-3494938.2600000007</v>
      </c>
      <c r="L62" s="158"/>
      <c r="M62" s="158"/>
    </row>
    <row r="63" spans="1:15" x14ac:dyDescent="0.2">
      <c r="B63" s="159" t="s">
        <v>7</v>
      </c>
      <c r="C63" s="159" t="s">
        <v>7</v>
      </c>
      <c r="D63" s="159" t="s">
        <v>7</v>
      </c>
      <c r="E63" s="159" t="s">
        <v>7</v>
      </c>
      <c r="F63" s="159" t="s">
        <v>7</v>
      </c>
      <c r="G63" s="159" t="s">
        <v>7</v>
      </c>
      <c r="H63" s="159"/>
      <c r="I63" s="159"/>
      <c r="J63" s="159"/>
      <c r="K63" s="17">
        <v>0</v>
      </c>
      <c r="L63" s="158"/>
      <c r="M63" s="158"/>
    </row>
    <row r="64" spans="1:15" x14ac:dyDescent="0.2">
      <c r="A64" s="164" t="s">
        <v>493</v>
      </c>
      <c r="B64" s="165"/>
      <c r="C64" s="166" t="s">
        <v>494</v>
      </c>
      <c r="D64" s="16">
        <f>D62+D46+D42+D40+D38+D17+D15+D13</f>
        <v>117923198.26000001</v>
      </c>
      <c r="E64" s="16">
        <f>E13+E15+E17+E38+E40+E42+E44+E46+E62</f>
        <v>45313920.197923861</v>
      </c>
      <c r="F64" s="16">
        <f>F13+F15+F17+F38+F40+F42+F44+F46+F62</f>
        <v>72609278.062076151</v>
      </c>
      <c r="G64" s="16">
        <f>G13+G15+G17+G38+G40+G42+G44+G46+G62</f>
        <v>0</v>
      </c>
      <c r="H64" s="16"/>
      <c r="I64" s="16"/>
      <c r="J64" s="166"/>
      <c r="K64" s="17">
        <f>I64-D64</f>
        <v>-117923198.26000001</v>
      </c>
      <c r="L64" s="166"/>
      <c r="M64" s="158"/>
    </row>
    <row r="65" spans="1:15" x14ac:dyDescent="0.2">
      <c r="B65" s="159" t="s">
        <v>7</v>
      </c>
      <c r="C65" s="159" t="s">
        <v>7</v>
      </c>
      <c r="D65" s="159" t="s">
        <v>7</v>
      </c>
      <c r="E65" s="159" t="s">
        <v>7</v>
      </c>
      <c r="F65" s="159" t="s">
        <v>7</v>
      </c>
      <c r="G65" s="159" t="s">
        <v>7</v>
      </c>
      <c r="H65" s="159"/>
      <c r="I65" s="159" t="s">
        <v>7</v>
      </c>
      <c r="J65" s="159" t="s">
        <v>7</v>
      </c>
      <c r="K65" s="17">
        <v>0</v>
      </c>
      <c r="L65" s="158"/>
      <c r="M65" s="158"/>
    </row>
    <row r="66" spans="1:15" x14ac:dyDescent="0.2">
      <c r="C66" s="158" t="s">
        <v>495</v>
      </c>
      <c r="D66" s="158"/>
      <c r="E66" s="158"/>
      <c r="F66" s="158"/>
      <c r="G66" s="158"/>
      <c r="H66" s="158"/>
      <c r="I66" s="158"/>
      <c r="J66" s="158" t="s">
        <v>496</v>
      </c>
      <c r="K66" s="17">
        <f>I66-D66</f>
        <v>0</v>
      </c>
      <c r="L66" s="158"/>
      <c r="M66" s="158"/>
    </row>
    <row r="67" spans="1:15" x14ac:dyDescent="0.2">
      <c r="C67" s="158" t="s">
        <v>416</v>
      </c>
      <c r="D67" s="158"/>
      <c r="E67" s="158" t="s">
        <v>13</v>
      </c>
      <c r="F67" s="158"/>
      <c r="G67" s="158"/>
      <c r="H67" s="158"/>
      <c r="I67" s="158"/>
      <c r="J67" s="158" t="s">
        <v>497</v>
      </c>
      <c r="K67" s="17">
        <f>I67-D67</f>
        <v>0</v>
      </c>
      <c r="L67" s="158"/>
      <c r="M67" s="158"/>
    </row>
    <row r="68" spans="1:15" x14ac:dyDescent="0.2">
      <c r="B68" s="159" t="s">
        <v>7</v>
      </c>
      <c r="C68" s="159" t="s">
        <v>7</v>
      </c>
      <c r="D68" s="159" t="s">
        <v>7</v>
      </c>
      <c r="E68" s="159" t="s">
        <v>7</v>
      </c>
      <c r="F68" s="159" t="s">
        <v>7</v>
      </c>
      <c r="G68" s="159" t="s">
        <v>7</v>
      </c>
      <c r="H68" s="159"/>
      <c r="I68" s="159" t="s">
        <v>7</v>
      </c>
      <c r="J68" s="159" t="s">
        <v>7</v>
      </c>
      <c r="K68" s="17">
        <v>0</v>
      </c>
      <c r="L68" s="158"/>
      <c r="M68" s="158"/>
    </row>
    <row r="69" spans="1:15" x14ac:dyDescent="0.2">
      <c r="C69" s="158" t="s">
        <v>15</v>
      </c>
      <c r="D69" s="158"/>
      <c r="E69" s="158" t="s">
        <v>418</v>
      </c>
      <c r="F69" s="158"/>
      <c r="G69" s="158"/>
      <c r="H69" s="158"/>
      <c r="I69" s="158"/>
      <c r="J69" s="158" t="s">
        <v>17</v>
      </c>
      <c r="K69" s="17">
        <f>I69-D69</f>
        <v>0</v>
      </c>
      <c r="L69" s="158"/>
      <c r="M69" s="158"/>
    </row>
    <row r="70" spans="1:15" x14ac:dyDescent="0.2">
      <c r="C70" s="158"/>
      <c r="D70" s="158"/>
      <c r="E70" s="158" t="s">
        <v>18</v>
      </c>
      <c r="F70" s="158"/>
      <c r="G70" s="158"/>
      <c r="H70" s="158"/>
      <c r="I70" s="158"/>
      <c r="J70" s="158"/>
      <c r="K70" s="17">
        <f>I70-D70</f>
        <v>0</v>
      </c>
      <c r="L70" s="158"/>
      <c r="M70" s="158"/>
    </row>
    <row r="71" spans="1:15" x14ac:dyDescent="0.2">
      <c r="C71" s="158" t="s">
        <v>19</v>
      </c>
      <c r="D71" s="158"/>
      <c r="E71" s="158"/>
      <c r="F71" s="158"/>
      <c r="G71" s="158"/>
      <c r="H71" s="158"/>
      <c r="I71" s="158"/>
      <c r="J71" s="158" t="s">
        <v>695</v>
      </c>
      <c r="K71" s="17">
        <f>I71-D71</f>
        <v>0</v>
      </c>
      <c r="L71" s="158"/>
      <c r="M71" s="158"/>
    </row>
    <row r="72" spans="1:15" x14ac:dyDescent="0.2">
      <c r="C72" s="158" t="s">
        <v>22</v>
      </c>
      <c r="D72" s="158"/>
      <c r="E72" s="158" t="s">
        <v>419</v>
      </c>
      <c r="G72" s="158"/>
      <c r="H72" s="158"/>
      <c r="I72" s="158"/>
      <c r="J72" s="158" t="s">
        <v>23</v>
      </c>
      <c r="K72" s="17">
        <f>I72-D72</f>
        <v>0</v>
      </c>
      <c r="L72" s="158"/>
      <c r="M72" s="158"/>
    </row>
    <row r="73" spans="1:15" x14ac:dyDescent="0.2">
      <c r="C73" s="158" t="s">
        <v>786</v>
      </c>
      <c r="D73" s="158"/>
      <c r="E73" s="161" t="s">
        <v>498</v>
      </c>
      <c r="G73" s="158"/>
      <c r="H73" s="158"/>
      <c r="I73" s="158"/>
      <c r="J73" s="158"/>
      <c r="K73" s="17">
        <f>I73-D73</f>
        <v>0</v>
      </c>
      <c r="L73" s="158"/>
      <c r="M73" s="158"/>
    </row>
    <row r="74" spans="1:15" ht="10.5" customHeight="1" x14ac:dyDescent="0.2">
      <c r="B74" s="159" t="s">
        <v>7</v>
      </c>
      <c r="C74" s="159" t="s">
        <v>7</v>
      </c>
      <c r="D74" s="159" t="s">
        <v>7</v>
      </c>
      <c r="E74" s="159" t="s">
        <v>7</v>
      </c>
      <c r="F74" s="159" t="s">
        <v>7</v>
      </c>
      <c r="G74" s="159" t="s">
        <v>7</v>
      </c>
      <c r="H74" s="159"/>
      <c r="I74" s="159" t="s">
        <v>7</v>
      </c>
      <c r="J74" s="159" t="s">
        <v>7</v>
      </c>
      <c r="K74" s="17"/>
      <c r="L74" s="158"/>
      <c r="M74" s="158"/>
    </row>
    <row r="75" spans="1:15" x14ac:dyDescent="0.2">
      <c r="B75" s="18" t="s">
        <v>425</v>
      </c>
      <c r="C75" s="158" t="s">
        <v>426</v>
      </c>
      <c r="D75" s="162" t="s">
        <v>255</v>
      </c>
      <c r="E75" s="162" t="s">
        <v>308</v>
      </c>
      <c r="F75" s="162" t="s">
        <v>309</v>
      </c>
      <c r="G75" s="162" t="s">
        <v>310</v>
      </c>
      <c r="H75" s="162"/>
      <c r="I75" s="158"/>
      <c r="J75" s="162" t="s">
        <v>427</v>
      </c>
      <c r="K75" s="17"/>
      <c r="L75" s="158"/>
      <c r="M75" s="158"/>
    </row>
    <row r="76" spans="1:15" ht="9.75" customHeight="1" x14ac:dyDescent="0.2">
      <c r="B76" s="159" t="s">
        <v>7</v>
      </c>
      <c r="C76" s="159" t="s">
        <v>7</v>
      </c>
      <c r="D76" s="159" t="s">
        <v>7</v>
      </c>
      <c r="E76" s="159" t="s">
        <v>7</v>
      </c>
      <c r="F76" s="159" t="s">
        <v>7</v>
      </c>
      <c r="G76" s="159" t="s">
        <v>7</v>
      </c>
      <c r="H76" s="159"/>
      <c r="I76" s="159" t="s">
        <v>7</v>
      </c>
      <c r="J76" s="159" t="s">
        <v>7</v>
      </c>
      <c r="K76" s="17"/>
      <c r="L76" s="158"/>
      <c r="M76" s="158" t="s">
        <v>701</v>
      </c>
    </row>
    <row r="77" spans="1:15" x14ac:dyDescent="0.2">
      <c r="A77" s="164" t="s">
        <v>499</v>
      </c>
      <c r="B77" s="165" t="s">
        <v>429</v>
      </c>
      <c r="C77" s="166" t="s">
        <v>430</v>
      </c>
      <c r="D77" s="16">
        <v>0</v>
      </c>
      <c r="E77" s="16">
        <f t="shared" ref="E77:F79" si="13">IF($J77=E$11,$D77,IF($J77="CAP/CUST",0.5*$D77,0))</f>
        <v>0</v>
      </c>
      <c r="F77" s="16">
        <f t="shared" si="13"/>
        <v>0</v>
      </c>
      <c r="G77" s="16">
        <f>IF($J77=G$11,$D77,0)</f>
        <v>0</v>
      </c>
      <c r="H77" s="16"/>
      <c r="I77" s="16"/>
      <c r="J77" s="162" t="s">
        <v>309</v>
      </c>
      <c r="K77" s="17">
        <f t="shared" ref="K77:K98" si="14">I77-D77</f>
        <v>0</v>
      </c>
      <c r="L77" s="158"/>
      <c r="M77" s="158">
        <v>0</v>
      </c>
      <c r="N77" s="158">
        <v>0</v>
      </c>
      <c r="O77" s="228">
        <f>M77+N77</f>
        <v>0</v>
      </c>
    </row>
    <row r="78" spans="1:15" x14ac:dyDescent="0.2">
      <c r="A78" s="164" t="s">
        <v>500</v>
      </c>
      <c r="B78" s="18" t="s">
        <v>432</v>
      </c>
      <c r="C78" s="166" t="s">
        <v>433</v>
      </c>
      <c r="D78" s="16">
        <f>M78</f>
        <v>-114332</v>
      </c>
      <c r="E78" s="16">
        <f t="shared" si="13"/>
        <v>0</v>
      </c>
      <c r="F78" s="16">
        <f t="shared" si="13"/>
        <v>-114332</v>
      </c>
      <c r="G78" s="16">
        <f>IF($J78=G$11,$D78,0)</f>
        <v>0</v>
      </c>
      <c r="H78" s="16"/>
      <c r="I78" s="16"/>
      <c r="J78" s="162" t="s">
        <v>309</v>
      </c>
      <c r="K78" s="17">
        <f t="shared" si="14"/>
        <v>114332</v>
      </c>
      <c r="L78" s="158"/>
      <c r="M78" s="158">
        <f>'[20]6a'!O99</f>
        <v>-114332</v>
      </c>
      <c r="N78" s="158">
        <f>'[20]6a'!P99</f>
        <v>-472.81883096979055</v>
      </c>
      <c r="O78" s="228">
        <f>M78+N78</f>
        <v>-114804.81883096979</v>
      </c>
    </row>
    <row r="79" spans="1:15" x14ac:dyDescent="0.2">
      <c r="A79" s="164" t="s">
        <v>501</v>
      </c>
      <c r="B79" s="165" t="s">
        <v>435</v>
      </c>
      <c r="C79" s="166" t="s">
        <v>436</v>
      </c>
      <c r="D79" s="16">
        <v>0</v>
      </c>
      <c r="E79" s="16">
        <f t="shared" si="13"/>
        <v>0</v>
      </c>
      <c r="F79" s="16">
        <f t="shared" si="13"/>
        <v>0</v>
      </c>
      <c r="G79" s="16">
        <f>IF($J79=G$11,$D79,0)</f>
        <v>0</v>
      </c>
      <c r="H79" s="16"/>
      <c r="I79" s="16"/>
      <c r="J79" s="162" t="s">
        <v>309</v>
      </c>
      <c r="K79" s="17">
        <f t="shared" si="14"/>
        <v>0</v>
      </c>
      <c r="L79" s="158"/>
      <c r="M79" s="158"/>
    </row>
    <row r="80" spans="1:15" x14ac:dyDescent="0.2">
      <c r="C80" s="166"/>
      <c r="D80" s="159"/>
      <c r="E80" s="159"/>
      <c r="F80" s="159"/>
      <c r="G80" s="159"/>
      <c r="H80" s="159"/>
      <c r="I80" s="167"/>
      <c r="J80" s="163"/>
      <c r="K80" s="17">
        <f t="shared" si="14"/>
        <v>0</v>
      </c>
      <c r="L80" s="158"/>
      <c r="M80" s="158"/>
    </row>
    <row r="81" spans="1:15" x14ac:dyDescent="0.2">
      <c r="C81" s="168" t="s">
        <v>437</v>
      </c>
      <c r="D81" s="16"/>
      <c r="E81" s="16"/>
      <c r="F81" s="16"/>
      <c r="G81" s="16"/>
      <c r="H81" s="16"/>
      <c r="I81" s="158"/>
      <c r="J81" s="163"/>
      <c r="K81" s="17">
        <f t="shared" si="14"/>
        <v>0</v>
      </c>
      <c r="L81" s="158"/>
      <c r="M81" s="158"/>
      <c r="O81" s="3" t="s">
        <v>702</v>
      </c>
    </row>
    <row r="82" spans="1:15" x14ac:dyDescent="0.2">
      <c r="A82" s="152" t="str">
        <f t="shared" ref="A82:A98" si="15">"1080"&amp;B82</f>
        <v>1080374</v>
      </c>
      <c r="B82" s="18">
        <v>374</v>
      </c>
      <c r="C82" s="166" t="s">
        <v>439</v>
      </c>
      <c r="D82" s="16">
        <f>O82</f>
        <v>0</v>
      </c>
      <c r="E82" s="16">
        <f t="shared" ref="E82:F96" si="16">IF($J82=E$11,$D82,IF($J82="CAP/CUST",0.5*$D82,0))</f>
        <v>0</v>
      </c>
      <c r="F82" s="16">
        <f t="shared" si="16"/>
        <v>0</v>
      </c>
      <c r="G82" s="16">
        <f t="shared" ref="G82:G96" si="17">IF($J82=G$11,$D82,0)</f>
        <v>0</v>
      </c>
      <c r="H82" s="16"/>
      <c r="I82" s="16"/>
      <c r="J82" s="162" t="s">
        <v>309</v>
      </c>
      <c r="K82" s="17">
        <f t="shared" si="14"/>
        <v>0</v>
      </c>
      <c r="L82" s="158"/>
      <c r="M82" s="158"/>
      <c r="O82" s="3">
        <f>'[20]6a'!$L119</f>
        <v>0</v>
      </c>
    </row>
    <row r="83" spans="1:15" x14ac:dyDescent="0.2">
      <c r="A83" s="152" t="str">
        <f t="shared" si="15"/>
        <v>10803741</v>
      </c>
      <c r="B83" s="18">
        <v>3741</v>
      </c>
      <c r="C83" s="166" t="s">
        <v>441</v>
      </c>
      <c r="D83" s="16">
        <f t="shared" ref="D83:D98" si="18">O83</f>
        <v>3903</v>
      </c>
      <c r="E83" s="16">
        <f t="shared" si="16"/>
        <v>0</v>
      </c>
      <c r="F83" s="16">
        <f t="shared" si="16"/>
        <v>3903</v>
      </c>
      <c r="G83" s="16">
        <f t="shared" si="17"/>
        <v>0</v>
      </c>
      <c r="H83" s="16"/>
      <c r="I83" s="16"/>
      <c r="J83" s="162" t="s">
        <v>309</v>
      </c>
      <c r="K83" s="17">
        <f t="shared" si="14"/>
        <v>-3903</v>
      </c>
      <c r="L83" s="158"/>
      <c r="M83" s="158"/>
      <c r="N83" s="158"/>
      <c r="O83" s="3">
        <f>'[20]6a'!$L120</f>
        <v>3903</v>
      </c>
    </row>
    <row r="84" spans="1:15" x14ac:dyDescent="0.2">
      <c r="A84" s="152" t="str">
        <f t="shared" si="15"/>
        <v>1080375</v>
      </c>
      <c r="B84" s="18">
        <v>375</v>
      </c>
      <c r="C84" s="166" t="s">
        <v>443</v>
      </c>
      <c r="D84" s="16">
        <f t="shared" si="18"/>
        <v>-189218</v>
      </c>
      <c r="E84" s="16">
        <f t="shared" si="16"/>
        <v>0</v>
      </c>
      <c r="F84" s="16">
        <f t="shared" si="16"/>
        <v>-189218</v>
      </c>
      <c r="G84" s="16">
        <f t="shared" si="17"/>
        <v>0</v>
      </c>
      <c r="H84" s="16"/>
      <c r="I84" s="16"/>
      <c r="J84" s="162" t="s">
        <v>309</v>
      </c>
      <c r="K84" s="17">
        <f t="shared" si="14"/>
        <v>189218</v>
      </c>
      <c r="L84" s="158"/>
      <c r="M84" s="158"/>
      <c r="O84" s="3">
        <f>'[20]6a'!$L121</f>
        <v>-189218</v>
      </c>
    </row>
    <row r="85" spans="1:15" x14ac:dyDescent="0.2">
      <c r="A85" s="152" t="str">
        <f t="shared" si="15"/>
        <v>10803761</v>
      </c>
      <c r="B85" s="18">
        <v>3761</v>
      </c>
      <c r="C85" s="166" t="s">
        <v>445</v>
      </c>
      <c r="D85" s="16">
        <f t="shared" si="18"/>
        <v>-5562539</v>
      </c>
      <c r="E85" s="16">
        <f t="shared" si="16"/>
        <v>0</v>
      </c>
      <c r="F85" s="16">
        <f t="shared" si="16"/>
        <v>-5562539</v>
      </c>
      <c r="G85" s="16">
        <f t="shared" si="17"/>
        <v>0</v>
      </c>
      <c r="H85" s="16"/>
      <c r="I85" s="16"/>
      <c r="J85" s="162" t="s">
        <v>309</v>
      </c>
      <c r="K85" s="17">
        <f t="shared" si="14"/>
        <v>5562539</v>
      </c>
      <c r="L85" s="158"/>
      <c r="M85" s="158"/>
      <c r="O85" s="3">
        <f>'[20]6a'!$L122</f>
        <v>-5562539</v>
      </c>
    </row>
    <row r="86" spans="1:15" x14ac:dyDescent="0.2">
      <c r="A86" s="152" t="str">
        <f t="shared" si="15"/>
        <v>10803762</v>
      </c>
      <c r="B86" s="18">
        <v>3762</v>
      </c>
      <c r="C86" s="166" t="s">
        <v>447</v>
      </c>
      <c r="D86" s="16">
        <f t="shared" si="18"/>
        <v>-15232231</v>
      </c>
      <c r="E86" s="16">
        <f t="shared" si="16"/>
        <v>0</v>
      </c>
      <c r="F86" s="16">
        <f t="shared" si="16"/>
        <v>-15232231</v>
      </c>
      <c r="G86" s="16">
        <f t="shared" si="17"/>
        <v>0</v>
      </c>
      <c r="H86" s="16"/>
      <c r="I86" s="16"/>
      <c r="J86" s="162" t="s">
        <v>309</v>
      </c>
      <c r="K86" s="17">
        <f t="shared" si="14"/>
        <v>15232231</v>
      </c>
      <c r="L86" s="158"/>
      <c r="M86" s="158"/>
      <c r="O86" s="3">
        <f>'[20]6a'!$L123</f>
        <v>-15232231</v>
      </c>
    </row>
    <row r="87" spans="1:15" x14ac:dyDescent="0.2">
      <c r="A87" s="152" t="str">
        <f t="shared" si="15"/>
        <v>1080378</v>
      </c>
      <c r="B87" s="18">
        <v>378</v>
      </c>
      <c r="C87" s="166" t="s">
        <v>449</v>
      </c>
      <c r="D87" s="16">
        <f t="shared" si="18"/>
        <v>-96897</v>
      </c>
      <c r="E87" s="16">
        <f t="shared" si="16"/>
        <v>0</v>
      </c>
      <c r="F87" s="16">
        <f t="shared" si="16"/>
        <v>-96897</v>
      </c>
      <c r="G87" s="16">
        <f t="shared" si="17"/>
        <v>0</v>
      </c>
      <c r="H87" s="16"/>
      <c r="I87" s="16"/>
      <c r="J87" s="162" t="s">
        <v>309</v>
      </c>
      <c r="K87" s="17">
        <f t="shared" si="14"/>
        <v>96897</v>
      </c>
      <c r="L87" s="158"/>
      <c r="M87" s="158"/>
      <c r="O87" s="3">
        <f>'[20]6a'!$L124</f>
        <v>-96897</v>
      </c>
    </row>
    <row r="88" spans="1:15" x14ac:dyDescent="0.2">
      <c r="A88" s="152" t="str">
        <f t="shared" si="15"/>
        <v>1080379</v>
      </c>
      <c r="B88" s="18">
        <v>379</v>
      </c>
      <c r="C88" s="166" t="s">
        <v>451</v>
      </c>
      <c r="D88" s="16">
        <f t="shared" si="18"/>
        <v>-543487</v>
      </c>
      <c r="E88" s="16">
        <f t="shared" si="16"/>
        <v>0</v>
      </c>
      <c r="F88" s="16">
        <f t="shared" si="16"/>
        <v>-543487</v>
      </c>
      <c r="G88" s="16">
        <f t="shared" si="17"/>
        <v>0</v>
      </c>
      <c r="H88" s="16"/>
      <c r="I88" s="16"/>
      <c r="J88" s="162" t="s">
        <v>309</v>
      </c>
      <c r="K88" s="17">
        <f t="shared" si="14"/>
        <v>543487</v>
      </c>
      <c r="L88" s="158"/>
      <c r="M88" s="158"/>
      <c r="O88" s="3">
        <f>'[20]6a'!$L125</f>
        <v>-543487</v>
      </c>
    </row>
    <row r="89" spans="1:15" x14ac:dyDescent="0.2">
      <c r="A89" s="152" t="str">
        <f t="shared" si="15"/>
        <v>10803801</v>
      </c>
      <c r="B89" s="18">
        <v>3801</v>
      </c>
      <c r="C89" s="166" t="s">
        <v>453</v>
      </c>
      <c r="D89" s="16">
        <f t="shared" si="18"/>
        <v>-6207933</v>
      </c>
      <c r="E89" s="16">
        <f t="shared" si="16"/>
        <v>-6207933</v>
      </c>
      <c r="F89" s="16">
        <f t="shared" si="16"/>
        <v>0</v>
      </c>
      <c r="G89" s="16">
        <f t="shared" si="17"/>
        <v>0</v>
      </c>
      <c r="H89" s="16"/>
      <c r="I89" s="16"/>
      <c r="J89" s="162" t="s">
        <v>308</v>
      </c>
      <c r="K89" s="17">
        <f t="shared" si="14"/>
        <v>6207933</v>
      </c>
      <c r="L89" s="158"/>
      <c r="M89" s="158"/>
      <c r="O89" s="3">
        <f>'[20]6a'!$L126</f>
        <v>-6207933</v>
      </c>
    </row>
    <row r="90" spans="1:15" x14ac:dyDescent="0.2">
      <c r="A90" s="152" t="str">
        <f t="shared" si="15"/>
        <v>10803802</v>
      </c>
      <c r="B90" s="18">
        <v>3802</v>
      </c>
      <c r="C90" s="166" t="s">
        <v>455</v>
      </c>
      <c r="D90" s="16">
        <f t="shared" si="18"/>
        <v>-1824615</v>
      </c>
      <c r="E90" s="16">
        <f t="shared" si="16"/>
        <v>-1824615</v>
      </c>
      <c r="F90" s="16">
        <f t="shared" si="16"/>
        <v>0</v>
      </c>
      <c r="G90" s="16">
        <f t="shared" si="17"/>
        <v>0</v>
      </c>
      <c r="H90" s="16"/>
      <c r="I90" s="16"/>
      <c r="J90" s="162" t="s">
        <v>308</v>
      </c>
      <c r="K90" s="17">
        <f t="shared" si="14"/>
        <v>1824615</v>
      </c>
      <c r="L90" s="158"/>
      <c r="M90" s="158"/>
      <c r="O90" s="3">
        <f>'[20]6a'!$L127</f>
        <v>-1824615</v>
      </c>
    </row>
    <row r="91" spans="1:15" x14ac:dyDescent="0.2">
      <c r="A91" s="152" t="str">
        <f t="shared" si="15"/>
        <v>1080380299</v>
      </c>
      <c r="B91" s="18">
        <v>380299</v>
      </c>
      <c r="C91" s="166" t="s">
        <v>457</v>
      </c>
      <c r="D91" s="16">
        <f t="shared" si="18"/>
        <v>0</v>
      </c>
      <c r="E91" s="16">
        <f t="shared" si="16"/>
        <v>0</v>
      </c>
      <c r="F91" s="16">
        <f t="shared" si="16"/>
        <v>0</v>
      </c>
      <c r="G91" s="16">
        <f t="shared" si="17"/>
        <v>0</v>
      </c>
      <c r="H91" s="16"/>
      <c r="I91" s="16"/>
      <c r="J91" s="162" t="s">
        <v>308</v>
      </c>
      <c r="K91" s="17">
        <f t="shared" si="14"/>
        <v>0</v>
      </c>
      <c r="L91" s="158"/>
      <c r="M91" s="158"/>
      <c r="O91" s="3">
        <f>'[20]6a'!$L128</f>
        <v>0</v>
      </c>
    </row>
    <row r="92" spans="1:15" x14ac:dyDescent="0.2">
      <c r="A92" s="152" t="str">
        <f t="shared" si="15"/>
        <v>1080381</v>
      </c>
      <c r="B92" s="18">
        <v>381</v>
      </c>
      <c r="C92" s="166" t="s">
        <v>459</v>
      </c>
      <c r="D92" s="16">
        <f t="shared" si="18"/>
        <v>-2372989</v>
      </c>
      <c r="E92" s="16">
        <f t="shared" si="16"/>
        <v>-2372989</v>
      </c>
      <c r="F92" s="16">
        <f t="shared" si="16"/>
        <v>0</v>
      </c>
      <c r="G92" s="16">
        <f t="shared" si="17"/>
        <v>0</v>
      </c>
      <c r="H92" s="16"/>
      <c r="I92" s="16"/>
      <c r="J92" s="162" t="s">
        <v>308</v>
      </c>
      <c r="K92" s="17">
        <f t="shared" si="14"/>
        <v>2372989</v>
      </c>
      <c r="L92" s="158"/>
      <c r="M92" s="158"/>
      <c r="O92" s="3">
        <f>'[20]6a'!$L129</f>
        <v>-2372989</v>
      </c>
    </row>
    <row r="93" spans="1:15" x14ac:dyDescent="0.2">
      <c r="A93" s="152" t="str">
        <f t="shared" si="15"/>
        <v>1080382</v>
      </c>
      <c r="B93" s="18">
        <v>382</v>
      </c>
      <c r="C93" s="166" t="s">
        <v>461</v>
      </c>
      <c r="D93" s="16">
        <f t="shared" si="18"/>
        <v>-869101</v>
      </c>
      <c r="E93" s="16">
        <f t="shared" si="16"/>
        <v>-869101</v>
      </c>
      <c r="F93" s="16">
        <f t="shared" si="16"/>
        <v>0</v>
      </c>
      <c r="G93" s="16">
        <f t="shared" si="17"/>
        <v>0</v>
      </c>
      <c r="H93" s="16"/>
      <c r="I93" s="16"/>
      <c r="J93" s="162" t="s">
        <v>308</v>
      </c>
      <c r="K93" s="17">
        <f t="shared" si="14"/>
        <v>869101</v>
      </c>
      <c r="L93" s="158"/>
      <c r="M93" s="158"/>
      <c r="O93" s="3">
        <f>'[20]6a'!$L130</f>
        <v>-869101</v>
      </c>
    </row>
    <row r="94" spans="1:15" x14ac:dyDescent="0.2">
      <c r="A94" s="152" t="str">
        <f t="shared" si="15"/>
        <v>1080383</v>
      </c>
      <c r="B94" s="18">
        <v>383</v>
      </c>
      <c r="C94" s="166" t="s">
        <v>463</v>
      </c>
      <c r="D94" s="16">
        <f t="shared" si="18"/>
        <v>-827486</v>
      </c>
      <c r="E94" s="16">
        <f t="shared" si="16"/>
        <v>-827486</v>
      </c>
      <c r="F94" s="16">
        <f t="shared" si="16"/>
        <v>0</v>
      </c>
      <c r="G94" s="16">
        <f t="shared" si="17"/>
        <v>0</v>
      </c>
      <c r="H94" s="16"/>
      <c r="I94" s="16"/>
      <c r="J94" s="162" t="s">
        <v>308</v>
      </c>
      <c r="K94" s="17">
        <f t="shared" si="14"/>
        <v>827486</v>
      </c>
      <c r="L94" s="158"/>
      <c r="M94" s="158"/>
      <c r="O94" s="3">
        <f>'[20]6a'!$L131</f>
        <v>-827486</v>
      </c>
    </row>
    <row r="95" spans="1:15" x14ac:dyDescent="0.2">
      <c r="A95" s="152" t="str">
        <f t="shared" si="15"/>
        <v>1080384</v>
      </c>
      <c r="B95" s="18">
        <v>384</v>
      </c>
      <c r="C95" s="166" t="s">
        <v>465</v>
      </c>
      <c r="D95" s="16">
        <f t="shared" si="18"/>
        <v>-312540</v>
      </c>
      <c r="E95" s="16">
        <f t="shared" si="16"/>
        <v>-312540</v>
      </c>
      <c r="F95" s="16">
        <f t="shared" si="16"/>
        <v>0</v>
      </c>
      <c r="G95" s="16">
        <f t="shared" si="17"/>
        <v>0</v>
      </c>
      <c r="H95" s="16"/>
      <c r="I95" s="16"/>
      <c r="J95" s="162" t="s">
        <v>308</v>
      </c>
      <c r="K95" s="17">
        <f t="shared" si="14"/>
        <v>312540</v>
      </c>
      <c r="L95" s="158"/>
      <c r="M95" s="158"/>
      <c r="O95" s="3">
        <f>'[20]6a'!$L132</f>
        <v>-312540</v>
      </c>
    </row>
    <row r="96" spans="1:15" x14ac:dyDescent="0.2">
      <c r="A96" s="152" t="str">
        <f t="shared" si="15"/>
        <v>1080385</v>
      </c>
      <c r="B96" s="18">
        <v>385</v>
      </c>
      <c r="C96" s="166" t="s">
        <v>467</v>
      </c>
      <c r="D96" s="16">
        <f t="shared" si="18"/>
        <v>5371</v>
      </c>
      <c r="E96" s="16">
        <f t="shared" si="16"/>
        <v>0</v>
      </c>
      <c r="F96" s="16">
        <f t="shared" si="16"/>
        <v>5371</v>
      </c>
      <c r="G96" s="16">
        <f t="shared" si="17"/>
        <v>0</v>
      </c>
      <c r="H96" s="16"/>
      <c r="I96" s="16"/>
      <c r="J96" s="162" t="s">
        <v>309</v>
      </c>
      <c r="K96" s="17">
        <f t="shared" si="14"/>
        <v>-5371</v>
      </c>
      <c r="L96" s="158"/>
      <c r="M96" s="158"/>
      <c r="O96" s="3">
        <f>'[20]6a'!$L133</f>
        <v>5371</v>
      </c>
    </row>
    <row r="97" spans="1:15" x14ac:dyDescent="0.2">
      <c r="A97" s="152" t="str">
        <f t="shared" si="15"/>
        <v>1080386</v>
      </c>
      <c r="B97" s="18">
        <v>386</v>
      </c>
      <c r="C97" s="166" t="s">
        <v>469</v>
      </c>
      <c r="D97" s="16">
        <f t="shared" si="18"/>
        <v>0</v>
      </c>
      <c r="E97" s="16">
        <f t="shared" ref="E97:G98" si="19">(SUM(E$82:E$96)/SUM($D$82:$D$96))*$D97</f>
        <v>0</v>
      </c>
      <c r="F97" s="16">
        <f t="shared" si="19"/>
        <v>0</v>
      </c>
      <c r="G97" s="16">
        <f t="shared" si="19"/>
        <v>0</v>
      </c>
      <c r="H97" s="16"/>
      <c r="I97" s="16"/>
      <c r="J97" s="162" t="s">
        <v>470</v>
      </c>
      <c r="K97" s="17">
        <f t="shared" si="14"/>
        <v>0</v>
      </c>
      <c r="L97" s="158"/>
      <c r="M97" s="158"/>
      <c r="O97" s="3">
        <f>'[20]6a'!$L134</f>
        <v>0</v>
      </c>
    </row>
    <row r="98" spans="1:15" x14ac:dyDescent="0.2">
      <c r="A98" s="152" t="str">
        <f t="shared" si="15"/>
        <v>1080387</v>
      </c>
      <c r="B98" s="18">
        <v>387</v>
      </c>
      <c r="C98" s="166" t="s">
        <v>472</v>
      </c>
      <c r="D98" s="16">
        <f t="shared" si="18"/>
        <v>-123569</v>
      </c>
      <c r="E98" s="16">
        <f t="shared" si="19"/>
        <v>-45080.174695785412</v>
      </c>
      <c r="F98" s="16">
        <f t="shared" si="19"/>
        <v>-78488.825304214581</v>
      </c>
      <c r="G98" s="16">
        <f t="shared" si="19"/>
        <v>0</v>
      </c>
      <c r="H98" s="16"/>
      <c r="I98" s="16"/>
      <c r="J98" s="162" t="s">
        <v>470</v>
      </c>
      <c r="K98" s="17">
        <f t="shared" si="14"/>
        <v>123569</v>
      </c>
      <c r="L98" s="158"/>
      <c r="M98" s="158"/>
      <c r="O98" s="3">
        <f>'[20]6a'!$L135</f>
        <v>-123569</v>
      </c>
    </row>
    <row r="99" spans="1:15" ht="9.75" customHeight="1" x14ac:dyDescent="0.2">
      <c r="B99" s="159" t="s">
        <v>7</v>
      </c>
      <c r="C99" s="159" t="s">
        <v>7</v>
      </c>
      <c r="D99" s="159" t="s">
        <v>7</v>
      </c>
      <c r="E99" s="159" t="s">
        <v>7</v>
      </c>
      <c r="F99" s="159" t="s">
        <v>7</v>
      </c>
      <c r="G99" s="159" t="s">
        <v>7</v>
      </c>
      <c r="H99" s="159"/>
      <c r="I99" s="159"/>
      <c r="J99" s="159" t="s">
        <v>7</v>
      </c>
      <c r="K99" s="17"/>
      <c r="L99" s="158"/>
      <c r="M99" s="158"/>
    </row>
    <row r="100" spans="1:15" x14ac:dyDescent="0.2">
      <c r="A100" s="164" t="s">
        <v>502</v>
      </c>
      <c r="B100" s="165"/>
      <c r="C100" s="166" t="s">
        <v>474</v>
      </c>
      <c r="D100" s="16">
        <f>SUM(D82:D98)</f>
        <v>-34153331</v>
      </c>
      <c r="E100" s="16">
        <f>SUM(E82:E98)</f>
        <v>-12459744.174695786</v>
      </c>
      <c r="F100" s="16">
        <f>SUM(F82:F98)</f>
        <v>-21693586.825304214</v>
      </c>
      <c r="G100" s="16">
        <f>SUM(G82:G98)</f>
        <v>0</v>
      </c>
      <c r="H100" s="16"/>
      <c r="I100" s="16"/>
      <c r="J100" s="163" t="s">
        <v>311</v>
      </c>
      <c r="K100" s="17">
        <f>I100-D100</f>
        <v>34153331</v>
      </c>
      <c r="L100" s="158"/>
      <c r="M100" s="158"/>
    </row>
    <row r="101" spans="1:15" ht="8.25" customHeight="1" x14ac:dyDescent="0.2">
      <c r="B101" s="159" t="s">
        <v>7</v>
      </c>
      <c r="C101" s="159" t="s">
        <v>7</v>
      </c>
      <c r="D101" s="159" t="s">
        <v>7</v>
      </c>
      <c r="E101" s="159" t="s">
        <v>7</v>
      </c>
      <c r="F101" s="159" t="s">
        <v>7</v>
      </c>
      <c r="G101" s="159" t="s">
        <v>7</v>
      </c>
      <c r="H101" s="159"/>
      <c r="I101" s="159"/>
      <c r="J101" s="159" t="s">
        <v>7</v>
      </c>
      <c r="K101" s="17"/>
      <c r="L101" s="158"/>
      <c r="M101" s="158"/>
    </row>
    <row r="102" spans="1:15" x14ac:dyDescent="0.2">
      <c r="A102" s="170" t="s">
        <v>503</v>
      </c>
      <c r="B102" s="210" t="s">
        <v>476</v>
      </c>
      <c r="C102" s="166" t="s">
        <v>477</v>
      </c>
      <c r="D102" s="16">
        <f>O102</f>
        <v>-1568420</v>
      </c>
      <c r="E102" s="16">
        <f>IF($J102=E$11,$D102,IF($J102="CAP/CUST",0.5*$D102,0))</f>
        <v>-784210</v>
      </c>
      <c r="F102" s="16">
        <f>IF($J102=F$11,$D102,IF($J102="CAP/CUST",0.5*$D102,0))</f>
        <v>-784210</v>
      </c>
      <c r="G102" s="16">
        <f>IF($J102=G$11,$D102,0)</f>
        <v>0</v>
      </c>
      <c r="H102" s="16"/>
      <c r="I102" s="16"/>
      <c r="J102" s="163" t="s">
        <v>421</v>
      </c>
      <c r="K102" s="17">
        <f t="shared" ref="K102:K124" si="20">I102-D102</f>
        <v>1568420</v>
      </c>
      <c r="L102" s="158"/>
      <c r="M102" s="158"/>
      <c r="O102" s="3">
        <f>'[20]6a'!$L$158</f>
        <v>-1568420</v>
      </c>
    </row>
    <row r="103" spans="1:15" ht="9.75" customHeight="1" x14ac:dyDescent="0.2">
      <c r="C103" s="158"/>
      <c r="D103" s="16"/>
      <c r="E103" s="16"/>
      <c r="F103" s="16"/>
      <c r="G103" s="16"/>
      <c r="H103" s="16"/>
      <c r="I103" s="158"/>
      <c r="J103" s="163"/>
      <c r="K103" s="17">
        <f t="shared" si="20"/>
        <v>0</v>
      </c>
      <c r="L103" s="158"/>
      <c r="M103" s="158"/>
    </row>
    <row r="104" spans="1:15" x14ac:dyDescent="0.2">
      <c r="A104" s="152">
        <v>1150</v>
      </c>
      <c r="B104" s="18">
        <v>1150</v>
      </c>
      <c r="C104" s="3" t="s">
        <v>504</v>
      </c>
      <c r="D104" s="16">
        <f>O104</f>
        <v>-544545</v>
      </c>
      <c r="E104" s="16">
        <f>IF($J104=E$11,$D104,IF($J104="CAP/CUST",0.5*$D104,0))</f>
        <v>0</v>
      </c>
      <c r="F104" s="16">
        <f>IF($J104=F$11,$D104,IF($J104="CAP/CUST",0.5*$D104,0))</f>
        <v>-544545</v>
      </c>
      <c r="G104" s="16">
        <f>IF($J104=G$11,$D104,0)</f>
        <v>0</v>
      </c>
      <c r="H104" s="16"/>
      <c r="I104" s="16"/>
      <c r="J104" s="162" t="s">
        <v>309</v>
      </c>
      <c r="K104" s="17">
        <f t="shared" si="20"/>
        <v>544545</v>
      </c>
      <c r="L104" s="158"/>
      <c r="M104" s="229">
        <f>'[19]G-1 (1) (2009) NG RATE BASE'!$J$24</f>
        <v>-452331</v>
      </c>
      <c r="N104" s="229">
        <f>'[19]G-1 (1) (2009) NG RATE BASE'!$K$24</f>
        <v>-92214</v>
      </c>
      <c r="O104" s="229">
        <f>SUM(M104:N104)</f>
        <v>-544545</v>
      </c>
    </row>
    <row r="105" spans="1:15" ht="9" customHeight="1" x14ac:dyDescent="0.2">
      <c r="C105" s="158"/>
      <c r="D105" s="16"/>
      <c r="E105" s="16"/>
      <c r="F105" s="16"/>
      <c r="G105" s="16"/>
      <c r="H105" s="16"/>
      <c r="I105" s="158"/>
      <c r="J105" s="163"/>
      <c r="K105" s="17">
        <f t="shared" si="20"/>
        <v>0</v>
      </c>
      <c r="L105" s="158"/>
      <c r="M105" s="158"/>
    </row>
    <row r="106" spans="1:15" x14ac:dyDescent="0.2">
      <c r="A106" s="152" t="s">
        <v>505</v>
      </c>
      <c r="C106" s="3" t="s">
        <v>505</v>
      </c>
      <c r="D106" s="16">
        <v>0</v>
      </c>
      <c r="E106" s="16">
        <f>IF($J106=E$11,$D106,IF($J106="CAP/CUST",0.5*$D106,0))</f>
        <v>0</v>
      </c>
      <c r="F106" s="16">
        <f>IF($J106=F$11,$D106,IF($J106="CAP/CUST",0.5*$D106,0))</f>
        <v>0</v>
      </c>
      <c r="G106" s="16">
        <f>IF($J106=G$11,$D106,0)</f>
        <v>0</v>
      </c>
      <c r="H106" s="16"/>
      <c r="I106" s="16"/>
      <c r="J106" s="162" t="s">
        <v>309</v>
      </c>
      <c r="K106" s="17">
        <f t="shared" si="20"/>
        <v>0</v>
      </c>
      <c r="L106" s="158"/>
      <c r="M106" s="158"/>
    </row>
    <row r="107" spans="1:15" ht="9.75" customHeight="1" x14ac:dyDescent="0.2">
      <c r="C107" s="158"/>
      <c r="D107" s="16"/>
      <c r="E107" s="16"/>
      <c r="F107" s="16"/>
      <c r="G107" s="16"/>
      <c r="H107" s="16"/>
      <c r="I107" s="158"/>
      <c r="J107" s="163"/>
      <c r="K107" s="17">
        <f t="shared" si="20"/>
        <v>0</v>
      </c>
      <c r="L107" s="158"/>
      <c r="M107" s="158"/>
    </row>
    <row r="108" spans="1:15" x14ac:dyDescent="0.2">
      <c r="A108" s="152">
        <v>2520</v>
      </c>
      <c r="B108" s="18">
        <v>2520</v>
      </c>
      <c r="C108" s="3" t="s">
        <v>506</v>
      </c>
      <c r="D108" s="16">
        <f>O108</f>
        <v>-1659376</v>
      </c>
      <c r="E108" s="16">
        <f>IF($J108=E$11,$D108,IF($J108="CAP/CUST",0.5*$D108,0))</f>
        <v>-829688</v>
      </c>
      <c r="F108" s="16">
        <f>IF($J108=F$11,$D108,IF($J108="CAP/CUST",0.5*$D108,0))</f>
        <v>-829688</v>
      </c>
      <c r="G108" s="16">
        <f>IF($J108=G$11,$D108,0)</f>
        <v>0</v>
      </c>
      <c r="H108" s="16"/>
      <c r="I108" s="16"/>
      <c r="J108" s="163" t="s">
        <v>421</v>
      </c>
      <c r="K108" s="17">
        <f t="shared" si="20"/>
        <v>1659376</v>
      </c>
      <c r="L108" s="158"/>
      <c r="M108" s="158">
        <f>'[19]G-1 (1) (2009) NG RATE BASE'!J$26</f>
        <v>-1659376</v>
      </c>
      <c r="N108" s="158">
        <f>'[19]G-1 (1) (2009) NG RATE BASE'!K$26</f>
        <v>0</v>
      </c>
      <c r="O108" s="229">
        <f>SUM(M108:N108)</f>
        <v>-1659376</v>
      </c>
    </row>
    <row r="109" spans="1:15" ht="9.75" customHeight="1" x14ac:dyDescent="0.2">
      <c r="D109" s="16"/>
      <c r="E109" s="16"/>
      <c r="F109" s="16"/>
      <c r="G109" s="16"/>
      <c r="H109" s="16"/>
      <c r="I109" s="16"/>
      <c r="J109" s="171"/>
      <c r="K109" s="17">
        <f t="shared" si="20"/>
        <v>0</v>
      </c>
      <c r="L109" s="158"/>
      <c r="M109" s="158"/>
    </row>
    <row r="110" spans="1:15" x14ac:dyDescent="0.2">
      <c r="A110" s="153" t="s">
        <v>507</v>
      </c>
      <c r="B110" s="213">
        <v>1080.2</v>
      </c>
      <c r="C110" s="3" t="s">
        <v>508</v>
      </c>
      <c r="D110" s="16">
        <v>0</v>
      </c>
      <c r="E110" s="16">
        <f>(SUM(E$82:E$98)/SUM($D$82:$D$98)*$D110)</f>
        <v>0</v>
      </c>
      <c r="F110" s="16">
        <f>(SUM(F$82:F$98)/SUM($D$82:$D$98)*$D110)</f>
        <v>0</v>
      </c>
      <c r="G110" s="16">
        <f>(SUM(G$82:G$98)/SUM($D$82:$D$98)*$D110)</f>
        <v>0</v>
      </c>
      <c r="H110" s="16"/>
      <c r="I110" s="16"/>
      <c r="J110" s="171" t="s">
        <v>481</v>
      </c>
      <c r="K110" s="17">
        <f t="shared" si="20"/>
        <v>0</v>
      </c>
      <c r="L110" s="158"/>
      <c r="M110" s="158"/>
    </row>
    <row r="111" spans="1:15" ht="9.75" customHeight="1" x14ac:dyDescent="0.2">
      <c r="C111" s="166"/>
      <c r="D111" s="16"/>
      <c r="E111" s="16"/>
      <c r="F111" s="16"/>
      <c r="G111" s="16"/>
      <c r="H111" s="16"/>
      <c r="I111" s="158"/>
      <c r="J111" s="171"/>
      <c r="K111" s="17">
        <f t="shared" si="20"/>
        <v>0</v>
      </c>
      <c r="L111" s="158"/>
      <c r="M111" s="158"/>
    </row>
    <row r="112" spans="1:15" x14ac:dyDescent="0.2">
      <c r="C112" s="211" t="s">
        <v>482</v>
      </c>
      <c r="D112" s="16"/>
      <c r="E112" s="16"/>
      <c r="F112" s="16"/>
      <c r="G112" s="16"/>
      <c r="H112" s="16"/>
      <c r="I112" s="158"/>
      <c r="J112" s="162"/>
      <c r="K112" s="17">
        <f t="shared" si="20"/>
        <v>0</v>
      </c>
      <c r="L112" s="158"/>
      <c r="M112" s="158"/>
    </row>
    <row r="113" spans="1:15" x14ac:dyDescent="0.2">
      <c r="A113" s="152" t="str">
        <f t="shared" ref="A113:A124" si="21">B$126&amp;B113</f>
        <v>1190303</v>
      </c>
      <c r="B113" s="18">
        <v>303</v>
      </c>
      <c r="C113" s="212" t="s">
        <v>483</v>
      </c>
      <c r="D113" s="16">
        <f>O113</f>
        <v>0</v>
      </c>
      <c r="E113" s="16">
        <f t="shared" ref="E113:F124" si="22">IF($J113=E$11,$D113,IF($J113="CAP/CUST",0.5*$D113,0))</f>
        <v>0</v>
      </c>
      <c r="F113" s="16">
        <f t="shared" si="22"/>
        <v>0</v>
      </c>
      <c r="G113" s="16">
        <f t="shared" ref="G113:G124" si="23">IF($J113=G$11,$D113,0)</f>
        <v>0</v>
      </c>
      <c r="H113" s="16"/>
      <c r="I113" s="16"/>
      <c r="J113" s="162" t="s">
        <v>309</v>
      </c>
      <c r="K113" s="17">
        <f t="shared" si="20"/>
        <v>0</v>
      </c>
      <c r="L113" s="158"/>
      <c r="M113" s="158"/>
      <c r="O113" s="229">
        <f>'[19]G-1(22) 2009 COMMON RESERVE'!$F43</f>
        <v>0</v>
      </c>
    </row>
    <row r="114" spans="1:15" x14ac:dyDescent="0.2">
      <c r="A114" s="152" t="str">
        <f t="shared" si="21"/>
        <v>1190389</v>
      </c>
      <c r="B114" s="18">
        <v>389</v>
      </c>
      <c r="C114" s="212" t="s">
        <v>439</v>
      </c>
      <c r="D114" s="16">
        <f t="shared" ref="D114:D124" si="24">O114</f>
        <v>0</v>
      </c>
      <c r="E114" s="16">
        <f t="shared" si="22"/>
        <v>0</v>
      </c>
      <c r="F114" s="16">
        <f t="shared" si="22"/>
        <v>0</v>
      </c>
      <c r="G114" s="16">
        <f t="shared" si="23"/>
        <v>0</v>
      </c>
      <c r="H114" s="16"/>
      <c r="I114" s="16"/>
      <c r="J114" s="163" t="s">
        <v>421</v>
      </c>
      <c r="K114" s="17">
        <f t="shared" si="20"/>
        <v>0</v>
      </c>
      <c r="L114" s="158"/>
      <c r="M114" s="158"/>
      <c r="O114" s="229">
        <f>'[19]G-1(22) 2009 COMMON RESERVE'!$F44</f>
        <v>0</v>
      </c>
    </row>
    <row r="115" spans="1:15" x14ac:dyDescent="0.2">
      <c r="A115" s="152" t="str">
        <f t="shared" si="21"/>
        <v>1190390</v>
      </c>
      <c r="B115" s="18">
        <v>390</v>
      </c>
      <c r="C115" s="212" t="s">
        <v>443</v>
      </c>
      <c r="D115" s="16">
        <f t="shared" si="24"/>
        <v>-295319.18</v>
      </c>
      <c r="E115" s="16">
        <f t="shared" si="22"/>
        <v>-147659.59</v>
      </c>
      <c r="F115" s="16">
        <f t="shared" si="22"/>
        <v>-147659.59</v>
      </c>
      <c r="G115" s="16">
        <f t="shared" si="23"/>
        <v>0</v>
      </c>
      <c r="H115" s="16"/>
      <c r="I115" s="16"/>
      <c r="J115" s="163" t="s">
        <v>421</v>
      </c>
      <c r="K115" s="17">
        <f t="shared" si="20"/>
        <v>295319.18</v>
      </c>
      <c r="L115" s="158"/>
      <c r="M115" s="158"/>
      <c r="O115" s="229">
        <f>'[19]G-1(22) 2009 COMMON RESERVE'!$F45</f>
        <v>-295319.18</v>
      </c>
    </row>
    <row r="116" spans="1:15" x14ac:dyDescent="0.2">
      <c r="A116" s="152" t="str">
        <f t="shared" si="21"/>
        <v>11903911</v>
      </c>
      <c r="B116" s="18">
        <v>3911</v>
      </c>
      <c r="C116" s="212" t="s">
        <v>484</v>
      </c>
      <c r="D116" s="16">
        <f t="shared" si="24"/>
        <v>-7892.76</v>
      </c>
      <c r="E116" s="16">
        <f t="shared" si="22"/>
        <v>-3946.38</v>
      </c>
      <c r="F116" s="16">
        <f t="shared" si="22"/>
        <v>-3946.38</v>
      </c>
      <c r="G116" s="16">
        <f t="shared" si="23"/>
        <v>0</v>
      </c>
      <c r="H116" s="16"/>
      <c r="I116" s="16"/>
      <c r="J116" s="163" t="s">
        <v>421</v>
      </c>
      <c r="K116" s="17">
        <f t="shared" si="20"/>
        <v>7892.76</v>
      </c>
      <c r="L116" s="158"/>
      <c r="M116" s="158"/>
      <c r="O116" s="229">
        <f>'[19]G-1(22) 2009 COMMON RESERVE'!$F46</f>
        <v>-7892.76</v>
      </c>
    </row>
    <row r="117" spans="1:15" x14ac:dyDescent="0.2">
      <c r="A117" s="152" t="str">
        <f t="shared" si="21"/>
        <v>11903912</v>
      </c>
      <c r="B117" s="18">
        <v>3912</v>
      </c>
      <c r="C117" s="212" t="s">
        <v>485</v>
      </c>
      <c r="D117" s="16">
        <f t="shared" si="24"/>
        <v>-23880.210000000003</v>
      </c>
      <c r="E117" s="16">
        <f t="shared" si="22"/>
        <v>-11940.105000000001</v>
      </c>
      <c r="F117" s="16">
        <f t="shared" si="22"/>
        <v>-11940.105000000001</v>
      </c>
      <c r="G117" s="16">
        <f t="shared" si="23"/>
        <v>0</v>
      </c>
      <c r="H117" s="16"/>
      <c r="I117" s="16"/>
      <c r="J117" s="163" t="s">
        <v>421</v>
      </c>
      <c r="K117" s="17">
        <f t="shared" si="20"/>
        <v>23880.210000000003</v>
      </c>
      <c r="L117" s="158"/>
      <c r="M117" s="158"/>
      <c r="O117" s="229">
        <f>'[19]G-1(22) 2009 COMMON RESERVE'!$F47</f>
        <v>-23880.210000000003</v>
      </c>
    </row>
    <row r="118" spans="1:15" x14ac:dyDescent="0.2">
      <c r="A118" s="152" t="str">
        <f t="shared" si="21"/>
        <v>11903913</v>
      </c>
      <c r="B118" s="18">
        <v>3913</v>
      </c>
      <c r="C118" s="212" t="s">
        <v>486</v>
      </c>
      <c r="D118" s="16">
        <f t="shared" si="24"/>
        <v>-78678.080000000002</v>
      </c>
      <c r="E118" s="16">
        <f t="shared" si="22"/>
        <v>-39339.040000000001</v>
      </c>
      <c r="F118" s="16">
        <f t="shared" si="22"/>
        <v>-39339.040000000001</v>
      </c>
      <c r="G118" s="16">
        <f t="shared" si="23"/>
        <v>0</v>
      </c>
      <c r="H118" s="16"/>
      <c r="I118" s="16"/>
      <c r="J118" s="163" t="s">
        <v>421</v>
      </c>
      <c r="K118" s="17">
        <f t="shared" si="20"/>
        <v>78678.080000000002</v>
      </c>
      <c r="L118" s="158"/>
      <c r="M118" s="158"/>
      <c r="O118" s="229">
        <f>'[19]G-1(22) 2009 COMMON RESERVE'!$F48</f>
        <v>-78678.080000000002</v>
      </c>
    </row>
    <row r="119" spans="1:15" x14ac:dyDescent="0.2">
      <c r="A119" s="152" t="str">
        <f t="shared" si="21"/>
        <v>1190391305</v>
      </c>
      <c r="B119" s="18">
        <v>391305</v>
      </c>
      <c r="C119" s="212" t="s">
        <v>700</v>
      </c>
      <c r="D119" s="16">
        <f t="shared" si="24"/>
        <v>-823825.56</v>
      </c>
      <c r="E119" s="16">
        <f t="shared" si="22"/>
        <v>-411912.78</v>
      </c>
      <c r="F119" s="16">
        <f t="shared" si="22"/>
        <v>-411912.78</v>
      </c>
      <c r="G119" s="16">
        <f t="shared" si="23"/>
        <v>0</v>
      </c>
      <c r="H119" s="16"/>
      <c r="I119" s="16"/>
      <c r="J119" s="163" t="s">
        <v>421</v>
      </c>
      <c r="K119" s="17"/>
      <c r="L119" s="158"/>
      <c r="M119" s="158"/>
      <c r="O119" s="229">
        <f>'[19]G-1(22) 2009 COMMON RESERVE'!$F49</f>
        <v>-823825.56</v>
      </c>
    </row>
    <row r="120" spans="1:15" x14ac:dyDescent="0.2">
      <c r="A120" s="152" t="str">
        <f t="shared" si="21"/>
        <v>11903921</v>
      </c>
      <c r="B120" s="18">
        <v>3921</v>
      </c>
      <c r="C120" s="212" t="s">
        <v>487</v>
      </c>
      <c r="D120" s="16">
        <f t="shared" si="24"/>
        <v>-24823.08</v>
      </c>
      <c r="E120" s="16">
        <f t="shared" si="22"/>
        <v>-12411.54</v>
      </c>
      <c r="F120" s="16">
        <f t="shared" si="22"/>
        <v>-12411.54</v>
      </c>
      <c r="G120" s="16">
        <f t="shared" si="23"/>
        <v>0</v>
      </c>
      <c r="H120" s="16"/>
      <c r="I120" s="16"/>
      <c r="J120" s="163" t="s">
        <v>421</v>
      </c>
      <c r="K120" s="17">
        <f t="shared" si="20"/>
        <v>24823.08</v>
      </c>
      <c r="L120" s="158"/>
      <c r="M120" s="158"/>
      <c r="O120" s="229">
        <f>'[19]G-1(22) 2009 COMMON RESERVE'!$F50</f>
        <v>-24823.08</v>
      </c>
    </row>
    <row r="121" spans="1:15" x14ac:dyDescent="0.2">
      <c r="A121" s="152" t="str">
        <f t="shared" si="21"/>
        <v>11903922</v>
      </c>
      <c r="B121" s="18">
        <v>3922</v>
      </c>
      <c r="C121" s="212" t="s">
        <v>488</v>
      </c>
      <c r="D121" s="16">
        <f t="shared" si="24"/>
        <v>-26465.02</v>
      </c>
      <c r="E121" s="16">
        <f t="shared" si="22"/>
        <v>-13232.51</v>
      </c>
      <c r="F121" s="16">
        <f t="shared" si="22"/>
        <v>-13232.51</v>
      </c>
      <c r="G121" s="16">
        <f t="shared" si="23"/>
        <v>0</v>
      </c>
      <c r="H121" s="16"/>
      <c r="I121" s="16"/>
      <c r="J121" s="163" t="s">
        <v>421</v>
      </c>
      <c r="K121" s="17">
        <f t="shared" si="20"/>
        <v>26465.02</v>
      </c>
      <c r="L121" s="158"/>
      <c r="M121" s="158"/>
      <c r="O121" s="229">
        <f>'[19]G-1(22) 2009 COMMON RESERVE'!$F51</f>
        <v>-26465.02</v>
      </c>
    </row>
    <row r="122" spans="1:15" x14ac:dyDescent="0.2">
      <c r="A122" s="152" t="str">
        <f t="shared" si="21"/>
        <v>1190397</v>
      </c>
      <c r="B122" s="18">
        <v>397</v>
      </c>
      <c r="C122" s="212" t="s">
        <v>489</v>
      </c>
      <c r="D122" s="16">
        <f t="shared" si="24"/>
        <v>22327.31</v>
      </c>
      <c r="E122" s="16">
        <f t="shared" si="22"/>
        <v>11163.655000000001</v>
      </c>
      <c r="F122" s="16">
        <f t="shared" si="22"/>
        <v>11163.655000000001</v>
      </c>
      <c r="G122" s="16">
        <f t="shared" si="23"/>
        <v>0</v>
      </c>
      <c r="H122" s="16"/>
      <c r="I122" s="16"/>
      <c r="J122" s="163" t="s">
        <v>421</v>
      </c>
      <c r="K122" s="17">
        <f t="shared" si="20"/>
        <v>-22327.31</v>
      </c>
      <c r="L122" s="158"/>
      <c r="M122" s="158"/>
      <c r="O122" s="229">
        <f>'[19]G-1(22) 2009 COMMON RESERVE'!$F52</f>
        <v>22327.31</v>
      </c>
    </row>
    <row r="123" spans="1:15" x14ac:dyDescent="0.2">
      <c r="A123" s="152" t="str">
        <f t="shared" si="21"/>
        <v>1190398</v>
      </c>
      <c r="B123" s="18">
        <v>398</v>
      </c>
      <c r="C123" s="212" t="s">
        <v>490</v>
      </c>
      <c r="D123" s="16">
        <f t="shared" si="24"/>
        <v>-1222.71</v>
      </c>
      <c r="E123" s="16">
        <f t="shared" si="22"/>
        <v>-611.35500000000002</v>
      </c>
      <c r="F123" s="16">
        <f t="shared" si="22"/>
        <v>-611.35500000000002</v>
      </c>
      <c r="G123" s="16">
        <f t="shared" si="23"/>
        <v>0</v>
      </c>
      <c r="H123" s="16"/>
      <c r="I123" s="16"/>
      <c r="J123" s="163" t="s">
        <v>421</v>
      </c>
      <c r="K123" s="17">
        <f t="shared" si="20"/>
        <v>1222.71</v>
      </c>
      <c r="L123" s="158"/>
      <c r="M123" s="158"/>
      <c r="O123" s="229">
        <f>'[19]G-1(22) 2009 COMMON RESERVE'!$F53</f>
        <v>-1222.71</v>
      </c>
    </row>
    <row r="124" spans="1:15" x14ac:dyDescent="0.2">
      <c r="A124" s="152" t="str">
        <f t="shared" si="21"/>
        <v>1190399</v>
      </c>
      <c r="B124" s="18">
        <v>399</v>
      </c>
      <c r="C124" s="212" t="s">
        <v>491</v>
      </c>
      <c r="D124" s="16">
        <f t="shared" si="24"/>
        <v>-9240.02</v>
      </c>
      <c r="E124" s="16">
        <f t="shared" si="22"/>
        <v>-4620.01</v>
      </c>
      <c r="F124" s="16">
        <f t="shared" si="22"/>
        <v>-4620.01</v>
      </c>
      <c r="G124" s="16">
        <f t="shared" si="23"/>
        <v>0</v>
      </c>
      <c r="H124" s="16"/>
      <c r="I124" s="16"/>
      <c r="J124" s="163" t="s">
        <v>421</v>
      </c>
      <c r="K124" s="17">
        <f t="shared" si="20"/>
        <v>9240.02</v>
      </c>
      <c r="L124" s="158"/>
      <c r="M124" s="158"/>
      <c r="O124" s="229">
        <f>'[19]G-1(22) 2009 COMMON RESERVE'!$F54</f>
        <v>-9240.02</v>
      </c>
    </row>
    <row r="125" spans="1:15" ht="9" customHeight="1" x14ac:dyDescent="0.2">
      <c r="B125" s="159" t="s">
        <v>7</v>
      </c>
      <c r="C125" s="159" t="s">
        <v>7</v>
      </c>
      <c r="D125" s="159" t="s">
        <v>7</v>
      </c>
      <c r="E125" s="159" t="s">
        <v>7</v>
      </c>
      <c r="F125" s="159" t="s">
        <v>7</v>
      </c>
      <c r="G125" s="159" t="s">
        <v>7</v>
      </c>
      <c r="H125" s="159" t="s">
        <v>7</v>
      </c>
      <c r="I125" s="159"/>
      <c r="J125" s="159" t="s">
        <v>7</v>
      </c>
      <c r="K125" s="17"/>
      <c r="L125" s="158"/>
      <c r="M125" s="158"/>
      <c r="O125" s="229"/>
    </row>
    <row r="126" spans="1:15" x14ac:dyDescent="0.2">
      <c r="A126" s="152">
        <v>1190</v>
      </c>
      <c r="B126" s="18">
        <v>1190</v>
      </c>
      <c r="C126" s="212" t="s">
        <v>492</v>
      </c>
      <c r="D126" s="16">
        <f>SUM(D113:D124)</f>
        <v>-1269019.31</v>
      </c>
      <c r="E126" s="16">
        <f>SUM(E113:E124)</f>
        <v>-634509.65500000003</v>
      </c>
      <c r="F126" s="16">
        <f>SUM(F113:F124)</f>
        <v>-634509.65500000003</v>
      </c>
      <c r="G126" s="16">
        <f>SUM(G113:G124)</f>
        <v>0</v>
      </c>
      <c r="H126" s="16">
        <f>SUM(H113:H124)</f>
        <v>0</v>
      </c>
      <c r="I126" s="16"/>
      <c r="J126" s="166"/>
      <c r="K126" s="17">
        <f>I126-D126</f>
        <v>1269019.31</v>
      </c>
      <c r="L126" s="158"/>
      <c r="M126" s="158"/>
    </row>
    <row r="127" spans="1:15" ht="10.5" customHeight="1" x14ac:dyDescent="0.2">
      <c r="B127" s="159" t="s">
        <v>7</v>
      </c>
      <c r="C127" s="159" t="s">
        <v>7</v>
      </c>
      <c r="D127" s="159" t="s">
        <v>7</v>
      </c>
      <c r="E127" s="159" t="s">
        <v>7</v>
      </c>
      <c r="F127" s="159" t="s">
        <v>7</v>
      </c>
      <c r="G127" s="159" t="s">
        <v>7</v>
      </c>
      <c r="H127" s="159" t="s">
        <v>7</v>
      </c>
      <c r="I127" s="159"/>
      <c r="J127" s="159" t="s">
        <v>7</v>
      </c>
      <c r="K127" s="17"/>
      <c r="L127" s="158"/>
      <c r="M127" s="158"/>
    </row>
    <row r="128" spans="1:15" x14ac:dyDescent="0.2">
      <c r="A128" s="164" t="s">
        <v>509</v>
      </c>
      <c r="B128" s="165"/>
      <c r="C128" s="214" t="s">
        <v>510</v>
      </c>
      <c r="D128" s="16">
        <f>SUM(D77:D79,D100,D102,D104,D106,D108,D110,D126)</f>
        <v>-39309023.310000002</v>
      </c>
      <c r="E128" s="16">
        <f>E77+E78+E79+E100+E102+E104+E106+E108+E126</f>
        <v>-14708151.829695785</v>
      </c>
      <c r="F128" s="16">
        <f>F77+F78+F79+F100+F102+F104+F106+F108+F126</f>
        <v>-24600871.480304215</v>
      </c>
      <c r="G128" s="16">
        <f>G77+G78+G79+G100+G102+G104+G106+G108+G126</f>
        <v>0</v>
      </c>
      <c r="H128" s="16"/>
      <c r="I128" s="16"/>
      <c r="J128" s="166"/>
      <c r="K128" s="17">
        <f>I128-D128</f>
        <v>39309023.310000002</v>
      </c>
      <c r="L128" s="158"/>
      <c r="M128" s="158"/>
    </row>
    <row r="129" spans="1:15" ht="10.5" customHeight="1" x14ac:dyDescent="0.2">
      <c r="B129" s="159" t="s">
        <v>7</v>
      </c>
      <c r="C129" s="159" t="s">
        <v>7</v>
      </c>
      <c r="D129" s="159" t="s">
        <v>7</v>
      </c>
      <c r="E129" s="159" t="s">
        <v>7</v>
      </c>
      <c r="F129" s="159" t="s">
        <v>7</v>
      </c>
      <c r="G129" s="159" t="s">
        <v>7</v>
      </c>
      <c r="H129" s="159" t="s">
        <v>7</v>
      </c>
      <c r="I129" s="159"/>
      <c r="J129" s="159" t="s">
        <v>7</v>
      </c>
      <c r="K129" s="17"/>
      <c r="L129" s="158"/>
      <c r="M129" s="158"/>
    </row>
    <row r="130" spans="1:15" x14ac:dyDescent="0.2">
      <c r="C130" s="167" t="s">
        <v>511</v>
      </c>
      <c r="D130" s="56">
        <f>D64+D128</f>
        <v>78614174.950000003</v>
      </c>
      <c r="E130" s="56">
        <f>E64+E128</f>
        <v>30605768.368228078</v>
      </c>
      <c r="F130" s="56">
        <f>F64+F128</f>
        <v>48008406.58177194</v>
      </c>
      <c r="G130" s="56">
        <f>G64+G128</f>
        <v>0</v>
      </c>
      <c r="H130" s="56"/>
      <c r="I130" s="16"/>
      <c r="J130" s="159"/>
      <c r="K130" s="17">
        <f>I130-D130</f>
        <v>-78614174.950000003</v>
      </c>
      <c r="L130" s="158"/>
      <c r="M130" s="158"/>
    </row>
    <row r="131" spans="1:15" ht="8.25" customHeight="1" x14ac:dyDescent="0.2">
      <c r="C131" s="159"/>
      <c r="D131" s="188"/>
      <c r="E131" s="188"/>
      <c r="F131" s="188"/>
      <c r="G131" s="188"/>
      <c r="H131" s="188"/>
      <c r="I131" s="188"/>
      <c r="J131" s="159"/>
      <c r="K131" s="17">
        <f>I131-D131</f>
        <v>0</v>
      </c>
      <c r="L131" s="158"/>
      <c r="M131" s="158"/>
    </row>
    <row r="132" spans="1:15" x14ac:dyDescent="0.2">
      <c r="A132" s="152" t="s">
        <v>512</v>
      </c>
      <c r="C132" s="166" t="s">
        <v>513</v>
      </c>
      <c r="D132" s="16">
        <f>O132</f>
        <v>-4866956</v>
      </c>
      <c r="E132" s="56">
        <f>(E$247/$D$247)*$D132</f>
        <v>-3298423.2782675712</v>
      </c>
      <c r="F132" s="56">
        <f>(F$247/$D$247)*$D132</f>
        <v>-1230049.3829117976</v>
      </c>
      <c r="G132" s="56">
        <f>(G$247/$D$247)*$D132</f>
        <v>-338483.33882063074</v>
      </c>
      <c r="H132" s="56">
        <f>(H$247/$D$247)*$D132</f>
        <v>0</v>
      </c>
      <c r="I132" s="16"/>
      <c r="J132" s="163" t="s">
        <v>514</v>
      </c>
      <c r="K132" s="17">
        <f>I132-D132</f>
        <v>4866956</v>
      </c>
      <c r="L132" s="158"/>
      <c r="M132" s="158">
        <f>'[19]G-1 (1) (2009) NG RATE BASE'!J$33</f>
        <v>-196500</v>
      </c>
      <c r="N132" s="158">
        <f>'[19]G-1 (1) (2009) NG RATE BASE'!K$33</f>
        <v>-4670456</v>
      </c>
      <c r="O132" s="158">
        <f>SUM(M132:N132)</f>
        <v>-4866956</v>
      </c>
    </row>
    <row r="133" spans="1:15" x14ac:dyDescent="0.2">
      <c r="B133" s="209" t="s">
        <v>7</v>
      </c>
      <c r="C133" s="209" t="s">
        <v>7</v>
      </c>
      <c r="D133" s="209" t="s">
        <v>7</v>
      </c>
      <c r="E133" s="209" t="s">
        <v>7</v>
      </c>
      <c r="F133" s="209" t="s">
        <v>7</v>
      </c>
      <c r="G133" s="209" t="s">
        <v>7</v>
      </c>
      <c r="H133" s="209" t="s">
        <v>7</v>
      </c>
      <c r="I133" s="209"/>
      <c r="J133" s="209" t="s">
        <v>7</v>
      </c>
      <c r="K133" s="17"/>
      <c r="L133" s="158"/>
      <c r="M133" s="158"/>
    </row>
    <row r="134" spans="1:15" x14ac:dyDescent="0.2">
      <c r="A134" s="174" t="s">
        <v>515</v>
      </c>
      <c r="B134" s="215"/>
      <c r="C134" s="216" t="s">
        <v>515</v>
      </c>
      <c r="D134" s="217">
        <f>D130+D132+1</f>
        <v>73747219.950000003</v>
      </c>
      <c r="E134" s="218">
        <f>E130+E132</f>
        <v>27307345.089960508</v>
      </c>
      <c r="F134" s="218">
        <f>F130+F132</f>
        <v>46778357.198860139</v>
      </c>
      <c r="G134" s="218">
        <f>G130+G132</f>
        <v>-338483.33882063074</v>
      </c>
      <c r="H134" s="218"/>
      <c r="I134" s="217"/>
      <c r="J134" s="159"/>
      <c r="K134" s="17">
        <f>I134-D134</f>
        <v>-73747219.950000003</v>
      </c>
      <c r="L134" s="158"/>
      <c r="M134" s="158"/>
    </row>
    <row r="135" spans="1:15" x14ac:dyDescent="0.2">
      <c r="B135" s="159" t="s">
        <v>7</v>
      </c>
      <c r="C135" s="159" t="s">
        <v>7</v>
      </c>
      <c r="D135" s="159" t="s">
        <v>7</v>
      </c>
      <c r="E135" s="159" t="s">
        <v>7</v>
      </c>
      <c r="F135" s="159" t="s">
        <v>7</v>
      </c>
      <c r="G135" s="159" t="s">
        <v>7</v>
      </c>
      <c r="H135" s="159" t="s">
        <v>7</v>
      </c>
      <c r="I135" s="159"/>
      <c r="J135" s="159" t="s">
        <v>7</v>
      </c>
      <c r="K135" s="17"/>
      <c r="L135" s="158"/>
      <c r="M135" s="158"/>
    </row>
    <row r="136" spans="1:15" x14ac:dyDescent="0.2">
      <c r="C136" s="158" t="s">
        <v>516</v>
      </c>
      <c r="D136" s="158"/>
      <c r="E136" s="158"/>
      <c r="F136" s="158"/>
      <c r="G136" s="158"/>
      <c r="H136" s="158"/>
      <c r="I136" s="158"/>
      <c r="J136" s="158" t="s">
        <v>496</v>
      </c>
      <c r="L136" s="158"/>
      <c r="M136" s="158"/>
    </row>
    <row r="137" spans="1:15" x14ac:dyDescent="0.2">
      <c r="C137" s="158" t="s">
        <v>416</v>
      </c>
      <c r="D137" s="158"/>
      <c r="E137" s="158" t="s">
        <v>13</v>
      </c>
      <c r="F137" s="158"/>
      <c r="G137" s="158"/>
      <c r="H137" s="158"/>
      <c r="I137" s="158"/>
      <c r="J137" s="158" t="s">
        <v>517</v>
      </c>
      <c r="L137" s="158"/>
      <c r="M137" s="158"/>
    </row>
    <row r="138" spans="1:15" x14ac:dyDescent="0.2">
      <c r="B138" s="159" t="s">
        <v>7</v>
      </c>
      <c r="C138" s="159" t="s">
        <v>7</v>
      </c>
      <c r="D138" s="159" t="s">
        <v>7</v>
      </c>
      <c r="E138" s="159" t="s">
        <v>7</v>
      </c>
      <c r="F138" s="159" t="s">
        <v>7</v>
      </c>
      <c r="G138" s="159" t="s">
        <v>7</v>
      </c>
      <c r="H138" s="159"/>
      <c r="I138" s="159" t="s">
        <v>7</v>
      </c>
      <c r="J138" s="159" t="s">
        <v>7</v>
      </c>
      <c r="L138" s="175"/>
      <c r="M138" s="158"/>
    </row>
    <row r="139" spans="1:15" x14ac:dyDescent="0.2">
      <c r="C139" s="158" t="s">
        <v>15</v>
      </c>
      <c r="D139" s="158"/>
      <c r="E139" s="160" t="s">
        <v>418</v>
      </c>
      <c r="F139" s="158"/>
      <c r="G139" s="158"/>
      <c r="H139" s="158"/>
      <c r="I139" s="158"/>
      <c r="J139" s="158" t="s">
        <v>17</v>
      </c>
      <c r="L139" s="158"/>
      <c r="M139" s="158"/>
    </row>
    <row r="140" spans="1:15" x14ac:dyDescent="0.2">
      <c r="C140" s="158"/>
      <c r="D140" s="158"/>
      <c r="E140" s="160" t="s">
        <v>18</v>
      </c>
      <c r="F140" s="158"/>
      <c r="G140" s="158"/>
      <c r="H140" s="158"/>
      <c r="I140" s="158"/>
      <c r="J140" s="158"/>
      <c r="L140" s="158"/>
      <c r="M140" s="158"/>
    </row>
    <row r="141" spans="1:15" x14ac:dyDescent="0.2">
      <c r="C141" s="158" t="s">
        <v>19</v>
      </c>
      <c r="D141" s="158"/>
      <c r="E141" s="158"/>
      <c r="F141" s="158"/>
      <c r="G141" s="158"/>
      <c r="H141" s="158"/>
      <c r="I141" s="158"/>
      <c r="J141" s="158" t="s">
        <v>695</v>
      </c>
      <c r="L141" s="158"/>
      <c r="M141" s="158"/>
    </row>
    <row r="142" spans="1:15" x14ac:dyDescent="0.2">
      <c r="C142" s="158" t="s">
        <v>22</v>
      </c>
      <c r="D142" s="158"/>
      <c r="E142" s="158" t="s">
        <v>518</v>
      </c>
      <c r="G142" s="158"/>
      <c r="H142" s="158"/>
      <c r="I142" s="158"/>
      <c r="J142" s="158" t="s">
        <v>23</v>
      </c>
      <c r="K142" s="158"/>
      <c r="L142" s="158"/>
      <c r="M142" s="158"/>
    </row>
    <row r="143" spans="1:15" x14ac:dyDescent="0.2">
      <c r="C143" s="158" t="s">
        <v>786</v>
      </c>
      <c r="D143" s="158"/>
      <c r="E143" s="160" t="s">
        <v>519</v>
      </c>
      <c r="F143" s="158"/>
      <c r="G143" s="158"/>
      <c r="H143" s="158"/>
      <c r="I143" s="158"/>
      <c r="J143" s="158"/>
      <c r="K143" s="158"/>
      <c r="L143" s="158"/>
      <c r="M143" s="158"/>
    </row>
    <row r="144" spans="1:15" ht="10.5" customHeight="1" x14ac:dyDescent="0.2">
      <c r="B144" s="159" t="s">
        <v>7</v>
      </c>
      <c r="C144" s="159" t="s">
        <v>7</v>
      </c>
      <c r="D144" s="159" t="s">
        <v>7</v>
      </c>
      <c r="E144" s="159" t="s">
        <v>7</v>
      </c>
      <c r="F144" s="159" t="s">
        <v>7</v>
      </c>
      <c r="G144" s="159" t="s">
        <v>7</v>
      </c>
      <c r="H144" s="159"/>
      <c r="I144" s="159"/>
      <c r="J144" s="159" t="s">
        <v>7</v>
      </c>
      <c r="K144" s="167"/>
      <c r="L144" s="175"/>
      <c r="M144" s="158"/>
    </row>
    <row r="145" spans="1:14" x14ac:dyDescent="0.2">
      <c r="B145" s="82">
        <v>4010</v>
      </c>
      <c r="C145" s="176" t="s">
        <v>520</v>
      </c>
      <c r="D145" s="162" t="s">
        <v>255</v>
      </c>
      <c r="E145" s="162" t="s">
        <v>308</v>
      </c>
      <c r="F145" s="162" t="s">
        <v>309</v>
      </c>
      <c r="G145" s="162" t="s">
        <v>310</v>
      </c>
      <c r="H145" s="162"/>
      <c r="I145" s="163"/>
      <c r="J145" s="162" t="s">
        <v>427</v>
      </c>
      <c r="K145" s="169" t="s">
        <v>427</v>
      </c>
      <c r="L145" s="158"/>
      <c r="M145" s="158"/>
    </row>
    <row r="146" spans="1:14" ht="10.5" customHeight="1" x14ac:dyDescent="0.2">
      <c r="B146" s="159" t="s">
        <v>7</v>
      </c>
      <c r="C146" s="159" t="s">
        <v>7</v>
      </c>
      <c r="D146" s="159" t="s">
        <v>7</v>
      </c>
      <c r="E146" s="159" t="s">
        <v>7</v>
      </c>
      <c r="F146" s="159" t="s">
        <v>7</v>
      </c>
      <c r="G146" s="159" t="s">
        <v>7</v>
      </c>
      <c r="H146" s="159"/>
      <c r="I146" s="159"/>
      <c r="J146" s="159" t="s">
        <v>7</v>
      </c>
      <c r="K146" s="169"/>
      <c r="L146" s="158"/>
      <c r="M146" s="158"/>
      <c r="N146" s="3" t="s">
        <v>703</v>
      </c>
    </row>
    <row r="147" spans="1:14" x14ac:dyDescent="0.2">
      <c r="A147" s="177"/>
      <c r="C147" s="3" t="s">
        <v>521</v>
      </c>
      <c r="D147" s="178">
        <v>0</v>
      </c>
      <c r="E147" s="16">
        <f>IF($J147=E$11,$D147,IF($J147="CAP/CUST",0.5*$D147,0))</f>
        <v>0</v>
      </c>
      <c r="F147" s="16">
        <f>IF($J147=F$11,$D147,IF($J147="CAP/CUST",0.5*$D147,0))</f>
        <v>0</v>
      </c>
      <c r="G147" s="16">
        <f>IF($J147=G$11,$D147,0)</f>
        <v>0</v>
      </c>
      <c r="H147" s="16"/>
      <c r="I147" s="16"/>
      <c r="J147" s="162" t="s">
        <v>309</v>
      </c>
      <c r="K147" s="169" t="s">
        <v>309</v>
      </c>
      <c r="L147" s="158"/>
      <c r="M147" s="158"/>
    </row>
    <row r="148" spans="1:14" ht="9.75" customHeight="1" x14ac:dyDescent="0.2">
      <c r="A148" s="177"/>
      <c r="D148" s="178"/>
      <c r="E148" s="178"/>
      <c r="F148" s="178"/>
      <c r="G148" s="178"/>
      <c r="H148" s="178"/>
      <c r="I148" s="178"/>
      <c r="J148" s="162"/>
      <c r="K148" s="169"/>
      <c r="L148" s="158"/>
      <c r="M148" s="158"/>
    </row>
    <row r="149" spans="1:14" x14ac:dyDescent="0.2">
      <c r="A149" s="177" t="s">
        <v>522</v>
      </c>
      <c r="B149" s="165" t="s">
        <v>523</v>
      </c>
      <c r="C149" s="3" t="s">
        <v>524</v>
      </c>
      <c r="D149" s="16">
        <v>0</v>
      </c>
      <c r="E149" s="16">
        <f>IF($J149=E$11,$D149,IF($J149="CAP/CUST",0.5*$D149,0))</f>
        <v>0</v>
      </c>
      <c r="F149" s="16">
        <f>IF($J149=F$11,$D149,IF($J149="CAP/CUST",0.5*$D149,0))</f>
        <v>0</v>
      </c>
      <c r="G149" s="16">
        <f>IF($J149=G$11,$D149,0)</f>
        <v>0</v>
      </c>
      <c r="H149" s="16"/>
      <c r="I149" s="16"/>
      <c r="J149" s="162" t="s">
        <v>310</v>
      </c>
      <c r="K149" s="169" t="s">
        <v>310</v>
      </c>
      <c r="L149" s="158"/>
      <c r="M149" s="158"/>
    </row>
    <row r="150" spans="1:14" x14ac:dyDescent="0.2">
      <c r="A150" s="164" t="s">
        <v>525</v>
      </c>
      <c r="B150" s="18">
        <v>813</v>
      </c>
      <c r="C150" s="160" t="s">
        <v>526</v>
      </c>
      <c r="D150" s="16">
        <f>'[20]6b'!$K$32</f>
        <v>193934.660156</v>
      </c>
      <c r="E150" s="16">
        <f>IF($J150=E$11,$D150,IF($J150="CAP/CUST",0.5*$D150,0))</f>
        <v>0</v>
      </c>
      <c r="F150" s="16">
        <f>IF($J150=F$11,$D150,IF($J150="CAP/CUST",0.5*$D150,0))</f>
        <v>0</v>
      </c>
      <c r="G150" s="16">
        <f>IF($J150=G$11,$D150,0)</f>
        <v>193934.660156</v>
      </c>
      <c r="H150" s="16"/>
      <c r="I150" s="16"/>
      <c r="J150" s="162" t="s">
        <v>310</v>
      </c>
      <c r="K150" s="169" t="s">
        <v>310</v>
      </c>
      <c r="L150" s="158"/>
      <c r="M150" s="158"/>
    </row>
    <row r="151" spans="1:14" ht="9.75" customHeight="1" x14ac:dyDescent="0.2">
      <c r="C151" s="160"/>
      <c r="D151" s="178"/>
      <c r="E151" s="178"/>
      <c r="F151" s="178"/>
      <c r="G151" s="178"/>
      <c r="H151" s="178"/>
      <c r="I151" s="178"/>
      <c r="J151" s="162"/>
      <c r="K151" s="169"/>
      <c r="L151" s="158"/>
      <c r="M151" s="158"/>
    </row>
    <row r="152" spans="1:14" x14ac:dyDescent="0.2">
      <c r="A152" s="152" t="s">
        <v>527</v>
      </c>
      <c r="B152" s="165" t="s">
        <v>528</v>
      </c>
      <c r="C152" s="158" t="s">
        <v>529</v>
      </c>
      <c r="D152" s="16">
        <f>'[20]6b'!$K$44</f>
        <v>0</v>
      </c>
      <c r="E152" s="16">
        <f>IF($J152=E$11,$D152,IF($J152="CAP/CUST",0.5*$D152,0))</f>
        <v>0</v>
      </c>
      <c r="F152" s="16">
        <f>IF($J152=F$11,$D152,IF($J152="CAP/CUST",0.5*$D152,0))</f>
        <v>0</v>
      </c>
      <c r="G152" s="16">
        <f>IF($J152=G$11,$D152,0)</f>
        <v>0</v>
      </c>
      <c r="H152" s="16"/>
      <c r="I152" s="16"/>
      <c r="J152" s="162" t="s">
        <v>309</v>
      </c>
      <c r="K152" s="169" t="s">
        <v>309</v>
      </c>
      <c r="L152" s="158"/>
      <c r="M152" s="158"/>
    </row>
    <row r="153" spans="1:14" ht="9.75" customHeight="1" x14ac:dyDescent="0.2">
      <c r="C153" s="158"/>
      <c r="D153" s="178"/>
      <c r="E153" s="178"/>
      <c r="F153" s="178"/>
      <c r="G153" s="178"/>
      <c r="H153" s="178"/>
      <c r="I153" s="178"/>
      <c r="J153" s="162"/>
      <c r="K153" s="169"/>
      <c r="L153" s="158"/>
      <c r="M153" s="158"/>
    </row>
    <row r="154" spans="1:14" x14ac:dyDescent="0.2">
      <c r="C154" s="179" t="s">
        <v>530</v>
      </c>
      <c r="D154" s="178"/>
      <c r="E154" s="178"/>
      <c r="F154" s="178"/>
      <c r="G154" s="178"/>
      <c r="H154" s="178"/>
      <c r="I154" s="178"/>
      <c r="J154" s="162"/>
      <c r="K154" s="169"/>
      <c r="L154" s="158"/>
      <c r="M154" s="158"/>
    </row>
    <row r="155" spans="1:14" x14ac:dyDescent="0.2">
      <c r="A155" s="152" t="s">
        <v>531</v>
      </c>
      <c r="B155" s="18">
        <v>870</v>
      </c>
      <c r="C155" s="158" t="s">
        <v>532</v>
      </c>
      <c r="D155" s="16">
        <f>'[20]6b'!$K50</f>
        <v>453602.73963519518</v>
      </c>
      <c r="E155" s="219">
        <f>(SUM(E$156:E$165)/SUM($D$156:$D$165))*$D155</f>
        <v>286823.71456512657</v>
      </c>
      <c r="F155" s="219">
        <f>(SUM(F$156:F$165)/SUM($D$156:$D$165))*$D155</f>
        <v>166779.02507006866</v>
      </c>
      <c r="G155" s="219">
        <f>(SUM(G$156:G$168)/SUM($D$156:$D$168))*$D155</f>
        <v>0</v>
      </c>
      <c r="H155" s="219"/>
      <c r="I155" s="219"/>
      <c r="J155" s="163" t="s">
        <v>533</v>
      </c>
      <c r="K155" s="169" t="s">
        <v>533</v>
      </c>
      <c r="L155" s="158"/>
      <c r="M155" s="158"/>
    </row>
    <row r="156" spans="1:14" x14ac:dyDescent="0.2">
      <c r="A156" s="152" t="s">
        <v>534</v>
      </c>
      <c r="B156" s="18">
        <v>8711</v>
      </c>
      <c r="C156" s="158" t="s">
        <v>535</v>
      </c>
      <c r="D156" s="16">
        <f>'[20]6b'!$K51</f>
        <v>13513.434192038401</v>
      </c>
      <c r="E156" s="16">
        <f>IF($J156=E$11,$D156,IF($J156="CAP/CUST",0.5*$D156,0))</f>
        <v>0</v>
      </c>
      <c r="F156" s="16">
        <f>IF($J156=F$11,$D156,IF($J156="CAP/CUST",0.5*$D156,0))</f>
        <v>13513.434192038401</v>
      </c>
      <c r="G156" s="16">
        <f>IF($J156=G$11,$D156,0)</f>
        <v>0</v>
      </c>
      <c r="H156" s="16"/>
      <c r="I156" s="16"/>
      <c r="J156" s="162" t="s">
        <v>309</v>
      </c>
      <c r="K156" s="169" t="s">
        <v>309</v>
      </c>
      <c r="L156" s="158"/>
      <c r="M156" s="158"/>
    </row>
    <row r="157" spans="1:14" x14ac:dyDescent="0.2">
      <c r="A157" s="152" t="s">
        <v>536</v>
      </c>
      <c r="B157" s="18">
        <v>874</v>
      </c>
      <c r="C157" s="158" t="s">
        <v>537</v>
      </c>
      <c r="D157" s="16">
        <f>'[20]6b'!$K52</f>
        <v>1616204.9639987603</v>
      </c>
      <c r="E157" s="219">
        <f>((E$23+E$24+E$27+E$28+E$29)/($D$23+$D$24+$D$27+$D$28+$D$29))*$D157</f>
        <v>479206.58384762768</v>
      </c>
      <c r="F157" s="219">
        <f>((F$23+F$24+F$27+F$28+F$29)/($D$23+$D$24+$D$27+$D$28+$D$29))*$D157</f>
        <v>1136998.3801511326</v>
      </c>
      <c r="G157" s="219">
        <f>((G$23+G$24+G$27+G$28+G$29)/($D$23+$D$24+$D$27+$D$28+$D$29))*$D157</f>
        <v>0</v>
      </c>
      <c r="H157" s="219"/>
      <c r="I157" s="219"/>
      <c r="J157" s="220" t="s">
        <v>538</v>
      </c>
      <c r="K157" s="169" t="s">
        <v>539</v>
      </c>
      <c r="L157" s="158"/>
      <c r="M157" s="158"/>
    </row>
    <row r="158" spans="1:14" x14ac:dyDescent="0.2">
      <c r="A158" s="152" t="s">
        <v>540</v>
      </c>
      <c r="B158" s="18">
        <v>8751</v>
      </c>
      <c r="C158" s="158" t="s">
        <v>541</v>
      </c>
      <c r="D158" s="16">
        <f>'[20]6b'!$K53</f>
        <v>0</v>
      </c>
      <c r="E158" s="16">
        <f t="shared" ref="E158:F162" si="25">IF($J158=E$11,$D158,IF($J158="CAP/CUST",0.5*$D158,0))</f>
        <v>0</v>
      </c>
      <c r="F158" s="16">
        <f t="shared" si="25"/>
        <v>0</v>
      </c>
      <c r="G158" s="16">
        <f>IF($J158=G$11,$D158,0)</f>
        <v>0</v>
      </c>
      <c r="H158" s="16"/>
      <c r="I158" s="16"/>
      <c r="J158" s="163" t="s">
        <v>309</v>
      </c>
      <c r="K158" s="169" t="s">
        <v>542</v>
      </c>
      <c r="L158" s="158"/>
      <c r="M158" s="158"/>
    </row>
    <row r="159" spans="1:14" x14ac:dyDescent="0.2">
      <c r="A159" s="152" t="s">
        <v>543</v>
      </c>
      <c r="B159" s="18">
        <v>8754</v>
      </c>
      <c r="C159" s="158" t="s">
        <v>544</v>
      </c>
      <c r="D159" s="16">
        <f>'[20]6b'!$K54</f>
        <v>0</v>
      </c>
      <c r="E159" s="16">
        <f t="shared" si="25"/>
        <v>0</v>
      </c>
      <c r="F159" s="16">
        <f t="shared" si="25"/>
        <v>0</v>
      </c>
      <c r="G159" s="16">
        <f>IF($J159=G$11,$D159,0)</f>
        <v>0</v>
      </c>
      <c r="H159" s="16"/>
      <c r="I159" s="16"/>
      <c r="J159" s="163" t="s">
        <v>309</v>
      </c>
      <c r="K159" s="169" t="s">
        <v>542</v>
      </c>
      <c r="L159" s="158"/>
      <c r="M159" s="158"/>
    </row>
    <row r="160" spans="1:14" x14ac:dyDescent="0.2">
      <c r="A160" s="152" t="s">
        <v>545</v>
      </c>
      <c r="B160" s="18">
        <v>8761</v>
      </c>
      <c r="C160" s="158" t="s">
        <v>546</v>
      </c>
      <c r="D160" s="16">
        <f>'[20]6b'!$K55</f>
        <v>14341.598628305601</v>
      </c>
      <c r="E160" s="16">
        <f t="shared" si="25"/>
        <v>0</v>
      </c>
      <c r="F160" s="16">
        <f t="shared" si="25"/>
        <v>14341.598628305601</v>
      </c>
      <c r="G160" s="16">
        <f>IF($J160=G$11,$D160,0)</f>
        <v>0</v>
      </c>
      <c r="H160" s="16"/>
      <c r="I160" s="16"/>
      <c r="J160" s="163" t="s">
        <v>309</v>
      </c>
      <c r="K160" s="169" t="s">
        <v>547</v>
      </c>
      <c r="L160" s="158"/>
      <c r="M160" s="158"/>
    </row>
    <row r="161" spans="1:13" x14ac:dyDescent="0.2">
      <c r="A161" s="152" t="s">
        <v>548</v>
      </c>
      <c r="B161" s="18">
        <v>8771</v>
      </c>
      <c r="C161" s="158" t="s">
        <v>549</v>
      </c>
      <c r="D161" s="16">
        <f>'[20]6b'!$K56</f>
        <v>20208.202816474401</v>
      </c>
      <c r="E161" s="16">
        <f t="shared" si="25"/>
        <v>0</v>
      </c>
      <c r="F161" s="16">
        <f t="shared" si="25"/>
        <v>20208.202816474401</v>
      </c>
      <c r="G161" s="16">
        <f>IF($J161=G$11,$D161,0)</f>
        <v>0</v>
      </c>
      <c r="H161" s="16"/>
      <c r="I161" s="16"/>
      <c r="J161" s="163" t="s">
        <v>309</v>
      </c>
      <c r="K161" s="169" t="s">
        <v>550</v>
      </c>
      <c r="L161" s="158"/>
      <c r="M161" s="158"/>
    </row>
    <row r="162" spans="1:13" x14ac:dyDescent="0.2">
      <c r="A162" s="152" t="s">
        <v>551</v>
      </c>
      <c r="B162" s="18">
        <v>878</v>
      </c>
      <c r="C162" s="158" t="s">
        <v>552</v>
      </c>
      <c r="D162" s="16">
        <f>'[20]6b'!$K57</f>
        <v>1702586.514858363</v>
      </c>
      <c r="E162" s="16">
        <f t="shared" si="25"/>
        <v>1702586.514858363</v>
      </c>
      <c r="F162" s="16">
        <f t="shared" si="25"/>
        <v>0</v>
      </c>
      <c r="G162" s="16">
        <f>IF($J162=G$11,$D162,0)</f>
        <v>0</v>
      </c>
      <c r="H162" s="16"/>
      <c r="I162" s="16"/>
      <c r="J162" s="163" t="s">
        <v>308</v>
      </c>
      <c r="K162" s="169" t="s">
        <v>553</v>
      </c>
      <c r="L162" s="158"/>
      <c r="M162" s="158"/>
    </row>
    <row r="163" spans="1:13" x14ac:dyDescent="0.2">
      <c r="A163" s="152" t="s">
        <v>554</v>
      </c>
      <c r="B163" s="18">
        <v>8791</v>
      </c>
      <c r="C163" s="158" t="s">
        <v>555</v>
      </c>
      <c r="D163" s="16">
        <f>'[20]6b'!$K58</f>
        <v>264872.41101777495</v>
      </c>
      <c r="E163" s="16">
        <f t="shared" ref="E163:G167" si="26">(SUM(E$20:E$34)/SUM($D$20:$D$34))*$D163</f>
        <v>99067.228630287791</v>
      </c>
      <c r="F163" s="16">
        <f t="shared" si="26"/>
        <v>165805.18238748718</v>
      </c>
      <c r="G163" s="16">
        <f t="shared" si="26"/>
        <v>0</v>
      </c>
      <c r="H163" s="16"/>
      <c r="I163" s="16"/>
      <c r="J163" s="163" t="s">
        <v>470</v>
      </c>
      <c r="K163" s="169" t="s">
        <v>556</v>
      </c>
      <c r="L163" s="158"/>
      <c r="M163" s="158"/>
    </row>
    <row r="164" spans="1:13" x14ac:dyDescent="0.2">
      <c r="A164" s="152" t="s">
        <v>557</v>
      </c>
      <c r="B164" s="18">
        <v>8792</v>
      </c>
      <c r="C164" s="158" t="s">
        <v>558</v>
      </c>
      <c r="D164" s="16">
        <f>'[20]6b'!$K59</f>
        <v>56042.861168099989</v>
      </c>
      <c r="E164" s="16">
        <f t="shared" si="26"/>
        <v>20961.07676560945</v>
      </c>
      <c r="F164" s="16">
        <f t="shared" si="26"/>
        <v>35081.784402490543</v>
      </c>
      <c r="G164" s="16">
        <f t="shared" si="26"/>
        <v>0</v>
      </c>
      <c r="H164" s="16"/>
      <c r="I164" s="16"/>
      <c r="J164" s="163" t="s">
        <v>470</v>
      </c>
      <c r="K164" s="169" t="s">
        <v>556</v>
      </c>
      <c r="L164" s="158"/>
      <c r="M164" s="158"/>
    </row>
    <row r="165" spans="1:13" x14ac:dyDescent="0.2">
      <c r="A165" s="152" t="s">
        <v>559</v>
      </c>
      <c r="B165" s="18">
        <v>8793</v>
      </c>
      <c r="C165" s="158" t="s">
        <v>560</v>
      </c>
      <c r="D165" s="16">
        <f>'[20]6b'!$K60</f>
        <v>-116306.60363572498</v>
      </c>
      <c r="E165" s="16">
        <f t="shared" si="26"/>
        <v>-43500.841968850436</v>
      </c>
      <c r="F165" s="16">
        <f t="shared" si="26"/>
        <v>-72805.761666874547</v>
      </c>
      <c r="G165" s="16">
        <f t="shared" si="26"/>
        <v>0</v>
      </c>
      <c r="H165" s="16"/>
      <c r="I165" s="16"/>
      <c r="J165" s="163" t="s">
        <v>470</v>
      </c>
      <c r="K165" s="169" t="s">
        <v>556</v>
      </c>
      <c r="L165" s="158"/>
      <c r="M165" s="158"/>
    </row>
    <row r="166" spans="1:13" x14ac:dyDescent="0.2">
      <c r="A166" s="152" t="s">
        <v>561</v>
      </c>
      <c r="B166" s="18">
        <v>8801</v>
      </c>
      <c r="C166" s="158" t="s">
        <v>562</v>
      </c>
      <c r="D166" s="16">
        <f>'[20]6b'!$K61</f>
        <v>165379.75166571239</v>
      </c>
      <c r="E166" s="16">
        <f t="shared" si="26"/>
        <v>61855.11585043063</v>
      </c>
      <c r="F166" s="16">
        <f t="shared" si="26"/>
        <v>103524.63581528177</v>
      </c>
      <c r="G166" s="16">
        <f t="shared" si="26"/>
        <v>0</v>
      </c>
      <c r="H166" s="16"/>
      <c r="I166" s="16"/>
      <c r="J166" s="163" t="s">
        <v>470</v>
      </c>
      <c r="K166" s="169" t="s">
        <v>563</v>
      </c>
      <c r="L166" s="158"/>
      <c r="M166" s="158"/>
    </row>
    <row r="167" spans="1:13" x14ac:dyDescent="0.2">
      <c r="A167" s="152" t="s">
        <v>564</v>
      </c>
      <c r="B167" s="18">
        <v>8802</v>
      </c>
      <c r="C167" s="158" t="s">
        <v>565</v>
      </c>
      <c r="D167" s="16">
        <f>'[20]6b'!$K62</f>
        <v>867274.57582200365</v>
      </c>
      <c r="E167" s="16">
        <f t="shared" si="26"/>
        <v>324376.88907671295</v>
      </c>
      <c r="F167" s="16">
        <f t="shared" si="26"/>
        <v>542897.68674529076</v>
      </c>
      <c r="G167" s="16">
        <f t="shared" si="26"/>
        <v>0</v>
      </c>
      <c r="H167" s="16"/>
      <c r="I167" s="16"/>
      <c r="J167" s="163" t="s">
        <v>470</v>
      </c>
      <c r="K167" s="169" t="s">
        <v>563</v>
      </c>
      <c r="L167" s="158"/>
      <c r="M167" s="158"/>
    </row>
    <row r="168" spans="1:13" x14ac:dyDescent="0.2">
      <c r="A168" s="152" t="s">
        <v>566</v>
      </c>
      <c r="B168" s="18">
        <v>881</v>
      </c>
      <c r="C168" s="158" t="s">
        <v>567</v>
      </c>
      <c r="D168" s="16">
        <f>'[20]6b'!$K63</f>
        <v>58446.776816559999</v>
      </c>
      <c r="E168" s="16">
        <f>IF($J168=E$11,$D168,IF($J168="CAP/CUST",0.5*$D168,0))</f>
        <v>0</v>
      </c>
      <c r="F168" s="16">
        <f>IF($J168=F$11,$D168,IF($J168="CAP/CUST",0.5*$D168,0))</f>
        <v>58446.776816559999</v>
      </c>
      <c r="G168" s="16">
        <f>IF($J168=G$11,$D168,0)</f>
        <v>0</v>
      </c>
      <c r="H168" s="16"/>
      <c r="I168" s="16"/>
      <c r="J168" s="162" t="s">
        <v>309</v>
      </c>
      <c r="K168" s="169" t="s">
        <v>309</v>
      </c>
      <c r="L168" s="158"/>
      <c r="M168" s="158"/>
    </row>
    <row r="169" spans="1:13" ht="9.75" customHeight="1" x14ac:dyDescent="0.2">
      <c r="C169" s="158"/>
      <c r="D169" s="178"/>
      <c r="E169" s="178"/>
      <c r="F169" s="158"/>
      <c r="G169" s="158"/>
      <c r="H169" s="158"/>
      <c r="I169" s="158"/>
      <c r="J169" s="162"/>
      <c r="K169" s="169"/>
      <c r="L169" s="158"/>
      <c r="M169" s="158"/>
    </row>
    <row r="170" spans="1:13" x14ac:dyDescent="0.2">
      <c r="C170" s="179" t="s">
        <v>568</v>
      </c>
      <c r="D170" s="178"/>
      <c r="E170" s="178"/>
      <c r="F170" s="158"/>
      <c r="G170" s="158"/>
      <c r="H170" s="158"/>
      <c r="I170" s="158"/>
      <c r="J170" s="162"/>
      <c r="K170" s="169"/>
      <c r="L170" s="158"/>
      <c r="M170" s="158"/>
    </row>
    <row r="171" spans="1:13" x14ac:dyDescent="0.2">
      <c r="A171" s="152" t="s">
        <v>569</v>
      </c>
      <c r="B171" s="18">
        <v>901</v>
      </c>
      <c r="C171" s="158" t="s">
        <v>570</v>
      </c>
      <c r="D171" s="16">
        <f>'[20]6b'!$K66</f>
        <v>153891.98875302958</v>
      </c>
      <c r="E171" s="16">
        <f t="shared" ref="E171:F178" si="27">IF($J171=E$11,$D171,IF($J171="CAP/CUST",0.5*$D171,0))</f>
        <v>153891.98875302958</v>
      </c>
      <c r="F171" s="16">
        <f t="shared" si="27"/>
        <v>0</v>
      </c>
      <c r="G171" s="16">
        <f t="shared" ref="G171:G178" si="28">IF($J171=G$11,$D171,0)</f>
        <v>0</v>
      </c>
      <c r="H171" s="16"/>
      <c r="I171" s="16"/>
      <c r="J171" s="162" t="s">
        <v>308</v>
      </c>
      <c r="K171" s="169" t="s">
        <v>308</v>
      </c>
      <c r="L171" s="158"/>
      <c r="M171" s="158"/>
    </row>
    <row r="172" spans="1:13" x14ac:dyDescent="0.2">
      <c r="A172" s="152" t="s">
        <v>571</v>
      </c>
      <c r="B172" s="18">
        <v>9011</v>
      </c>
      <c r="C172" s="158" t="s">
        <v>723</v>
      </c>
      <c r="D172" s="16">
        <f>'[20]6b'!$K67</f>
        <v>70810.703211600005</v>
      </c>
      <c r="E172" s="16">
        <f t="shared" si="27"/>
        <v>70810.703211600005</v>
      </c>
      <c r="F172" s="16">
        <f t="shared" si="27"/>
        <v>0</v>
      </c>
      <c r="G172" s="16">
        <f t="shared" si="28"/>
        <v>0</v>
      </c>
      <c r="H172" s="16"/>
      <c r="I172" s="16"/>
      <c r="J172" s="162" t="s">
        <v>308</v>
      </c>
      <c r="K172" s="169"/>
      <c r="L172" s="158"/>
      <c r="M172" s="158"/>
    </row>
    <row r="173" spans="1:13" x14ac:dyDescent="0.2">
      <c r="A173" s="152" t="s">
        <v>571</v>
      </c>
      <c r="B173" s="18">
        <v>902</v>
      </c>
      <c r="C173" s="158" t="s">
        <v>572</v>
      </c>
      <c r="D173" s="16">
        <f>'[20]6b'!$K68</f>
        <v>777062.69166849076</v>
      </c>
      <c r="E173" s="16">
        <f t="shared" si="27"/>
        <v>777062.69166849076</v>
      </c>
      <c r="F173" s="16">
        <f t="shared" si="27"/>
        <v>0</v>
      </c>
      <c r="G173" s="16">
        <f t="shared" si="28"/>
        <v>0</v>
      </c>
      <c r="H173" s="16"/>
      <c r="I173" s="16"/>
      <c r="J173" s="162" t="s">
        <v>308</v>
      </c>
      <c r="K173" s="169" t="s">
        <v>308</v>
      </c>
      <c r="L173" s="158"/>
      <c r="M173" s="158"/>
    </row>
    <row r="174" spans="1:13" x14ac:dyDescent="0.2">
      <c r="A174" s="152" t="s">
        <v>573</v>
      </c>
      <c r="B174" s="18">
        <v>903</v>
      </c>
      <c r="C174" s="158" t="s">
        <v>574</v>
      </c>
      <c r="D174" s="16">
        <f>'[20]6b'!$K69</f>
        <v>1097233.2077955501</v>
      </c>
      <c r="E174" s="16">
        <f>IF($J174=E$11,$D174,IF($J174="CAP/CUST",0.5*$D174,0))</f>
        <v>1097233.2077955501</v>
      </c>
      <c r="F174" s="16">
        <f t="shared" si="27"/>
        <v>0</v>
      </c>
      <c r="G174" s="16">
        <f t="shared" si="28"/>
        <v>0</v>
      </c>
      <c r="H174" s="16"/>
      <c r="I174" s="16"/>
      <c r="J174" s="162" t="s">
        <v>308</v>
      </c>
      <c r="K174" s="169" t="s">
        <v>308</v>
      </c>
      <c r="L174" s="158"/>
      <c r="M174" s="158"/>
    </row>
    <row r="175" spans="1:13" x14ac:dyDescent="0.2">
      <c r="A175" s="152" t="s">
        <v>575</v>
      </c>
      <c r="B175" s="18">
        <v>9031</v>
      </c>
      <c r="C175" s="158" t="s">
        <v>704</v>
      </c>
      <c r="D175" s="16">
        <f>'[20]6b'!$K70</f>
        <v>515793.51249693159</v>
      </c>
      <c r="E175" s="16">
        <f>IF($J175=E$11,$D175,IF($J175="CAP/CUST",0.5*$D175,0))</f>
        <v>515793.51249693159</v>
      </c>
      <c r="F175" s="16">
        <f t="shared" si="27"/>
        <v>0</v>
      </c>
      <c r="G175" s="16">
        <f t="shared" si="28"/>
        <v>0</v>
      </c>
      <c r="H175" s="16"/>
      <c r="I175" s="16"/>
      <c r="J175" s="162" t="s">
        <v>308</v>
      </c>
      <c r="K175" s="169"/>
      <c r="L175" s="158"/>
      <c r="M175" s="158"/>
    </row>
    <row r="176" spans="1:13" x14ac:dyDescent="0.2">
      <c r="A176" s="152" t="s">
        <v>575</v>
      </c>
      <c r="B176" s="18">
        <v>904</v>
      </c>
      <c r="C176" s="158" t="s">
        <v>576</v>
      </c>
      <c r="D176" s="16">
        <f>'[20]6b'!$K71</f>
        <v>639175</v>
      </c>
      <c r="E176" s="16">
        <f t="shared" si="27"/>
        <v>0</v>
      </c>
      <c r="F176" s="16">
        <f t="shared" si="27"/>
        <v>0</v>
      </c>
      <c r="G176" s="16">
        <f t="shared" si="28"/>
        <v>639175</v>
      </c>
      <c r="H176" s="16"/>
      <c r="I176" s="16"/>
      <c r="J176" s="162" t="s">
        <v>310</v>
      </c>
      <c r="K176" s="169" t="s">
        <v>310</v>
      </c>
      <c r="L176" s="158"/>
      <c r="M176" s="158"/>
    </row>
    <row r="177" spans="1:13" x14ac:dyDescent="0.2">
      <c r="A177" s="152" t="s">
        <v>577</v>
      </c>
      <c r="B177" s="18">
        <v>905</v>
      </c>
      <c r="C177" s="158" t="s">
        <v>578</v>
      </c>
      <c r="D177" s="16">
        <f>'[20]6b'!$K72</f>
        <v>98937.807540875627</v>
      </c>
      <c r="E177" s="16">
        <f t="shared" si="27"/>
        <v>98937.807540875627</v>
      </c>
      <c r="F177" s="16">
        <f t="shared" si="27"/>
        <v>0</v>
      </c>
      <c r="G177" s="16">
        <f t="shared" si="28"/>
        <v>0</v>
      </c>
      <c r="H177" s="16"/>
      <c r="I177" s="16"/>
      <c r="J177" s="162" t="s">
        <v>308</v>
      </c>
      <c r="K177" s="169" t="s">
        <v>308</v>
      </c>
      <c r="L177" s="158"/>
      <c r="M177" s="158"/>
    </row>
    <row r="178" spans="1:13" x14ac:dyDescent="0.2">
      <c r="A178" s="152" t="s">
        <v>705</v>
      </c>
      <c r="B178" s="18">
        <v>9051</v>
      </c>
      <c r="C178" s="230" t="s">
        <v>706</v>
      </c>
      <c r="D178" s="16">
        <f>'[20]6b'!$K73</f>
        <v>32759.592236624874</v>
      </c>
      <c r="E178" s="16">
        <f t="shared" si="27"/>
        <v>32759.592236624874</v>
      </c>
      <c r="F178" s="16">
        <f t="shared" si="27"/>
        <v>0</v>
      </c>
      <c r="G178" s="16">
        <f t="shared" si="28"/>
        <v>0</v>
      </c>
      <c r="H178" s="16"/>
      <c r="I178" s="16"/>
      <c r="J178" s="162" t="s">
        <v>308</v>
      </c>
      <c r="K178" s="169"/>
      <c r="L178" s="158"/>
      <c r="M178" s="158"/>
    </row>
    <row r="179" spans="1:13" ht="9.75" customHeight="1" x14ac:dyDescent="0.2">
      <c r="C179" s="158"/>
      <c r="D179" s="178"/>
      <c r="E179" s="178"/>
      <c r="F179" s="178"/>
      <c r="G179" s="178"/>
      <c r="H179" s="178"/>
      <c r="I179" s="178"/>
      <c r="J179" s="162"/>
      <c r="K179" s="169"/>
      <c r="L179" s="158"/>
      <c r="M179" s="158"/>
    </row>
    <row r="180" spans="1:13" x14ac:dyDescent="0.2">
      <c r="A180" s="152" t="s">
        <v>579</v>
      </c>
      <c r="B180" s="18" t="s">
        <v>580</v>
      </c>
      <c r="C180" s="160" t="s">
        <v>581</v>
      </c>
      <c r="D180" s="237"/>
      <c r="E180" s="16">
        <f>IF($J180=E$11,$D180,IF($J180="CAP/CUST",0.5*$D180,0))</f>
        <v>0</v>
      </c>
      <c r="F180" s="16">
        <f>IF($J180=F$11,$D180,IF($J180="CAP/CUST",0.5*$D180,0))</f>
        <v>0</v>
      </c>
      <c r="G180" s="16">
        <f>IF($J180=G$11,$D180,0)</f>
        <v>0</v>
      </c>
      <c r="H180" s="16"/>
      <c r="I180" s="16"/>
      <c r="J180" s="162" t="s">
        <v>308</v>
      </c>
      <c r="K180" s="169" t="s">
        <v>308</v>
      </c>
      <c r="L180" s="158"/>
      <c r="M180" s="158"/>
    </row>
    <row r="181" spans="1:13" x14ac:dyDescent="0.2">
      <c r="C181" s="231" t="s">
        <v>712</v>
      </c>
      <c r="D181" s="178"/>
      <c r="E181" s="178"/>
      <c r="F181" s="178"/>
      <c r="G181" s="178"/>
      <c r="H181" s="178"/>
      <c r="I181" s="178"/>
      <c r="J181" s="162"/>
      <c r="K181" s="169"/>
      <c r="L181" s="158"/>
      <c r="M181" s="158"/>
    </row>
    <row r="182" spans="1:13" x14ac:dyDescent="0.2">
      <c r="A182" s="152" t="s">
        <v>582</v>
      </c>
      <c r="B182" s="18" t="s">
        <v>583</v>
      </c>
      <c r="C182" s="158" t="s">
        <v>584</v>
      </c>
      <c r="D182" s="16">
        <f>SUM('[20]6b'!$K$83:$K$94)</f>
        <v>1940044.8820248598</v>
      </c>
      <c r="E182" s="16">
        <f>IF($J182=E$11,$D182,IF($J182="CAP/CUST",0.5*$D182,0))</f>
        <v>1940044.8820248598</v>
      </c>
      <c r="F182" s="16">
        <f>IF($J182=F$11,$D182,IF($J182="CAP/CUST",0.5*$D182,0))</f>
        <v>0</v>
      </c>
      <c r="G182" s="16">
        <f>IF($J182=G$11,$D182,0)</f>
        <v>0</v>
      </c>
      <c r="H182" s="16"/>
      <c r="I182" s="16"/>
      <c r="J182" s="162" t="s">
        <v>308</v>
      </c>
      <c r="K182" s="169" t="s">
        <v>308</v>
      </c>
      <c r="L182" s="158"/>
      <c r="M182" s="158"/>
    </row>
    <row r="183" spans="1:13" ht="9.75" customHeight="1" x14ac:dyDescent="0.2">
      <c r="D183" s="178"/>
      <c r="E183" s="178"/>
      <c r="F183" s="178"/>
      <c r="G183" s="178"/>
      <c r="H183" s="178"/>
      <c r="I183" s="178"/>
      <c r="J183" s="162"/>
      <c r="K183" s="169"/>
      <c r="L183" s="158"/>
      <c r="M183" s="158"/>
    </row>
    <row r="184" spans="1:13" x14ac:dyDescent="0.2">
      <c r="A184" s="152" t="s">
        <v>585</v>
      </c>
      <c r="B184" s="18" t="s">
        <v>586</v>
      </c>
      <c r="C184" s="158" t="s">
        <v>587</v>
      </c>
      <c r="D184" s="16">
        <f>SUM('[20]6b'!$K$97:$K$121)</f>
        <v>7024756.4841719754</v>
      </c>
      <c r="E184" s="219">
        <f>((SUM(E$147:E$182)+SUM(E$189:E$201))/(SUM($D$147:$D$182)+SUM($D$189:$D$201)))*$D184</f>
        <v>4760803.3258475959</v>
      </c>
      <c r="F184" s="219">
        <f>((SUM(F$147:F$182)+SUM(F$189:F$201))/(SUM($D$147:$D$182)+SUM($D$189:$D$201)))*$D184</f>
        <v>1775400.7594195204</v>
      </c>
      <c r="G184" s="219">
        <f>((SUM(G$147:G$182)+SUM(G$189:G$201))/(SUM($D$147:$D$182)+SUM($D$189:$D$201)))*$D184</f>
        <v>488552.39890486083</v>
      </c>
      <c r="H184" s="219"/>
      <c r="I184" s="219"/>
      <c r="J184" s="162" t="s">
        <v>588</v>
      </c>
      <c r="K184" s="169" t="s">
        <v>588</v>
      </c>
      <c r="L184" s="158"/>
      <c r="M184" s="158"/>
    </row>
    <row r="185" spans="1:13" ht="9.75" customHeight="1" x14ac:dyDescent="0.2">
      <c r="D185" s="178"/>
      <c r="E185" s="178"/>
      <c r="F185" s="178"/>
      <c r="G185" s="178"/>
      <c r="H185" s="178"/>
      <c r="I185" s="178"/>
      <c r="J185" s="162"/>
      <c r="K185" s="169"/>
      <c r="L185" s="158"/>
      <c r="M185" s="158"/>
    </row>
    <row r="186" spans="1:13" x14ac:dyDescent="0.2">
      <c r="B186" s="82">
        <v>4020</v>
      </c>
      <c r="C186" s="180" t="s">
        <v>589</v>
      </c>
      <c r="D186" s="178"/>
      <c r="E186" s="178"/>
      <c r="F186" s="178"/>
      <c r="G186" s="178"/>
      <c r="H186" s="178"/>
      <c r="I186" s="178"/>
      <c r="J186" s="162"/>
      <c r="K186" s="169"/>
      <c r="L186" s="158"/>
      <c r="M186" s="158"/>
    </row>
    <row r="187" spans="1:13" ht="9.75" customHeight="1" x14ac:dyDescent="0.2">
      <c r="C187" s="158"/>
      <c r="D187" s="178"/>
      <c r="E187" s="178"/>
      <c r="F187" s="178"/>
      <c r="G187" s="178"/>
      <c r="H187" s="178"/>
      <c r="I187" s="178"/>
      <c r="J187" s="162"/>
      <c r="K187" s="169"/>
      <c r="L187" s="158"/>
      <c r="M187" s="158"/>
    </row>
    <row r="188" spans="1:13" x14ac:dyDescent="0.2">
      <c r="C188" s="179" t="s">
        <v>530</v>
      </c>
      <c r="D188" s="178"/>
      <c r="E188" s="178"/>
      <c r="F188" s="178"/>
      <c r="G188" s="178"/>
      <c r="H188" s="178"/>
      <c r="I188" s="178"/>
      <c r="J188" s="162"/>
      <c r="K188" s="169"/>
      <c r="L188" s="158"/>
      <c r="M188" s="158"/>
    </row>
    <row r="189" spans="1:13" x14ac:dyDescent="0.2">
      <c r="A189" s="152" t="s">
        <v>590</v>
      </c>
      <c r="B189" s="18">
        <v>885</v>
      </c>
      <c r="C189" s="158" t="s">
        <v>591</v>
      </c>
      <c r="D189" s="16">
        <f>'[20]6b'!$K130</f>
        <v>119081.93594682439</v>
      </c>
      <c r="E189" s="219">
        <f>(SUM(E$190:E$198)/SUM($D$190:$D$198))*$D189</f>
        <v>41597.579108114645</v>
      </c>
      <c r="F189" s="219">
        <f>(SUM(F$190:F$198)/SUM($D$190:$D$198))*$D189</f>
        <v>77484.356838709748</v>
      </c>
      <c r="G189" s="219">
        <f>(SUM(G$190:G$198)/SUM($D$190:$D$198))*$D189</f>
        <v>0</v>
      </c>
      <c r="H189" s="219"/>
      <c r="I189" s="219"/>
      <c r="J189" s="163" t="s">
        <v>592</v>
      </c>
      <c r="K189" s="169" t="s">
        <v>592</v>
      </c>
      <c r="L189" s="158"/>
      <c r="M189" s="158"/>
    </row>
    <row r="190" spans="1:13" x14ac:dyDescent="0.2">
      <c r="A190" s="152" t="s">
        <v>593</v>
      </c>
      <c r="B190" s="18">
        <v>886</v>
      </c>
      <c r="C190" s="158" t="s">
        <v>594</v>
      </c>
      <c r="D190" s="16">
        <f>'[20]6b'!$K131</f>
        <v>123081.4670466408</v>
      </c>
      <c r="E190" s="16">
        <f t="shared" ref="E190:F197" si="29">IF($J190=E$11,$D190,IF($J190="CAP/CUST",0.5*$D190,0))</f>
        <v>0</v>
      </c>
      <c r="F190" s="16">
        <f t="shared" si="29"/>
        <v>123081.4670466408</v>
      </c>
      <c r="G190" s="16">
        <f t="shared" ref="G190:G197" si="30">IF($J190=G$11,$D190,0)</f>
        <v>0</v>
      </c>
      <c r="H190" s="16"/>
      <c r="I190" s="16"/>
      <c r="J190" s="163" t="s">
        <v>309</v>
      </c>
      <c r="K190" s="169" t="s">
        <v>595</v>
      </c>
      <c r="L190" s="158"/>
      <c r="M190" s="158"/>
    </row>
    <row r="191" spans="1:13" x14ac:dyDescent="0.2">
      <c r="A191" s="152" t="s">
        <v>596</v>
      </c>
      <c r="B191" s="18">
        <v>887</v>
      </c>
      <c r="C191" s="158" t="s">
        <v>597</v>
      </c>
      <c r="D191" s="16">
        <f>'[20]6b'!$K132</f>
        <v>458653.0062654753</v>
      </c>
      <c r="E191" s="16">
        <f t="shared" si="29"/>
        <v>0</v>
      </c>
      <c r="F191" s="16">
        <f t="shared" si="29"/>
        <v>458653.0062654753</v>
      </c>
      <c r="G191" s="16">
        <f t="shared" si="30"/>
        <v>0</v>
      </c>
      <c r="H191" s="16"/>
      <c r="I191" s="16"/>
      <c r="J191" s="163" t="s">
        <v>309</v>
      </c>
      <c r="K191" s="169" t="s">
        <v>598</v>
      </c>
      <c r="L191" s="158"/>
      <c r="M191" s="158"/>
    </row>
    <row r="192" spans="1:13" x14ac:dyDescent="0.2">
      <c r="A192" s="152" t="s">
        <v>599</v>
      </c>
      <c r="B192" s="18">
        <v>889</v>
      </c>
      <c r="C192" s="158" t="s">
        <v>600</v>
      </c>
      <c r="D192" s="16">
        <f>'[20]6b'!$K133</f>
        <v>17529.7262063772</v>
      </c>
      <c r="E192" s="16">
        <f t="shared" si="29"/>
        <v>0</v>
      </c>
      <c r="F192" s="16">
        <f t="shared" si="29"/>
        <v>17529.7262063772</v>
      </c>
      <c r="G192" s="16">
        <f t="shared" si="30"/>
        <v>0</v>
      </c>
      <c r="H192" s="16"/>
      <c r="I192" s="16"/>
      <c r="J192" s="163" t="s">
        <v>309</v>
      </c>
      <c r="K192" s="169" t="s">
        <v>542</v>
      </c>
      <c r="L192" s="158"/>
      <c r="M192" s="158"/>
    </row>
    <row r="193" spans="1:13" x14ac:dyDescent="0.2">
      <c r="A193" s="152" t="s">
        <v>601</v>
      </c>
      <c r="B193" s="18">
        <v>890</v>
      </c>
      <c r="C193" s="158" t="s">
        <v>602</v>
      </c>
      <c r="D193" s="16">
        <f>'[20]6b'!$K134</f>
        <v>0</v>
      </c>
      <c r="E193" s="16">
        <f t="shared" si="29"/>
        <v>0</v>
      </c>
      <c r="F193" s="16">
        <f t="shared" si="29"/>
        <v>0</v>
      </c>
      <c r="G193" s="16">
        <f t="shared" si="30"/>
        <v>0</v>
      </c>
      <c r="H193" s="16"/>
      <c r="I193" s="16"/>
      <c r="J193" s="163" t="s">
        <v>309</v>
      </c>
      <c r="K193" s="169" t="s">
        <v>547</v>
      </c>
      <c r="L193" s="158"/>
      <c r="M193" s="158"/>
    </row>
    <row r="194" spans="1:13" x14ac:dyDescent="0.2">
      <c r="A194" s="152" t="s">
        <v>603</v>
      </c>
      <c r="B194" s="18">
        <v>891</v>
      </c>
      <c r="C194" s="158" t="s">
        <v>604</v>
      </c>
      <c r="D194" s="16">
        <f>'[20]6b'!$K135</f>
        <v>54203.037321747601</v>
      </c>
      <c r="E194" s="16">
        <f t="shared" si="29"/>
        <v>0</v>
      </c>
      <c r="F194" s="16">
        <f t="shared" si="29"/>
        <v>54203.037321747601</v>
      </c>
      <c r="G194" s="16">
        <f t="shared" si="30"/>
        <v>0</v>
      </c>
      <c r="H194" s="16"/>
      <c r="I194" s="16"/>
      <c r="J194" s="163" t="s">
        <v>309</v>
      </c>
      <c r="K194" s="169" t="s">
        <v>550</v>
      </c>
      <c r="L194" s="158"/>
      <c r="M194" s="158"/>
    </row>
    <row r="195" spans="1:13" x14ac:dyDescent="0.2">
      <c r="A195" s="152" t="s">
        <v>605</v>
      </c>
      <c r="B195" s="18">
        <v>892</v>
      </c>
      <c r="C195" s="158" t="s">
        <v>606</v>
      </c>
      <c r="D195" s="16">
        <f>'[20]6b'!$K136</f>
        <v>215085.19418162422</v>
      </c>
      <c r="E195" s="16">
        <f t="shared" si="29"/>
        <v>215085.19418162422</v>
      </c>
      <c r="F195" s="16">
        <f t="shared" si="29"/>
        <v>0</v>
      </c>
      <c r="G195" s="16">
        <f t="shared" si="30"/>
        <v>0</v>
      </c>
      <c r="H195" s="16"/>
      <c r="I195" s="16"/>
      <c r="J195" s="163" t="s">
        <v>308</v>
      </c>
      <c r="K195" s="169" t="s">
        <v>607</v>
      </c>
      <c r="L195" s="158"/>
      <c r="M195" s="158"/>
    </row>
    <row r="196" spans="1:13" x14ac:dyDescent="0.2">
      <c r="A196" s="152" t="s">
        <v>608</v>
      </c>
      <c r="B196" s="18">
        <v>8931</v>
      </c>
      <c r="C196" s="158" t="s">
        <v>609</v>
      </c>
      <c r="D196" s="16">
        <f>'[20]6b'!$K137</f>
        <v>123542.80289163112</v>
      </c>
      <c r="E196" s="16">
        <f t="shared" si="29"/>
        <v>123542.80289163112</v>
      </c>
      <c r="F196" s="16">
        <f t="shared" si="29"/>
        <v>0</v>
      </c>
      <c r="G196" s="16">
        <f t="shared" si="30"/>
        <v>0</v>
      </c>
      <c r="H196" s="16"/>
      <c r="I196" s="16"/>
      <c r="J196" s="163" t="s">
        <v>308</v>
      </c>
      <c r="K196" s="169" t="s">
        <v>610</v>
      </c>
      <c r="L196" s="158"/>
      <c r="M196" s="158"/>
    </row>
    <row r="197" spans="1:13" x14ac:dyDescent="0.2">
      <c r="A197" s="152" t="s">
        <v>611</v>
      </c>
      <c r="B197" s="18">
        <v>8932</v>
      </c>
      <c r="C197" s="158" t="s">
        <v>612</v>
      </c>
      <c r="D197" s="16">
        <f>'[20]6b'!$K138</f>
        <v>11703.876554822764</v>
      </c>
      <c r="E197" s="16">
        <f t="shared" si="29"/>
        <v>11703.876554822764</v>
      </c>
      <c r="F197" s="16">
        <f t="shared" si="29"/>
        <v>0</v>
      </c>
      <c r="G197" s="16">
        <f t="shared" si="30"/>
        <v>0</v>
      </c>
      <c r="H197" s="16"/>
      <c r="I197" s="16"/>
      <c r="J197" s="163" t="s">
        <v>308</v>
      </c>
      <c r="K197" s="169" t="s">
        <v>610</v>
      </c>
      <c r="L197" s="158"/>
      <c r="M197" s="158"/>
    </row>
    <row r="198" spans="1:13" x14ac:dyDescent="0.2">
      <c r="A198" s="152" t="s">
        <v>613</v>
      </c>
      <c r="B198" s="18">
        <v>894</v>
      </c>
      <c r="C198" s="158" t="s">
        <v>614</v>
      </c>
      <c r="D198" s="16">
        <f>'[20]6b'!$K139</f>
        <v>12720.671488257132</v>
      </c>
      <c r="E198" s="16">
        <f>(SUM(E$20:E$34)/SUM($D$20:$D$34))*$D198</f>
        <v>4757.768715192401</v>
      </c>
      <c r="F198" s="16">
        <f>(SUM(F$20:F$34)/SUM($D$20:$D$34))*$D198</f>
        <v>7962.9027730647322</v>
      </c>
      <c r="G198" s="16">
        <f>(SUM(G$20:G$34)/SUM($D$20:$D$34))*$D198</f>
        <v>0</v>
      </c>
      <c r="H198" s="16"/>
      <c r="I198" s="16"/>
      <c r="J198" s="163" t="s">
        <v>470</v>
      </c>
      <c r="K198" s="169" t="s">
        <v>615</v>
      </c>
      <c r="L198" s="158"/>
      <c r="M198" s="158"/>
    </row>
    <row r="199" spans="1:13" ht="9.75" customHeight="1" x14ac:dyDescent="0.2">
      <c r="C199" s="158"/>
      <c r="D199" s="178"/>
      <c r="E199" s="178"/>
      <c r="F199" s="158"/>
      <c r="G199" s="158"/>
      <c r="H199" s="158"/>
      <c r="I199" s="158"/>
      <c r="J199" s="162"/>
      <c r="K199" s="169"/>
      <c r="L199" s="158"/>
      <c r="M199" s="158"/>
    </row>
    <row r="200" spans="1:13" x14ac:dyDescent="0.2">
      <c r="C200" s="179" t="s">
        <v>587</v>
      </c>
      <c r="D200" s="178"/>
      <c r="E200" s="178"/>
      <c r="F200" s="158"/>
      <c r="G200" s="158"/>
      <c r="H200" s="158"/>
      <c r="I200" s="158"/>
      <c r="J200" s="162"/>
      <c r="K200" s="169"/>
      <c r="L200" s="158"/>
      <c r="M200" s="158"/>
    </row>
    <row r="201" spans="1:13" x14ac:dyDescent="0.2">
      <c r="A201" s="152" t="s">
        <v>616</v>
      </c>
      <c r="B201" s="221">
        <v>935</v>
      </c>
      <c r="C201" s="158" t="s">
        <v>617</v>
      </c>
      <c r="D201" s="16">
        <f>'[20]6b'!$K142</f>
        <v>207634.70263084001</v>
      </c>
      <c r="E201" s="16">
        <f>IF($J201=E$11,$D201,IF($J201="CAP/CUST",0.5*$D201,0))</f>
        <v>103817.35131542</v>
      </c>
      <c r="F201" s="16">
        <f>IF($J201=F$11,$D201,IF($J201="CAP/CUST",0.5*$D201,0))</f>
        <v>103817.35131542</v>
      </c>
      <c r="G201" s="16">
        <f>IF($J201=G$11,$D201,0)</f>
        <v>0</v>
      </c>
      <c r="H201" s="16"/>
      <c r="I201" s="16"/>
      <c r="J201" s="163" t="s">
        <v>421</v>
      </c>
      <c r="K201" s="169" t="s">
        <v>618</v>
      </c>
      <c r="L201" s="158"/>
      <c r="M201" s="158"/>
    </row>
    <row r="202" spans="1:13" x14ac:dyDescent="0.2">
      <c r="B202" s="159" t="s">
        <v>7</v>
      </c>
      <c r="C202" s="159" t="s">
        <v>7</v>
      </c>
      <c r="D202" s="159" t="s">
        <v>7</v>
      </c>
      <c r="E202" s="159" t="s">
        <v>7</v>
      </c>
      <c r="F202" s="159" t="s">
        <v>7</v>
      </c>
      <c r="G202" s="159" t="s">
        <v>7</v>
      </c>
      <c r="H202" s="159" t="s">
        <v>7</v>
      </c>
      <c r="I202" s="159"/>
      <c r="J202" s="159" t="s">
        <v>7</v>
      </c>
      <c r="K202" s="169"/>
      <c r="L202" s="158"/>
      <c r="M202" s="158"/>
    </row>
    <row r="203" spans="1:13" x14ac:dyDescent="0.2">
      <c r="A203" s="181" t="s">
        <v>619</v>
      </c>
      <c r="C203" s="182" t="s">
        <v>619</v>
      </c>
      <c r="D203" s="16">
        <f>SUM(D149:D150,D152,D155:D168,D171:D178,D180,D182,D184,D189:D198,D201)</f>
        <v>19003804.177573744</v>
      </c>
      <c r="E203" s="22">
        <f>SUM(E147:E201)</f>
        <v>12879218.565967672</v>
      </c>
      <c r="F203" s="22">
        <f>SUM(F147:F201)</f>
        <v>4802923.5525452103</v>
      </c>
      <c r="G203" s="22">
        <f>SUM(G147:G201)</f>
        <v>1321662.0590608609</v>
      </c>
      <c r="H203" s="22"/>
      <c r="I203" s="16"/>
      <c r="J203" s="166"/>
      <c r="K203" s="166"/>
      <c r="L203" s="158"/>
      <c r="M203" s="158"/>
    </row>
    <row r="204" spans="1:13" ht="9.75" customHeight="1" x14ac:dyDescent="0.2">
      <c r="C204" s="158"/>
      <c r="D204" s="158"/>
      <c r="E204" s="158"/>
      <c r="F204" s="158"/>
      <c r="G204" s="158"/>
      <c r="H204" s="158"/>
      <c r="I204" s="158"/>
      <c r="J204" s="158"/>
      <c r="K204" s="158"/>
      <c r="L204" s="158"/>
      <c r="M204" s="158"/>
    </row>
    <row r="205" spans="1:13" ht="10.5" customHeight="1" x14ac:dyDescent="0.2">
      <c r="B205" s="159" t="s">
        <v>7</v>
      </c>
      <c r="C205" s="159" t="s">
        <v>7</v>
      </c>
      <c r="D205" s="159" t="s">
        <v>7</v>
      </c>
      <c r="E205" s="159" t="s">
        <v>7</v>
      </c>
      <c r="F205" s="159" t="s">
        <v>7</v>
      </c>
      <c r="G205" s="159" t="s">
        <v>7</v>
      </c>
      <c r="H205" s="159" t="s">
        <v>7</v>
      </c>
      <c r="I205" s="159" t="s">
        <v>7</v>
      </c>
      <c r="J205" s="159" t="s">
        <v>7</v>
      </c>
      <c r="K205" s="158"/>
      <c r="L205" s="175"/>
      <c r="M205" s="158"/>
    </row>
    <row r="206" spans="1:13" x14ac:dyDescent="0.2">
      <c r="C206" s="158" t="s">
        <v>620</v>
      </c>
      <c r="D206" s="158"/>
      <c r="E206" s="158"/>
      <c r="F206" s="158"/>
      <c r="G206" s="158"/>
      <c r="H206" s="158"/>
      <c r="I206" s="158"/>
      <c r="J206" s="158" t="s">
        <v>496</v>
      </c>
      <c r="L206" s="158"/>
      <c r="M206" s="158"/>
    </row>
    <row r="207" spans="1:13" x14ac:dyDescent="0.2">
      <c r="C207" s="158" t="s">
        <v>416</v>
      </c>
      <c r="D207" s="158"/>
      <c r="E207" s="158" t="s">
        <v>13</v>
      </c>
      <c r="F207" s="158"/>
      <c r="G207" s="158"/>
      <c r="H207" s="158"/>
      <c r="I207" s="158"/>
      <c r="J207" s="158" t="s">
        <v>621</v>
      </c>
      <c r="K207" s="158"/>
      <c r="M207" s="158"/>
    </row>
    <row r="208" spans="1:13" x14ac:dyDescent="0.2">
      <c r="B208" s="159" t="s">
        <v>7</v>
      </c>
      <c r="C208" s="159" t="s">
        <v>7</v>
      </c>
      <c r="D208" s="159" t="s">
        <v>7</v>
      </c>
      <c r="E208" s="159" t="s">
        <v>7</v>
      </c>
      <c r="F208" s="159" t="s">
        <v>7</v>
      </c>
      <c r="G208" s="159" t="s">
        <v>7</v>
      </c>
      <c r="H208" s="159" t="s">
        <v>7</v>
      </c>
      <c r="I208" s="159" t="s">
        <v>7</v>
      </c>
      <c r="J208" s="159" t="s">
        <v>7</v>
      </c>
      <c r="K208" s="158"/>
      <c r="M208" s="158"/>
    </row>
    <row r="209" spans="1:13" x14ac:dyDescent="0.2">
      <c r="C209" s="158" t="s">
        <v>15</v>
      </c>
      <c r="D209" s="158"/>
      <c r="E209" s="158" t="s">
        <v>418</v>
      </c>
      <c r="F209" s="158"/>
      <c r="G209" s="158"/>
      <c r="H209" s="158"/>
      <c r="I209" s="158"/>
      <c r="J209" s="158" t="s">
        <v>17</v>
      </c>
      <c r="K209" s="158"/>
      <c r="M209" s="158"/>
    </row>
    <row r="210" spans="1:13" x14ac:dyDescent="0.2">
      <c r="C210" s="158"/>
      <c r="D210" s="158"/>
      <c r="E210" s="158" t="s">
        <v>18</v>
      </c>
      <c r="F210" s="158"/>
      <c r="G210" s="158"/>
      <c r="H210" s="158"/>
      <c r="I210" s="158"/>
      <c r="J210" s="158"/>
      <c r="K210" s="158"/>
      <c r="M210" s="158"/>
    </row>
    <row r="211" spans="1:13" x14ac:dyDescent="0.2">
      <c r="C211" s="158" t="s">
        <v>19</v>
      </c>
      <c r="D211" s="158"/>
      <c r="E211" s="158"/>
      <c r="F211" s="158"/>
      <c r="G211" s="158"/>
      <c r="H211" s="158"/>
      <c r="I211" s="158"/>
      <c r="J211" s="158" t="s">
        <v>695</v>
      </c>
      <c r="K211" s="158"/>
      <c r="M211" s="158"/>
    </row>
    <row r="212" spans="1:13" x14ac:dyDescent="0.2">
      <c r="C212" s="158" t="s">
        <v>22</v>
      </c>
      <c r="D212" s="158"/>
      <c r="E212" s="158" t="s">
        <v>622</v>
      </c>
      <c r="G212" s="158"/>
      <c r="H212" s="158"/>
      <c r="I212" s="158"/>
      <c r="J212" s="158" t="s">
        <v>23</v>
      </c>
      <c r="K212" s="158"/>
      <c r="L212" s="158"/>
      <c r="M212" s="158"/>
    </row>
    <row r="213" spans="1:13" x14ac:dyDescent="0.2">
      <c r="C213" s="158" t="s">
        <v>786</v>
      </c>
      <c r="D213" s="158"/>
      <c r="E213" s="158" t="s">
        <v>623</v>
      </c>
      <c r="G213" s="158"/>
      <c r="H213" s="158"/>
      <c r="I213" s="158"/>
      <c r="J213" s="158"/>
      <c r="K213" s="158"/>
      <c r="L213" s="158"/>
      <c r="M213" s="158"/>
    </row>
    <row r="214" spans="1:13" x14ac:dyDescent="0.2">
      <c r="C214" s="158"/>
      <c r="D214" s="158"/>
      <c r="E214" s="160" t="s">
        <v>624</v>
      </c>
      <c r="I214" s="158"/>
      <c r="J214" s="158"/>
      <c r="K214" s="158"/>
      <c r="L214" s="158"/>
      <c r="M214" s="158"/>
    </row>
    <row r="215" spans="1:13" x14ac:dyDescent="0.2">
      <c r="B215" s="159" t="s">
        <v>7</v>
      </c>
      <c r="C215" s="159" t="s">
        <v>7</v>
      </c>
      <c r="D215" s="159" t="s">
        <v>7</v>
      </c>
      <c r="E215" s="159" t="s">
        <v>7</v>
      </c>
      <c r="F215" s="159" t="s">
        <v>7</v>
      </c>
      <c r="G215" s="159" t="s">
        <v>7</v>
      </c>
      <c r="H215" s="159" t="s">
        <v>7</v>
      </c>
      <c r="I215" s="159"/>
      <c r="J215" s="159" t="s">
        <v>7</v>
      </c>
      <c r="K215" s="173"/>
      <c r="L215" s="158"/>
      <c r="M215" s="158"/>
    </row>
    <row r="216" spans="1:13" x14ac:dyDescent="0.2">
      <c r="D216" s="162" t="s">
        <v>255</v>
      </c>
      <c r="E216" s="162" t="s">
        <v>625</v>
      </c>
      <c r="F216" s="162" t="s">
        <v>309</v>
      </c>
      <c r="G216" s="162" t="s">
        <v>310</v>
      </c>
      <c r="H216" s="162" t="s">
        <v>168</v>
      </c>
      <c r="I216" s="162"/>
      <c r="J216" s="162" t="s">
        <v>427</v>
      </c>
      <c r="L216" s="158"/>
      <c r="M216" s="158"/>
    </row>
    <row r="217" spans="1:13" x14ac:dyDescent="0.2">
      <c r="B217" s="88" t="s">
        <v>7</v>
      </c>
      <c r="C217" s="88" t="s">
        <v>7</v>
      </c>
      <c r="D217" s="88" t="s">
        <v>7</v>
      </c>
      <c r="E217" s="88" t="s">
        <v>7</v>
      </c>
      <c r="F217" s="88" t="s">
        <v>7</v>
      </c>
      <c r="G217" s="88" t="s">
        <v>7</v>
      </c>
      <c r="H217" s="88" t="s">
        <v>7</v>
      </c>
      <c r="I217" s="88"/>
      <c r="J217" s="88" t="s">
        <v>7</v>
      </c>
      <c r="L217" s="158"/>
      <c r="M217" s="158"/>
    </row>
    <row r="218" spans="1:13" x14ac:dyDescent="0.2">
      <c r="C218" s="168" t="s">
        <v>626</v>
      </c>
      <c r="D218" s="222"/>
      <c r="E218" s="222"/>
      <c r="F218" s="222"/>
      <c r="G218" s="222"/>
      <c r="H218" s="222"/>
      <c r="I218" s="222"/>
      <c r="J218" s="166"/>
      <c r="L218" s="158"/>
      <c r="M218" s="158"/>
    </row>
    <row r="219" spans="1:13" x14ac:dyDescent="0.2">
      <c r="A219" s="183">
        <v>4030</v>
      </c>
      <c r="B219" s="109" t="s">
        <v>627</v>
      </c>
      <c r="C219" s="166" t="s">
        <v>628</v>
      </c>
      <c r="D219" s="16">
        <f>'[21]1d'!$J$32</f>
        <v>3388490</v>
      </c>
      <c r="E219" s="16">
        <f t="shared" ref="E219:H223" si="31">(E$130/$D$130)*$D219</f>
        <v>1319193.9001333646</v>
      </c>
      <c r="F219" s="16">
        <f t="shared" si="31"/>
        <v>2069296.0998666361</v>
      </c>
      <c r="G219" s="16">
        <f t="shared" si="31"/>
        <v>0</v>
      </c>
      <c r="H219" s="16">
        <f t="shared" si="31"/>
        <v>0</v>
      </c>
      <c r="I219" s="22"/>
      <c r="J219" s="162" t="s">
        <v>511</v>
      </c>
      <c r="K219" s="143" t="s">
        <v>629</v>
      </c>
      <c r="L219" s="158"/>
      <c r="M219" s="158"/>
    </row>
    <row r="220" spans="1:13" x14ac:dyDescent="0.2">
      <c r="A220" s="183" t="s">
        <v>630</v>
      </c>
      <c r="B220" s="18" t="s">
        <v>630</v>
      </c>
      <c r="C220" s="166" t="s">
        <v>313</v>
      </c>
      <c r="D220" s="16">
        <f>'[21]G-2(C-18)(2009) AMORT~RECOVERY'!$P$20</f>
        <v>456348</v>
      </c>
      <c r="E220" s="16">
        <f t="shared" si="31"/>
        <v>177663.64898171771</v>
      </c>
      <c r="F220" s="16">
        <f t="shared" si="31"/>
        <v>278684.35101828241</v>
      </c>
      <c r="G220" s="16">
        <f t="shared" si="31"/>
        <v>0</v>
      </c>
      <c r="H220" s="16">
        <f t="shared" si="31"/>
        <v>0</v>
      </c>
      <c r="I220" s="22"/>
      <c r="J220" s="162" t="s">
        <v>511</v>
      </c>
      <c r="K220" s="143" t="s">
        <v>631</v>
      </c>
      <c r="L220" s="158"/>
      <c r="M220" s="158"/>
    </row>
    <row r="221" spans="1:13" x14ac:dyDescent="0.2">
      <c r="A221" s="183" t="s">
        <v>632</v>
      </c>
      <c r="B221" s="18" t="s">
        <v>632</v>
      </c>
      <c r="C221" s="166" t="s">
        <v>314</v>
      </c>
      <c r="D221" s="16">
        <f>'[21]G-2(C-18)(2009) AMORT~RECOVERY'!$P$29</f>
        <v>31056</v>
      </c>
      <c r="E221" s="16">
        <f t="shared" si="31"/>
        <v>12090.602528719804</v>
      </c>
      <c r="F221" s="16">
        <f t="shared" si="31"/>
        <v>18965.397471280201</v>
      </c>
      <c r="G221" s="16">
        <f t="shared" si="31"/>
        <v>0</v>
      </c>
      <c r="H221" s="16">
        <f t="shared" si="31"/>
        <v>0</v>
      </c>
      <c r="I221" s="22"/>
      <c r="J221" s="162" t="s">
        <v>511</v>
      </c>
      <c r="K221" s="143" t="s">
        <v>633</v>
      </c>
      <c r="L221" s="158"/>
      <c r="M221" s="158"/>
    </row>
    <row r="222" spans="1:13" x14ac:dyDescent="0.2">
      <c r="A222" s="183"/>
      <c r="B222" s="18">
        <v>4070.3</v>
      </c>
      <c r="C222" s="166" t="s">
        <v>707</v>
      </c>
      <c r="D222" s="16">
        <f>'[21]G-2(C-18)(2009) AMORT~RECOVERY'!$P$33+'[21]G-2(C-18)(2009) AMORT~RECOVERY'!$P$63</f>
        <v>623114</v>
      </c>
      <c r="E222" s="16">
        <f t="shared" si="31"/>
        <v>242588.34698868857</v>
      </c>
      <c r="F222" s="16">
        <f t="shared" si="31"/>
        <v>380525.65301131154</v>
      </c>
      <c r="G222" s="16">
        <f t="shared" si="31"/>
        <v>0</v>
      </c>
      <c r="H222" s="16">
        <f t="shared" si="31"/>
        <v>0</v>
      </c>
      <c r="I222" s="22"/>
      <c r="J222" s="162" t="s">
        <v>511</v>
      </c>
      <c r="K222" s="143"/>
      <c r="L222" s="158"/>
      <c r="M222" s="158"/>
    </row>
    <row r="223" spans="1:13" x14ac:dyDescent="0.2">
      <c r="A223" s="183" t="s">
        <v>634</v>
      </c>
      <c r="B223" s="18" t="s">
        <v>634</v>
      </c>
      <c r="C223" s="166" t="s">
        <v>315</v>
      </c>
      <c r="D223" s="16">
        <f>'[21]G-2(C-18)(2009) AMORT~RECOVERY'!$P$37+'[21]G-2(C-18)(2009) AMORT~RECOVERY'!$P$56</f>
        <v>0</v>
      </c>
      <c r="E223" s="16">
        <f t="shared" si="31"/>
        <v>0</v>
      </c>
      <c r="F223" s="16">
        <f t="shared" si="31"/>
        <v>0</v>
      </c>
      <c r="G223" s="16">
        <f t="shared" si="31"/>
        <v>0</v>
      </c>
      <c r="H223" s="16">
        <f t="shared" si="31"/>
        <v>0</v>
      </c>
      <c r="I223" s="22"/>
      <c r="J223" s="162" t="s">
        <v>511</v>
      </c>
      <c r="K223" s="172" t="s">
        <v>635</v>
      </c>
      <c r="L223" s="158"/>
      <c r="M223" s="158"/>
    </row>
    <row r="224" spans="1:13" x14ac:dyDescent="0.2">
      <c r="C224" s="158"/>
      <c r="D224" s="158"/>
      <c r="E224" s="158"/>
      <c r="F224" s="158"/>
      <c r="G224" s="158"/>
      <c r="H224" s="158"/>
      <c r="I224" s="158"/>
      <c r="J224" s="163"/>
      <c r="K224" s="143"/>
      <c r="L224" s="158"/>
      <c r="M224" s="158"/>
    </row>
    <row r="225" spans="1:13" x14ac:dyDescent="0.2">
      <c r="C225" s="168" t="s">
        <v>404</v>
      </c>
      <c r="D225" s="158"/>
      <c r="E225" s="158"/>
      <c r="F225" s="158"/>
      <c r="G225" s="158"/>
      <c r="H225" s="158"/>
      <c r="I225" s="158"/>
      <c r="J225" s="163"/>
      <c r="K225" s="143"/>
      <c r="L225" s="158"/>
      <c r="M225" s="158"/>
    </row>
    <row r="226" spans="1:13" x14ac:dyDescent="0.2">
      <c r="A226" s="184" t="s">
        <v>636</v>
      </c>
      <c r="B226" s="165" t="s">
        <v>637</v>
      </c>
      <c r="C226" s="166" t="s">
        <v>638</v>
      </c>
      <c r="D226" s="16">
        <f>'[21]30'!$Q$29</f>
        <v>1456896</v>
      </c>
      <c r="E226" s="16">
        <f>(E$130/$D$130)*$D226</f>
        <v>567193.14984807349</v>
      </c>
      <c r="F226" s="16">
        <f>(F$130/$D$130)*$D226</f>
        <v>889702.85015192686</v>
      </c>
      <c r="G226" s="16">
        <f>(G$130/$D$130)*$D226</f>
        <v>0</v>
      </c>
      <c r="H226" s="16">
        <f>(H$130/$D$130)*$D226</f>
        <v>0</v>
      </c>
      <c r="I226" s="22"/>
      <c r="J226" s="162" t="s">
        <v>511</v>
      </c>
      <c r="K226" s="143"/>
      <c r="L226" s="158"/>
      <c r="M226" s="158"/>
    </row>
    <row r="227" spans="1:13" x14ac:dyDescent="0.2">
      <c r="A227" s="184" t="s">
        <v>639</v>
      </c>
      <c r="B227" s="165" t="s">
        <v>640</v>
      </c>
      <c r="C227" s="166" t="s">
        <v>641</v>
      </c>
      <c r="D227" s="16">
        <f>SUM('[21]30'!$Q$21,'[21]30'!$Q$31)+'[21]1d'!$H$34</f>
        <v>2075648.945934555</v>
      </c>
      <c r="E227" s="16">
        <f>IF($J227=E$11,$D227,IF($J227="CAP/CUST",0.5*$D227,0))</f>
        <v>0</v>
      </c>
      <c r="F227" s="16">
        <f>IF($J227=F$11,$D227,IF($J227="CAP/CUST",0.5*$D227,0))</f>
        <v>0</v>
      </c>
      <c r="G227" s="16">
        <f>IF($J227=G$11,$D227,0)</f>
        <v>0</v>
      </c>
      <c r="H227" s="16">
        <f>IF($J227=H$11,$D227,0)</f>
        <v>2075648.945934555</v>
      </c>
      <c r="I227" s="22"/>
      <c r="J227" s="162" t="s">
        <v>168</v>
      </c>
      <c r="K227" s="143"/>
      <c r="L227" s="158"/>
      <c r="M227" s="158"/>
    </row>
    <row r="228" spans="1:13" x14ac:dyDescent="0.2">
      <c r="A228" s="184" t="s">
        <v>642</v>
      </c>
      <c r="B228" s="165" t="s">
        <v>643</v>
      </c>
      <c r="C228" s="166" t="s">
        <v>644</v>
      </c>
      <c r="D228" s="16">
        <f>'[21]30'!$Q$25</f>
        <v>-1083.0612864447883</v>
      </c>
      <c r="E228" s="16">
        <f t="shared" ref="E228:H232" si="32">(E$130/$D$130)*$D228</f>
        <v>-421.65325633204151</v>
      </c>
      <c r="F228" s="16">
        <f t="shared" si="32"/>
        <v>-661.40803011274693</v>
      </c>
      <c r="G228" s="16">
        <f t="shared" si="32"/>
        <v>0</v>
      </c>
      <c r="H228" s="16">
        <f t="shared" si="32"/>
        <v>0</v>
      </c>
      <c r="I228" s="22"/>
      <c r="J228" s="162" t="s">
        <v>511</v>
      </c>
      <c r="K228" s="143"/>
      <c r="L228" s="158"/>
      <c r="M228" s="158"/>
    </row>
    <row r="229" spans="1:13" x14ac:dyDescent="0.2">
      <c r="A229" s="184" t="s">
        <v>645</v>
      </c>
      <c r="B229" s="165" t="s">
        <v>646</v>
      </c>
      <c r="C229" s="166" t="s">
        <v>647</v>
      </c>
      <c r="D229" s="16">
        <f>'[21]30'!$Q$15</f>
        <v>7930.3031249999995</v>
      </c>
      <c r="E229" s="16">
        <f t="shared" si="32"/>
        <v>3087.3951254713925</v>
      </c>
      <c r="F229" s="16">
        <f t="shared" si="32"/>
        <v>4842.9079995286083</v>
      </c>
      <c r="G229" s="16">
        <f t="shared" si="32"/>
        <v>0</v>
      </c>
      <c r="H229" s="16">
        <f t="shared" si="32"/>
        <v>0</v>
      </c>
      <c r="I229" s="22"/>
      <c r="J229" s="162" t="s">
        <v>511</v>
      </c>
      <c r="K229" s="143"/>
      <c r="L229" s="158"/>
      <c r="M229" s="158"/>
    </row>
    <row r="230" spans="1:13" x14ac:dyDescent="0.2">
      <c r="A230" s="184" t="s">
        <v>648</v>
      </c>
      <c r="B230" s="165" t="s">
        <v>649</v>
      </c>
      <c r="C230" s="166" t="s">
        <v>650</v>
      </c>
      <c r="D230" s="16">
        <f>'[21]30'!$Q$17</f>
        <v>2762.5280499999994</v>
      </c>
      <c r="E230" s="16">
        <f t="shared" si="32"/>
        <v>1075.4968001992975</v>
      </c>
      <c r="F230" s="16">
        <f t="shared" si="32"/>
        <v>1687.0312498007024</v>
      </c>
      <c r="G230" s="16">
        <f t="shared" si="32"/>
        <v>0</v>
      </c>
      <c r="H230" s="16">
        <f t="shared" si="32"/>
        <v>0</v>
      </c>
      <c r="I230" s="22"/>
      <c r="J230" s="162" t="s">
        <v>511</v>
      </c>
      <c r="K230" s="143"/>
      <c r="L230" s="158"/>
      <c r="M230" s="158"/>
    </row>
    <row r="231" spans="1:13" x14ac:dyDescent="0.2">
      <c r="A231" s="184" t="s">
        <v>651</v>
      </c>
      <c r="B231" s="165" t="s">
        <v>652</v>
      </c>
      <c r="C231" s="166" t="s">
        <v>653</v>
      </c>
      <c r="D231" s="16">
        <f>'[21]30'!$Q$19</f>
        <v>619958.26407499984</v>
      </c>
      <c r="E231" s="16">
        <f t="shared" si="32"/>
        <v>241359.76801023743</v>
      </c>
      <c r="F231" s="16">
        <f t="shared" si="32"/>
        <v>378598.49606476253</v>
      </c>
      <c r="G231" s="16">
        <f t="shared" si="32"/>
        <v>0</v>
      </c>
      <c r="H231" s="16">
        <f t="shared" si="32"/>
        <v>0</v>
      </c>
      <c r="I231" s="22"/>
      <c r="J231" s="162" t="s">
        <v>511</v>
      </c>
      <c r="K231" s="143"/>
      <c r="L231" s="158"/>
      <c r="M231" s="158"/>
    </row>
    <row r="232" spans="1:13" x14ac:dyDescent="0.2">
      <c r="A232" s="184" t="s">
        <v>654</v>
      </c>
      <c r="B232" s="165" t="s">
        <v>655</v>
      </c>
      <c r="C232" s="166" t="s">
        <v>656</v>
      </c>
      <c r="D232" s="16">
        <f>'[21]30'!$Q$27</f>
        <v>6748.8789414192479</v>
      </c>
      <c r="E232" s="16">
        <f t="shared" si="32"/>
        <v>2627.4476041714129</v>
      </c>
      <c r="F232" s="16">
        <f t="shared" si="32"/>
        <v>4121.4313372478364</v>
      </c>
      <c r="G232" s="16">
        <f t="shared" si="32"/>
        <v>0</v>
      </c>
      <c r="H232" s="16">
        <f t="shared" si="32"/>
        <v>0</v>
      </c>
      <c r="I232" s="22"/>
      <c r="J232" s="162" t="s">
        <v>511</v>
      </c>
      <c r="K232" s="143"/>
      <c r="L232" s="158"/>
      <c r="M232" s="158"/>
    </row>
    <row r="233" spans="1:13" x14ac:dyDescent="0.2">
      <c r="A233" s="184" t="s">
        <v>657</v>
      </c>
      <c r="B233" s="165" t="s">
        <v>658</v>
      </c>
      <c r="C233" s="166" t="s">
        <v>659</v>
      </c>
      <c r="D233" s="16">
        <f>'[21]30'!$Q$23</f>
        <v>1441001.9197961898</v>
      </c>
      <c r="E233" s="16">
        <f>IF($J233=E$11,$D233,IF($J233="CAP/CUST",0.5*$D233,0))</f>
        <v>0</v>
      </c>
      <c r="F233" s="16">
        <f>IF($J233=F$11,$D233,IF($J233="CAP/CUST",0.5*$D233,0))</f>
        <v>0</v>
      </c>
      <c r="G233" s="16">
        <f>IF($J233=G$11,$D233,0)</f>
        <v>0</v>
      </c>
      <c r="H233" s="16">
        <f>IF($J233=H$11,$D233,0)</f>
        <v>1441001.9197961898</v>
      </c>
      <c r="I233" s="22"/>
      <c r="J233" s="162" t="s">
        <v>168</v>
      </c>
      <c r="K233" s="143"/>
      <c r="L233" s="158"/>
      <c r="M233" s="158"/>
    </row>
    <row r="234" spans="1:13" x14ac:dyDescent="0.2">
      <c r="A234" s="184" t="s">
        <v>660</v>
      </c>
      <c r="B234" s="165" t="s">
        <v>661</v>
      </c>
      <c r="C234" s="166" t="s">
        <v>662</v>
      </c>
      <c r="D234" s="16">
        <v>0</v>
      </c>
      <c r="E234" s="16">
        <f>(E$130/$D$130)*$D234</f>
        <v>0</v>
      </c>
      <c r="F234" s="16">
        <f>(F$130/$D$130)*$D234</f>
        <v>0</v>
      </c>
      <c r="G234" s="16">
        <f>(G$130/$D$130)*$D234</f>
        <v>0</v>
      </c>
      <c r="H234" s="16">
        <f>(H$130/$D$130)*$D234</f>
        <v>0</v>
      </c>
      <c r="I234" s="22"/>
      <c r="J234" s="162" t="s">
        <v>511</v>
      </c>
      <c r="K234" s="143"/>
      <c r="L234" s="158"/>
      <c r="M234" s="158"/>
    </row>
    <row r="235" spans="1:13" x14ac:dyDescent="0.2">
      <c r="C235" s="158"/>
      <c r="D235" s="22"/>
      <c r="E235" s="22"/>
      <c r="F235" s="22"/>
      <c r="G235" s="22"/>
      <c r="H235" s="22"/>
      <c r="I235" s="22"/>
      <c r="J235" s="163"/>
      <c r="K235" s="143"/>
      <c r="L235" s="158"/>
      <c r="M235" s="158"/>
    </row>
    <row r="236" spans="1:13" x14ac:dyDescent="0.2">
      <c r="C236" s="158" t="s">
        <v>663</v>
      </c>
      <c r="D236" s="22"/>
      <c r="E236" s="22"/>
      <c r="F236" s="22"/>
      <c r="G236" s="22"/>
      <c r="H236" s="22"/>
      <c r="I236" s="22"/>
      <c r="J236" s="163"/>
      <c r="K236" s="143"/>
      <c r="L236" s="158"/>
      <c r="M236" s="158"/>
    </row>
    <row r="237" spans="1:13" x14ac:dyDescent="0.2">
      <c r="C237" s="158"/>
      <c r="D237" s="22"/>
      <c r="E237" s="22"/>
      <c r="F237" s="22"/>
      <c r="G237" s="22"/>
      <c r="H237" s="22"/>
      <c r="I237" s="22"/>
      <c r="J237" s="163"/>
      <c r="K237" s="143"/>
      <c r="L237" s="158"/>
      <c r="M237" s="158"/>
    </row>
    <row r="238" spans="1:13" x14ac:dyDescent="0.2">
      <c r="C238" s="158" t="s">
        <v>664</v>
      </c>
      <c r="D238" s="93">
        <f>'[22]D-1 09'!$O$24</f>
        <v>8.7399999999999992E-2</v>
      </c>
      <c r="E238" s="16">
        <f>$D238*E134</f>
        <v>2386661.9608625481</v>
      </c>
      <c r="F238" s="16">
        <f>$D238*F134</f>
        <v>4088428.4191803755</v>
      </c>
      <c r="G238" s="16">
        <f>$D238*G134</f>
        <v>-29583.443812923124</v>
      </c>
      <c r="H238" s="16">
        <f>$D238*H134</f>
        <v>0</v>
      </c>
      <c r="I238" s="22"/>
      <c r="J238" s="162" t="s">
        <v>665</v>
      </c>
      <c r="K238" s="143"/>
      <c r="L238" s="158"/>
      <c r="M238" s="158"/>
    </row>
    <row r="239" spans="1:13" x14ac:dyDescent="0.2">
      <c r="C239" s="158"/>
      <c r="D239" s="22"/>
      <c r="E239" s="22"/>
      <c r="F239" s="22"/>
      <c r="G239" s="22"/>
      <c r="H239" s="22"/>
      <c r="I239" s="22"/>
      <c r="J239" s="163"/>
      <c r="K239" s="143"/>
      <c r="L239" s="158"/>
      <c r="M239" s="158"/>
    </row>
    <row r="240" spans="1:13" x14ac:dyDescent="0.2">
      <c r="C240" s="168" t="s">
        <v>318</v>
      </c>
      <c r="D240" s="16"/>
      <c r="E240" s="16"/>
      <c r="F240" s="16"/>
      <c r="G240" s="16"/>
      <c r="H240" s="16"/>
      <c r="I240" s="16"/>
      <c r="J240" s="162"/>
      <c r="K240" s="143"/>
      <c r="L240" s="158"/>
      <c r="M240" s="158"/>
    </row>
    <row r="241" spans="1:13" x14ac:dyDescent="0.2">
      <c r="A241" s="184">
        <v>4090.1</v>
      </c>
      <c r="B241" s="18">
        <v>4090.1</v>
      </c>
      <c r="C241" s="166" t="s">
        <v>666</v>
      </c>
      <c r="D241" s="16">
        <f>SUM('[21]1d'!$J$35:$J$36)</f>
        <v>-1495017.666003901</v>
      </c>
      <c r="E241" s="16">
        <f t="shared" ref="E241:H245" si="33">(E$134/$D$134)*$D241</f>
        <v>-553579.69220853108</v>
      </c>
      <c r="F241" s="16">
        <f t="shared" si="33"/>
        <v>-948299.75213101797</v>
      </c>
      <c r="G241" s="16">
        <f t="shared" si="33"/>
        <v>6861.7986078379208</v>
      </c>
      <c r="H241" s="16">
        <f t="shared" si="33"/>
        <v>0</v>
      </c>
      <c r="I241" s="166"/>
      <c r="J241" s="162" t="s">
        <v>665</v>
      </c>
      <c r="K241" s="143" t="s">
        <v>667</v>
      </c>
      <c r="L241" s="158"/>
      <c r="M241" s="158"/>
    </row>
    <row r="242" spans="1:13" x14ac:dyDescent="0.2">
      <c r="A242" s="184">
        <v>4090.2</v>
      </c>
      <c r="B242" s="18">
        <v>4090.2</v>
      </c>
      <c r="C242" s="166" t="s">
        <v>668</v>
      </c>
      <c r="D242" s="16">
        <v>0</v>
      </c>
      <c r="E242" s="16">
        <f t="shared" si="33"/>
        <v>0</v>
      </c>
      <c r="F242" s="16">
        <f t="shared" si="33"/>
        <v>0</v>
      </c>
      <c r="G242" s="16">
        <f t="shared" si="33"/>
        <v>0</v>
      </c>
      <c r="H242" s="16">
        <f t="shared" si="33"/>
        <v>0</v>
      </c>
      <c r="I242" s="166"/>
      <c r="J242" s="162" t="s">
        <v>665</v>
      </c>
      <c r="K242" s="143" t="s">
        <v>667</v>
      </c>
      <c r="L242" s="158"/>
      <c r="M242" s="158"/>
    </row>
    <row r="243" spans="1:13" x14ac:dyDescent="0.2">
      <c r="A243" s="184">
        <v>4100.1000000000004</v>
      </c>
      <c r="B243" s="18">
        <v>4100.1000000000004</v>
      </c>
      <c r="C243" s="166" t="s">
        <v>669</v>
      </c>
      <c r="D243" s="16">
        <v>0</v>
      </c>
      <c r="E243" s="16">
        <f t="shared" si="33"/>
        <v>0</v>
      </c>
      <c r="F243" s="16">
        <f t="shared" si="33"/>
        <v>0</v>
      </c>
      <c r="G243" s="16">
        <f t="shared" si="33"/>
        <v>0</v>
      </c>
      <c r="H243" s="16">
        <f t="shared" si="33"/>
        <v>0</v>
      </c>
      <c r="I243" s="166"/>
      <c r="J243" s="162" t="s">
        <v>665</v>
      </c>
      <c r="K243" s="143" t="s">
        <v>667</v>
      </c>
      <c r="L243" s="158"/>
      <c r="M243" s="158"/>
    </row>
    <row r="244" spans="1:13" x14ac:dyDescent="0.2">
      <c r="A244" s="184">
        <v>4100.2</v>
      </c>
      <c r="B244" s="18">
        <v>4100.2</v>
      </c>
      <c r="C244" s="158" t="s">
        <v>670</v>
      </c>
      <c r="D244" s="16">
        <v>0</v>
      </c>
      <c r="E244" s="16">
        <f t="shared" si="33"/>
        <v>0</v>
      </c>
      <c r="F244" s="16">
        <f t="shared" si="33"/>
        <v>0</v>
      </c>
      <c r="G244" s="16">
        <f t="shared" si="33"/>
        <v>0</v>
      </c>
      <c r="H244" s="16">
        <f t="shared" si="33"/>
        <v>0</v>
      </c>
      <c r="I244" s="158"/>
      <c r="J244" s="162" t="s">
        <v>665</v>
      </c>
      <c r="K244" s="143" t="s">
        <v>667</v>
      </c>
      <c r="L244" s="158"/>
      <c r="M244" s="158"/>
    </row>
    <row r="245" spans="1:13" x14ac:dyDescent="0.2">
      <c r="A245" s="184">
        <v>4110.3999999999996</v>
      </c>
      <c r="B245" s="18">
        <v>4110.3999999999996</v>
      </c>
      <c r="C245" s="158" t="s">
        <v>671</v>
      </c>
      <c r="D245" s="16">
        <f>'[21]1d'!$J$37</f>
        <v>-34663</v>
      </c>
      <c r="E245" s="16">
        <f t="shared" si="33"/>
        <v>-12835.121154330389</v>
      </c>
      <c r="F245" s="16">
        <f t="shared" si="33"/>
        <v>-21986.973836890902</v>
      </c>
      <c r="G245" s="16">
        <f t="shared" si="33"/>
        <v>159.09546124578384</v>
      </c>
      <c r="H245" s="16">
        <f t="shared" si="33"/>
        <v>0</v>
      </c>
      <c r="I245" s="158"/>
      <c r="J245" s="162" t="s">
        <v>665</v>
      </c>
      <c r="K245" s="143" t="s">
        <v>667</v>
      </c>
      <c r="L245" s="158"/>
      <c r="M245" s="158"/>
    </row>
    <row r="246" spans="1:13" x14ac:dyDescent="0.2">
      <c r="B246" s="88" t="s">
        <v>7</v>
      </c>
      <c r="C246" s="88" t="s">
        <v>7</v>
      </c>
      <c r="D246" s="88" t="s">
        <v>7</v>
      </c>
      <c r="E246" s="88" t="s">
        <v>7</v>
      </c>
      <c r="F246" s="88" t="s">
        <v>7</v>
      </c>
      <c r="G246" s="88" t="s">
        <v>7</v>
      </c>
      <c r="H246" s="88" t="s">
        <v>7</v>
      </c>
      <c r="I246" s="88"/>
      <c r="J246" s="88" t="s">
        <v>7</v>
      </c>
      <c r="K246" s="143"/>
      <c r="L246" s="158"/>
      <c r="M246" s="158"/>
    </row>
    <row r="247" spans="1:13" x14ac:dyDescent="0.2">
      <c r="C247" s="182" t="s">
        <v>398</v>
      </c>
      <c r="D247" s="40">
        <f>D203</f>
        <v>19003804.177573744</v>
      </c>
      <c r="E247" s="40">
        <f>E203</f>
        <v>12879218.565967672</v>
      </c>
      <c r="F247" s="40">
        <f>F203</f>
        <v>4802923.5525452103</v>
      </c>
      <c r="G247" s="40">
        <f>G203</f>
        <v>1321662.0590608609</v>
      </c>
      <c r="H247" s="40">
        <f>H203</f>
        <v>0</v>
      </c>
      <c r="I247" s="22"/>
      <c r="J247" s="40"/>
      <c r="K247" s="143"/>
      <c r="L247" s="166"/>
      <c r="M247" s="158"/>
    </row>
    <row r="248" spans="1:13" x14ac:dyDescent="0.2">
      <c r="C248" s="223" t="s">
        <v>672</v>
      </c>
      <c r="D248" s="40">
        <f>SUM(D219:D223)</f>
        <v>4499008</v>
      </c>
      <c r="E248" s="40">
        <f>SUM(E219:E223)</f>
        <v>1751536.4986324906</v>
      </c>
      <c r="F248" s="40">
        <f>SUM(F219:F223)</f>
        <v>2747471.5013675103</v>
      </c>
      <c r="G248" s="40">
        <f>SUM(G219:G223)</f>
        <v>0</v>
      </c>
      <c r="H248" s="40">
        <f>SUM(H219:H223)</f>
        <v>0</v>
      </c>
      <c r="I248" s="22"/>
      <c r="J248" s="40"/>
      <c r="K248" s="158"/>
      <c r="L248" s="158"/>
      <c r="M248" s="158"/>
    </row>
    <row r="249" spans="1:13" x14ac:dyDescent="0.2">
      <c r="C249" s="176" t="s">
        <v>673</v>
      </c>
      <c r="D249" s="40">
        <f>SUM(D226:D234)</f>
        <v>5609863.7786357189</v>
      </c>
      <c r="E249" s="40">
        <f>SUM(E226:E234)</f>
        <v>814921.60413182108</v>
      </c>
      <c r="F249" s="40">
        <f>SUM(F226:F234)</f>
        <v>1278291.3087731537</v>
      </c>
      <c r="G249" s="40">
        <f>SUM(G226:G234)</f>
        <v>0</v>
      </c>
      <c r="H249" s="40">
        <f>SUM(H226:H234)</f>
        <v>3516650.8657307448</v>
      </c>
      <c r="I249" s="22"/>
      <c r="J249" s="40"/>
      <c r="K249" s="158"/>
      <c r="L249" s="158"/>
      <c r="M249" s="158"/>
    </row>
    <row r="250" spans="1:13" x14ac:dyDescent="0.2">
      <c r="C250" s="176" t="s">
        <v>674</v>
      </c>
      <c r="D250" s="40">
        <f>D238*D134</f>
        <v>6445507.0236299997</v>
      </c>
      <c r="E250" s="40">
        <f>E236+E238</f>
        <v>2386661.9608625481</v>
      </c>
      <c r="F250" s="40">
        <f>F236+F238</f>
        <v>4088428.4191803755</v>
      </c>
      <c r="G250" s="40">
        <f>G236+G238</f>
        <v>-29583.443812923124</v>
      </c>
      <c r="H250" s="40">
        <f>H236+H238</f>
        <v>0</v>
      </c>
      <c r="I250" s="22"/>
      <c r="J250" s="40"/>
      <c r="K250" s="158"/>
      <c r="L250" s="158"/>
      <c r="M250" s="158"/>
    </row>
    <row r="251" spans="1:13" x14ac:dyDescent="0.2">
      <c r="C251" s="176" t="s">
        <v>675</v>
      </c>
      <c r="D251" s="40">
        <f>SUM(D241:D245)</f>
        <v>-1529680.666003901</v>
      </c>
      <c r="E251" s="40">
        <f>SUM(E241:E245)</f>
        <v>-566414.81336286152</v>
      </c>
      <c r="F251" s="40">
        <f>SUM(F241:F245)</f>
        <v>-970286.72596790886</v>
      </c>
      <c r="G251" s="40">
        <f>SUM(G241:G245)</f>
        <v>7020.8940690837044</v>
      </c>
      <c r="H251" s="40">
        <f>SUM(H241:H245)</f>
        <v>0</v>
      </c>
      <c r="I251" s="22"/>
      <c r="J251" s="40"/>
      <c r="K251" s="158"/>
      <c r="L251" s="158"/>
      <c r="M251" s="158"/>
    </row>
    <row r="252" spans="1:13" x14ac:dyDescent="0.2">
      <c r="B252" s="88" t="s">
        <v>7</v>
      </c>
      <c r="C252" s="88" t="s">
        <v>7</v>
      </c>
      <c r="D252" s="88" t="s">
        <v>7</v>
      </c>
      <c r="E252" s="88" t="s">
        <v>7</v>
      </c>
      <c r="F252" s="88" t="s">
        <v>7</v>
      </c>
      <c r="G252" s="88" t="s">
        <v>7</v>
      </c>
      <c r="H252" s="88" t="s">
        <v>7</v>
      </c>
      <c r="I252" s="88"/>
      <c r="J252" s="88" t="s">
        <v>7</v>
      </c>
      <c r="K252" s="158"/>
      <c r="L252" s="158"/>
      <c r="M252" s="158"/>
    </row>
    <row r="253" spans="1:13" x14ac:dyDescent="0.2">
      <c r="C253" s="176" t="s">
        <v>676</v>
      </c>
      <c r="D253" s="40">
        <f>SUM(D247:D251)</f>
        <v>34028502.313835561</v>
      </c>
      <c r="E253" s="40">
        <f>SUM(E247:E251)</f>
        <v>17265923.816231668</v>
      </c>
      <c r="F253" s="40">
        <f>SUM(F247:F251)</f>
        <v>11946828.05589834</v>
      </c>
      <c r="G253" s="40">
        <f>SUM(G247:G251)</f>
        <v>1299099.5093170216</v>
      </c>
      <c r="H253" s="40">
        <f>SUM(H247:H251)</f>
        <v>3516650.8657307448</v>
      </c>
      <c r="I253" s="22"/>
      <c r="J253" s="40"/>
      <c r="K253" s="158"/>
      <c r="L253" s="158"/>
      <c r="M253" s="158"/>
    </row>
    <row r="254" spans="1:13" x14ac:dyDescent="0.2">
      <c r="B254" s="88" t="s">
        <v>7</v>
      </c>
      <c r="C254" s="88" t="s">
        <v>7</v>
      </c>
      <c r="D254" s="88" t="s">
        <v>7</v>
      </c>
      <c r="E254" s="88" t="s">
        <v>7</v>
      </c>
      <c r="F254" s="88" t="s">
        <v>7</v>
      </c>
      <c r="G254" s="88" t="s">
        <v>7</v>
      </c>
      <c r="H254" s="88" t="s">
        <v>7</v>
      </c>
      <c r="I254" s="88"/>
      <c r="J254" s="88" t="s">
        <v>7</v>
      </c>
      <c r="K254" s="158"/>
      <c r="L254" s="158"/>
      <c r="M254" s="158"/>
    </row>
    <row r="255" spans="1:13" x14ac:dyDescent="0.2">
      <c r="C255" s="158" t="s">
        <v>677</v>
      </c>
      <c r="D255" s="158"/>
      <c r="E255" s="158"/>
      <c r="F255" s="158"/>
      <c r="G255" s="158"/>
      <c r="H255" s="158"/>
      <c r="I255" s="158"/>
      <c r="J255" s="158" t="s">
        <v>496</v>
      </c>
      <c r="K255" s="158"/>
      <c r="M255" s="158"/>
    </row>
    <row r="256" spans="1:13" x14ac:dyDescent="0.2">
      <c r="C256" s="158" t="s">
        <v>416</v>
      </c>
      <c r="D256" s="158"/>
      <c r="E256" s="158" t="s">
        <v>13</v>
      </c>
      <c r="F256" s="158"/>
      <c r="G256" s="158"/>
      <c r="H256" s="158"/>
      <c r="I256" s="158"/>
      <c r="J256" s="158" t="s">
        <v>678</v>
      </c>
      <c r="K256" s="158"/>
      <c r="L256" s="158"/>
      <c r="M256" s="158"/>
    </row>
    <row r="257" spans="2:13" x14ac:dyDescent="0.2">
      <c r="B257" s="88" t="s">
        <v>7</v>
      </c>
      <c r="C257" s="88" t="s">
        <v>7</v>
      </c>
      <c r="D257" s="88" t="s">
        <v>7</v>
      </c>
      <c r="E257" s="88" t="s">
        <v>7</v>
      </c>
      <c r="F257" s="88" t="s">
        <v>7</v>
      </c>
      <c r="G257" s="88" t="s">
        <v>7</v>
      </c>
      <c r="H257" s="88" t="s">
        <v>7</v>
      </c>
      <c r="I257" s="88" t="s">
        <v>7</v>
      </c>
      <c r="J257" s="88" t="s">
        <v>7</v>
      </c>
      <c r="K257" s="158"/>
      <c r="L257" s="158"/>
      <c r="M257" s="158"/>
    </row>
    <row r="258" spans="2:13" x14ac:dyDescent="0.2">
      <c r="C258" s="158" t="s">
        <v>15</v>
      </c>
      <c r="D258" s="158"/>
      <c r="E258" s="160" t="s">
        <v>418</v>
      </c>
      <c r="F258" s="158"/>
      <c r="G258" s="158"/>
      <c r="H258" s="158"/>
      <c r="I258" s="158"/>
      <c r="J258" s="158" t="s">
        <v>17</v>
      </c>
      <c r="K258" s="158"/>
      <c r="L258" s="158"/>
      <c r="M258" s="158"/>
    </row>
    <row r="259" spans="2:13" x14ac:dyDescent="0.2">
      <c r="C259" s="158"/>
      <c r="D259" s="158"/>
      <c r="E259" s="160" t="s">
        <v>18</v>
      </c>
      <c r="F259" s="158"/>
      <c r="G259" s="158"/>
      <c r="H259" s="158"/>
      <c r="I259" s="158"/>
      <c r="J259" s="158"/>
      <c r="K259" s="158"/>
      <c r="L259" s="158"/>
      <c r="M259" s="158"/>
    </row>
    <row r="260" spans="2:13" x14ac:dyDescent="0.2">
      <c r="C260" s="158" t="s">
        <v>19</v>
      </c>
      <c r="D260" s="158"/>
      <c r="E260" s="158"/>
      <c r="F260" s="158"/>
      <c r="G260" s="158"/>
      <c r="H260" s="158"/>
      <c r="I260" s="158"/>
      <c r="J260" s="158" t="s">
        <v>695</v>
      </c>
      <c r="K260" s="158"/>
      <c r="L260" s="158"/>
      <c r="M260" s="158"/>
    </row>
    <row r="261" spans="2:13" x14ac:dyDescent="0.2">
      <c r="C261" s="158" t="s">
        <v>22</v>
      </c>
      <c r="D261" s="158"/>
      <c r="E261" s="158"/>
      <c r="F261" s="158"/>
      <c r="G261" s="158"/>
      <c r="H261" s="158"/>
      <c r="I261" s="158"/>
      <c r="J261" s="158" t="s">
        <v>23</v>
      </c>
      <c r="K261" s="158"/>
      <c r="L261" s="158"/>
      <c r="M261" s="158"/>
    </row>
    <row r="262" spans="2:13" x14ac:dyDescent="0.2">
      <c r="C262" s="158" t="s">
        <v>786</v>
      </c>
      <c r="D262" s="158"/>
      <c r="E262" s="158" t="s">
        <v>679</v>
      </c>
      <c r="F262" s="158"/>
      <c r="G262" s="158"/>
      <c r="H262" s="158"/>
      <c r="I262" s="158"/>
      <c r="J262" s="158"/>
      <c r="K262" s="158"/>
      <c r="L262" s="158"/>
      <c r="M262" s="158"/>
    </row>
    <row r="263" spans="2:13" x14ac:dyDescent="0.2">
      <c r="C263" s="158"/>
      <c r="D263" s="158"/>
      <c r="E263" s="158"/>
      <c r="F263" s="158"/>
      <c r="G263" s="158"/>
      <c r="H263" s="158"/>
      <c r="I263" s="158"/>
      <c r="J263" s="158"/>
      <c r="K263" s="158"/>
      <c r="L263" s="158"/>
      <c r="M263" s="158"/>
    </row>
    <row r="264" spans="2:13" x14ac:dyDescent="0.2">
      <c r="B264" s="88" t="s">
        <v>7</v>
      </c>
      <c r="C264" s="88" t="s">
        <v>7</v>
      </c>
      <c r="D264" s="88" t="s">
        <v>7</v>
      </c>
      <c r="E264" s="88" t="s">
        <v>7</v>
      </c>
      <c r="F264" s="88" t="s">
        <v>7</v>
      </c>
      <c r="G264" s="88" t="s">
        <v>7</v>
      </c>
      <c r="H264" s="88" t="s">
        <v>7</v>
      </c>
      <c r="I264" s="88" t="s">
        <v>7</v>
      </c>
      <c r="J264" s="88" t="s">
        <v>7</v>
      </c>
      <c r="K264" s="158"/>
      <c r="L264" s="158"/>
      <c r="M264" s="158"/>
    </row>
    <row r="265" spans="2:13" x14ac:dyDescent="0.2">
      <c r="C265" s="158"/>
      <c r="D265" s="158"/>
      <c r="E265" s="158"/>
      <c r="F265" s="158"/>
      <c r="G265" s="158"/>
      <c r="H265" s="158"/>
      <c r="I265" s="158"/>
      <c r="J265" s="158"/>
      <c r="K265" s="158"/>
      <c r="L265" s="158"/>
      <c r="M265" s="158"/>
    </row>
    <row r="266" spans="2:13" x14ac:dyDescent="0.2">
      <c r="C266" s="166" t="s">
        <v>307</v>
      </c>
      <c r="D266" s="163" t="s">
        <v>255</v>
      </c>
      <c r="E266" s="163" t="s">
        <v>625</v>
      </c>
      <c r="F266" s="163" t="s">
        <v>309</v>
      </c>
      <c r="G266" s="163" t="s">
        <v>310</v>
      </c>
      <c r="H266" s="163" t="s">
        <v>168</v>
      </c>
      <c r="I266" s="6"/>
      <c r="K266" s="158" t="s">
        <v>427</v>
      </c>
      <c r="L266" s="144" t="s">
        <v>680</v>
      </c>
      <c r="M266" s="158"/>
    </row>
    <row r="267" spans="2:13" x14ac:dyDescent="0.2">
      <c r="C267" s="166" t="s">
        <v>36</v>
      </c>
      <c r="D267" s="166"/>
      <c r="E267" s="166"/>
      <c r="F267" s="166"/>
      <c r="G267" s="166"/>
      <c r="H267" s="166"/>
      <c r="I267" s="158"/>
      <c r="K267" s="166"/>
      <c r="L267" s="145"/>
      <c r="M267" s="158"/>
    </row>
    <row r="268" spans="2:13" x14ac:dyDescent="0.2">
      <c r="C268" s="166" t="s">
        <v>37</v>
      </c>
      <c r="D268" s="16">
        <f>D247</f>
        <v>19003804.177573744</v>
      </c>
      <c r="E268" s="16">
        <f>E247</f>
        <v>12879218.565967672</v>
      </c>
      <c r="F268" s="16">
        <f>F247</f>
        <v>4802923.5525452103</v>
      </c>
      <c r="G268" s="16">
        <f>G247</f>
        <v>1321662.0590608609</v>
      </c>
      <c r="H268" s="16">
        <f>H247</f>
        <v>0</v>
      </c>
      <c r="I268" s="22"/>
      <c r="K268" s="16">
        <f t="shared" ref="K268:K278" si="34">D268-I268</f>
        <v>19003804.177573744</v>
      </c>
      <c r="L268" s="146">
        <v>41406.059220448587</v>
      </c>
      <c r="M268" s="158"/>
    </row>
    <row r="269" spans="2:13" x14ac:dyDescent="0.2">
      <c r="C269" s="166" t="s">
        <v>312</v>
      </c>
      <c r="D269" s="16">
        <f t="shared" ref="D269:H271" si="35">D219</f>
        <v>3388490</v>
      </c>
      <c r="E269" s="16">
        <f t="shared" si="35"/>
        <v>1319193.9001333646</v>
      </c>
      <c r="F269" s="16">
        <f t="shared" si="35"/>
        <v>2069296.0998666361</v>
      </c>
      <c r="G269" s="16">
        <f t="shared" si="35"/>
        <v>0</v>
      </c>
      <c r="H269" s="16">
        <f t="shared" si="35"/>
        <v>0</v>
      </c>
      <c r="I269" s="22"/>
      <c r="K269" s="16">
        <f t="shared" si="34"/>
        <v>3388490</v>
      </c>
      <c r="L269" s="146">
        <v>139852</v>
      </c>
      <c r="M269" s="158"/>
    </row>
    <row r="270" spans="2:13" x14ac:dyDescent="0.2">
      <c r="C270" s="166" t="s">
        <v>313</v>
      </c>
      <c r="D270" s="16">
        <f t="shared" si="35"/>
        <v>456348</v>
      </c>
      <c r="E270" s="16">
        <f t="shared" si="35"/>
        <v>177663.64898171771</v>
      </c>
      <c r="F270" s="16">
        <f t="shared" si="35"/>
        <v>278684.35101828241</v>
      </c>
      <c r="G270" s="16">
        <f t="shared" si="35"/>
        <v>0</v>
      </c>
      <c r="H270" s="16">
        <f t="shared" si="35"/>
        <v>0</v>
      </c>
      <c r="I270" s="22"/>
      <c r="K270" s="16">
        <f t="shared" si="34"/>
        <v>456348</v>
      </c>
      <c r="L270" s="146"/>
      <c r="M270" s="158"/>
    </row>
    <row r="271" spans="2:13" x14ac:dyDescent="0.2">
      <c r="C271" s="166" t="s">
        <v>314</v>
      </c>
      <c r="D271" s="16">
        <f t="shared" si="35"/>
        <v>31056</v>
      </c>
      <c r="E271" s="16">
        <f t="shared" si="35"/>
        <v>12090.602528719804</v>
      </c>
      <c r="F271" s="16">
        <f t="shared" si="35"/>
        <v>18965.397471280201</v>
      </c>
      <c r="G271" s="16">
        <f t="shared" si="35"/>
        <v>0</v>
      </c>
      <c r="H271" s="16">
        <f t="shared" si="35"/>
        <v>0</v>
      </c>
      <c r="I271" s="22"/>
      <c r="K271" s="16">
        <f t="shared" si="34"/>
        <v>31056</v>
      </c>
      <c r="L271" s="146"/>
      <c r="M271" s="158"/>
    </row>
    <row r="272" spans="2:13" x14ac:dyDescent="0.2">
      <c r="C272" s="166" t="s">
        <v>315</v>
      </c>
      <c r="D272" s="16">
        <f>D223</f>
        <v>0</v>
      </c>
      <c r="E272" s="16">
        <f>E223</f>
        <v>0</v>
      </c>
      <c r="F272" s="16">
        <f>F223</f>
        <v>0</v>
      </c>
      <c r="G272" s="16">
        <f>G223</f>
        <v>0</v>
      </c>
      <c r="H272" s="16">
        <f>H223</f>
        <v>0</v>
      </c>
      <c r="I272" s="22"/>
      <c r="K272" s="16">
        <f t="shared" si="34"/>
        <v>0</v>
      </c>
      <c r="L272" s="146"/>
      <c r="M272" s="158"/>
    </row>
    <row r="273" spans="3:13" x14ac:dyDescent="0.2">
      <c r="C273" s="166" t="s">
        <v>316</v>
      </c>
      <c r="D273" s="16">
        <f>D249</f>
        <v>5609863.7786357189</v>
      </c>
      <c r="E273" s="16">
        <f>E249</f>
        <v>814921.60413182108</v>
      </c>
      <c r="F273" s="16">
        <f>F249</f>
        <v>1278291.3087731537</v>
      </c>
      <c r="G273" s="16">
        <f>G249</f>
        <v>0</v>
      </c>
      <c r="H273" s="16">
        <f>H249</f>
        <v>3516650.8657307448</v>
      </c>
      <c r="I273" s="22"/>
      <c r="K273" s="16">
        <f t="shared" si="34"/>
        <v>5609863.7786357189</v>
      </c>
      <c r="L273" s="146">
        <v>137713.17678743851</v>
      </c>
      <c r="M273" s="158"/>
    </row>
    <row r="274" spans="3:13" x14ac:dyDescent="0.2">
      <c r="C274" s="166" t="s">
        <v>317</v>
      </c>
      <c r="D274" s="16">
        <f>D238*D134</f>
        <v>6445507.0236299997</v>
      </c>
      <c r="E274" s="16">
        <f>E238</f>
        <v>2386661.9608625481</v>
      </c>
      <c r="F274" s="16">
        <f>F238</f>
        <v>4088428.4191803755</v>
      </c>
      <c r="G274" s="16">
        <f>G238</f>
        <v>-29583.443812923124</v>
      </c>
      <c r="H274" s="16">
        <f>H238</f>
        <v>0</v>
      </c>
      <c r="I274" s="22"/>
      <c r="K274" s="16">
        <f t="shared" si="34"/>
        <v>6445507.0236299997</v>
      </c>
      <c r="L274" s="146">
        <v>342096.2648910202</v>
      </c>
      <c r="M274" s="158"/>
    </row>
    <row r="275" spans="3:13" x14ac:dyDescent="0.2">
      <c r="C275" s="166" t="s">
        <v>318</v>
      </c>
      <c r="D275" s="16">
        <f>D251</f>
        <v>-1529680.666003901</v>
      </c>
      <c r="E275" s="16">
        <f>E251</f>
        <v>-566414.81336286152</v>
      </c>
      <c r="F275" s="16">
        <f>F251</f>
        <v>-970286.72596790886</v>
      </c>
      <c r="G275" s="16">
        <f>G251</f>
        <v>7020.8940690837044</v>
      </c>
      <c r="H275" s="16">
        <f>H251</f>
        <v>0</v>
      </c>
      <c r="I275" s="22"/>
      <c r="K275" s="16">
        <f t="shared" si="34"/>
        <v>-1529680.666003901</v>
      </c>
      <c r="L275" s="146">
        <v>104644.49654248859</v>
      </c>
      <c r="M275" s="158"/>
    </row>
    <row r="276" spans="3:13" x14ac:dyDescent="0.2">
      <c r="C276" s="166" t="s">
        <v>319</v>
      </c>
      <c r="D276" s="16">
        <f>D236</f>
        <v>0</v>
      </c>
      <c r="E276" s="16">
        <f>E236</f>
        <v>0</v>
      </c>
      <c r="F276" s="16">
        <f>F236</f>
        <v>0</v>
      </c>
      <c r="G276" s="16">
        <f>G236</f>
        <v>0</v>
      </c>
      <c r="H276" s="16">
        <f>H236</f>
        <v>0</v>
      </c>
      <c r="I276" s="22"/>
      <c r="K276" s="16">
        <f t="shared" si="34"/>
        <v>0</v>
      </c>
      <c r="L276" s="146"/>
      <c r="M276" s="158"/>
    </row>
    <row r="277" spans="3:13" x14ac:dyDescent="0.2">
      <c r="C277" s="166" t="s">
        <v>320</v>
      </c>
      <c r="D277" s="16">
        <f>SUM(D268:D276)</f>
        <v>33405388.313835558</v>
      </c>
      <c r="E277" s="16">
        <f>SUM(E268:E276)</f>
        <v>17023335.469242979</v>
      </c>
      <c r="F277" s="16">
        <f>SUM(F268:F276)</f>
        <v>11566302.40288703</v>
      </c>
      <c r="G277" s="16">
        <f>SUM(G268:G276)</f>
        <v>1299099.5093170216</v>
      </c>
      <c r="H277" s="16">
        <f>SUM(H268:H276)</f>
        <v>3516650.8657307448</v>
      </c>
      <c r="I277" s="16"/>
      <c r="K277" s="16">
        <f t="shared" si="34"/>
        <v>33405388.313835558</v>
      </c>
      <c r="L277" s="147">
        <f>SUM(L268:L276)</f>
        <v>765711.99744139588</v>
      </c>
      <c r="M277" s="158"/>
    </row>
    <row r="278" spans="3:13" x14ac:dyDescent="0.2">
      <c r="C278" s="166" t="s">
        <v>321</v>
      </c>
      <c r="D278" s="16">
        <f>D134</f>
        <v>73747219.950000003</v>
      </c>
      <c r="E278" s="16">
        <f>E134</f>
        <v>27307345.089960508</v>
      </c>
      <c r="F278" s="16">
        <f>F134</f>
        <v>46778357.198860139</v>
      </c>
      <c r="G278" s="16">
        <f>G134</f>
        <v>-338483.33882063074</v>
      </c>
      <c r="H278" s="16">
        <f>H134</f>
        <v>0</v>
      </c>
      <c r="I278" s="22"/>
      <c r="K278" s="16">
        <f t="shared" si="34"/>
        <v>73747219.950000003</v>
      </c>
      <c r="L278" s="146">
        <v>3895499</v>
      </c>
      <c r="M278" s="158"/>
    </row>
    <row r="279" spans="3:13" x14ac:dyDescent="0.2">
      <c r="C279" s="158"/>
      <c r="D279" s="22"/>
      <c r="E279" s="22"/>
      <c r="F279" s="22"/>
      <c r="G279" s="22"/>
      <c r="H279" s="22"/>
      <c r="I279" s="22"/>
      <c r="K279" s="22"/>
      <c r="L279" s="146"/>
      <c r="M279" s="158"/>
    </row>
    <row r="280" spans="3:13" x14ac:dyDescent="0.2">
      <c r="C280" s="166" t="s">
        <v>322</v>
      </c>
      <c r="D280" s="22"/>
      <c r="E280" s="22"/>
      <c r="F280" s="22"/>
      <c r="G280" s="22"/>
      <c r="H280" s="22"/>
      <c r="I280" s="22"/>
      <c r="K280" s="22"/>
      <c r="L280" s="146"/>
      <c r="M280" s="158"/>
    </row>
    <row r="281" spans="3:13" x14ac:dyDescent="0.2">
      <c r="C281" s="166" t="s">
        <v>323</v>
      </c>
      <c r="D281" s="22"/>
      <c r="E281" s="22"/>
      <c r="F281" s="22"/>
      <c r="G281" s="22"/>
      <c r="H281" s="22"/>
      <c r="I281" s="22"/>
      <c r="K281" s="22"/>
      <c r="L281" s="146"/>
      <c r="M281" s="158"/>
    </row>
    <row r="282" spans="3:13" x14ac:dyDescent="0.2">
      <c r="C282" s="166" t="s">
        <v>324</v>
      </c>
      <c r="D282" s="16">
        <f>SUM(D30:D31)+SUM(D92:D93)</f>
        <v>6085866</v>
      </c>
      <c r="E282" s="16">
        <f>SUM(E30:E31)+SUM(E92:E93)</f>
        <v>6085866</v>
      </c>
      <c r="F282" s="16">
        <f>SUM(F30:F31)+SUM(F92:F93)</f>
        <v>0</v>
      </c>
      <c r="G282" s="16">
        <f>SUM(G30:G31)+SUM(G92:G93)</f>
        <v>0</v>
      </c>
      <c r="H282" s="16">
        <f>SUM(H30:H31)+SUM(H92:H93)</f>
        <v>0</v>
      </c>
      <c r="I282" s="16"/>
      <c r="K282" s="16">
        <f t="shared" ref="K282:K295" si="36">D282-I282</f>
        <v>6085866</v>
      </c>
      <c r="L282" s="147"/>
      <c r="M282" s="158"/>
    </row>
    <row r="283" spans="3:13" x14ac:dyDescent="0.2">
      <c r="C283" s="166" t="s">
        <v>325</v>
      </c>
      <c r="D283" s="16">
        <f>SUM(D32:D33)+SUM(D94:D95)</f>
        <v>1990398</v>
      </c>
      <c r="E283" s="16">
        <f>SUM(E32:E33)+SUM(E94:E95)</f>
        <v>1990398</v>
      </c>
      <c r="F283" s="16">
        <f>SUM(F32:F33)+SUM(F94:F95)</f>
        <v>0</v>
      </c>
      <c r="G283" s="16">
        <f>SUM(G32:G33)+SUM(G94:G95)</f>
        <v>0</v>
      </c>
      <c r="H283" s="16">
        <f>SUM(H32:H33)+SUM(H94:H95)</f>
        <v>0</v>
      </c>
      <c r="I283" s="16"/>
      <c r="K283" s="16">
        <f t="shared" si="36"/>
        <v>1990398</v>
      </c>
      <c r="L283" s="147"/>
      <c r="M283" s="158"/>
    </row>
    <row r="284" spans="3:13" x14ac:dyDescent="0.2">
      <c r="C284" s="166" t="s">
        <v>326</v>
      </c>
      <c r="D284" s="16">
        <f>D34+D96</f>
        <v>34593</v>
      </c>
      <c r="E284" s="16">
        <f>E34+E96</f>
        <v>0</v>
      </c>
      <c r="F284" s="16">
        <f>F34+F96</f>
        <v>34593</v>
      </c>
      <c r="G284" s="16">
        <f>G34+G96</f>
        <v>0</v>
      </c>
      <c r="H284" s="16">
        <f>H34+H96</f>
        <v>0</v>
      </c>
      <c r="I284" s="22"/>
      <c r="K284" s="16">
        <f t="shared" si="36"/>
        <v>34593</v>
      </c>
      <c r="L284" s="146"/>
      <c r="M284" s="158"/>
    </row>
    <row r="285" spans="3:13" x14ac:dyDescent="0.2">
      <c r="C285" s="166" t="s">
        <v>327</v>
      </c>
      <c r="D285" s="16">
        <f>SUM(D23:D24)+SUM(D85:D86)</f>
        <v>39525964</v>
      </c>
      <c r="E285" s="16">
        <f>SUM(E23:E24)+SUM(E85:E86)</f>
        <v>0</v>
      </c>
      <c r="F285" s="16">
        <f>SUM(F23:F24)+SUM(F85:F86)</f>
        <v>39525964</v>
      </c>
      <c r="G285" s="16">
        <f>SUM(G23:G24)+SUM(G85:G86)</f>
        <v>0</v>
      </c>
      <c r="H285" s="16">
        <f>SUM(H23:H24)+SUM(H85:H86)</f>
        <v>0</v>
      </c>
      <c r="I285" s="22"/>
      <c r="K285" s="16">
        <f t="shared" si="36"/>
        <v>39525964</v>
      </c>
      <c r="L285" s="146"/>
      <c r="M285" s="158"/>
    </row>
    <row r="286" spans="3:13" x14ac:dyDescent="0.2">
      <c r="C286" s="166" t="s">
        <v>328</v>
      </c>
      <c r="D286" s="16">
        <f>SUM(D27:D29)+SUM(D89:D93)</f>
        <v>14148523</v>
      </c>
      <c r="E286" s="16">
        <f>SUM(E27:E29)+SUM(E89:E93)</f>
        <v>14148523</v>
      </c>
      <c r="F286" s="16">
        <f>SUM(F27:F29)+SUM(F89:F93)</f>
        <v>0</v>
      </c>
      <c r="G286" s="16">
        <f>SUM(G27:G29)+SUM(G89:G93)</f>
        <v>0</v>
      </c>
      <c r="H286" s="16">
        <f>SUM(H27:H29)+SUM(H89:H93)</f>
        <v>0</v>
      </c>
      <c r="I286" s="22"/>
      <c r="K286" s="16">
        <f t="shared" si="36"/>
        <v>14148523</v>
      </c>
      <c r="L286" s="146"/>
      <c r="M286" s="158"/>
    </row>
    <row r="287" spans="3:13" x14ac:dyDescent="0.2">
      <c r="C287" s="166" t="s">
        <v>329</v>
      </c>
      <c r="D287" s="16">
        <f>D25+D87</f>
        <v>210205</v>
      </c>
      <c r="E287" s="16">
        <f>E25+E87</f>
        <v>0</v>
      </c>
      <c r="F287" s="16">
        <f>F25+F87</f>
        <v>210205</v>
      </c>
      <c r="G287" s="16">
        <f>G25+G87</f>
        <v>0</v>
      </c>
      <c r="H287" s="16">
        <f>H25+H87</f>
        <v>0</v>
      </c>
      <c r="I287" s="22"/>
      <c r="K287" s="16">
        <f t="shared" si="36"/>
        <v>210205</v>
      </c>
      <c r="L287" s="146"/>
      <c r="M287" s="158"/>
    </row>
    <row r="288" spans="3:13" x14ac:dyDescent="0.2">
      <c r="C288" s="166" t="s">
        <v>330</v>
      </c>
      <c r="D288" s="16">
        <f>D195</f>
        <v>215085.19418162422</v>
      </c>
      <c r="E288" s="16">
        <f>E195</f>
        <v>215085.19418162422</v>
      </c>
      <c r="F288" s="16">
        <f>F195</f>
        <v>0</v>
      </c>
      <c r="G288" s="16">
        <f>G195</f>
        <v>0</v>
      </c>
      <c r="H288" s="16">
        <f>H195</f>
        <v>0</v>
      </c>
      <c r="I288" s="22"/>
      <c r="K288" s="16">
        <f t="shared" si="36"/>
        <v>215085.19418162422</v>
      </c>
      <c r="L288" s="146"/>
      <c r="M288" s="158"/>
    </row>
    <row r="289" spans="2:13" x14ac:dyDescent="0.2">
      <c r="C289" s="166" t="s">
        <v>331</v>
      </c>
      <c r="D289" s="16">
        <f>D160</f>
        <v>14341.598628305601</v>
      </c>
      <c r="E289" s="16">
        <f>E160</f>
        <v>0</v>
      </c>
      <c r="F289" s="16">
        <f>F160</f>
        <v>14341.598628305601</v>
      </c>
      <c r="G289" s="16">
        <f>G160</f>
        <v>0</v>
      </c>
      <c r="H289" s="16">
        <f>H160</f>
        <v>0</v>
      </c>
      <c r="I289" s="22"/>
      <c r="K289" s="16">
        <f t="shared" si="36"/>
        <v>14341.598628305601</v>
      </c>
      <c r="L289" s="146"/>
      <c r="M289" s="158"/>
    </row>
    <row r="290" spans="2:13" x14ac:dyDescent="0.2">
      <c r="C290" s="166" t="s">
        <v>332</v>
      </c>
      <c r="D290" s="16">
        <f>D162</f>
        <v>1702586.514858363</v>
      </c>
      <c r="E290" s="16">
        <f>E162</f>
        <v>1702586.514858363</v>
      </c>
      <c r="F290" s="16">
        <f>F162</f>
        <v>0</v>
      </c>
      <c r="G290" s="16">
        <f>G162</f>
        <v>0</v>
      </c>
      <c r="H290" s="16">
        <f>H162</f>
        <v>0</v>
      </c>
      <c r="I290" s="22"/>
      <c r="K290" s="16">
        <f t="shared" si="36"/>
        <v>1702586.514858363</v>
      </c>
      <c r="L290" s="146"/>
      <c r="M290" s="158"/>
    </row>
    <row r="291" spans="2:13" x14ac:dyDescent="0.2">
      <c r="C291" s="166" t="s">
        <v>333</v>
      </c>
      <c r="D291" s="16">
        <f>D193</f>
        <v>0</v>
      </c>
      <c r="E291" s="16">
        <f>E193</f>
        <v>0</v>
      </c>
      <c r="F291" s="16">
        <f>F193</f>
        <v>0</v>
      </c>
      <c r="G291" s="16">
        <f>G193</f>
        <v>0</v>
      </c>
      <c r="H291" s="16">
        <f>H193</f>
        <v>0</v>
      </c>
      <c r="I291" s="22"/>
      <c r="K291" s="16">
        <f t="shared" si="36"/>
        <v>0</v>
      </c>
      <c r="L291" s="146"/>
      <c r="M291" s="158"/>
    </row>
    <row r="292" spans="2:13" x14ac:dyDescent="0.2">
      <c r="C292" s="166" t="s">
        <v>334</v>
      </c>
      <c r="D292" s="16">
        <f>SUM(D196:D197)</f>
        <v>135246.67944645387</v>
      </c>
      <c r="E292" s="16">
        <f>SUM(E196:E197)</f>
        <v>135246.67944645387</v>
      </c>
      <c r="F292" s="16">
        <f>SUM(F196:F197)</f>
        <v>0</v>
      </c>
      <c r="G292" s="16">
        <f>SUM(G196:G197)</f>
        <v>0</v>
      </c>
      <c r="H292" s="16">
        <f>SUM(H196:H197)</f>
        <v>0</v>
      </c>
      <c r="I292" s="22"/>
      <c r="K292" s="16">
        <f t="shared" si="36"/>
        <v>135246.67944645387</v>
      </c>
      <c r="L292" s="146"/>
      <c r="M292" s="158"/>
    </row>
    <row r="293" spans="2:13" x14ac:dyDescent="0.2">
      <c r="C293" s="166" t="s">
        <v>335</v>
      </c>
      <c r="D293" s="16">
        <f>D157</f>
        <v>1616204.9639987603</v>
      </c>
      <c r="E293" s="16">
        <f>E157</f>
        <v>479206.58384762768</v>
      </c>
      <c r="F293" s="16">
        <f>F157</f>
        <v>1136998.3801511326</v>
      </c>
      <c r="G293" s="16">
        <f>G157</f>
        <v>0</v>
      </c>
      <c r="H293" s="16">
        <f>H157</f>
        <v>0</v>
      </c>
      <c r="I293" s="22"/>
      <c r="K293" s="16">
        <f t="shared" si="36"/>
        <v>1616204.9639987603</v>
      </c>
      <c r="L293" s="146">
        <v>11041</v>
      </c>
      <c r="M293" s="158"/>
    </row>
    <row r="294" spans="2:13" x14ac:dyDescent="0.2">
      <c r="C294" s="166" t="s">
        <v>336</v>
      </c>
      <c r="D294" s="16">
        <f>D191</f>
        <v>458653.0062654753</v>
      </c>
      <c r="E294" s="16">
        <f>E191</f>
        <v>0</v>
      </c>
      <c r="F294" s="16">
        <f>F191</f>
        <v>458653.0062654753</v>
      </c>
      <c r="G294" s="16">
        <f>G191</f>
        <v>0</v>
      </c>
      <c r="H294" s="16">
        <f>H191</f>
        <v>0</v>
      </c>
      <c r="I294" s="22"/>
      <c r="K294" s="16">
        <f t="shared" si="36"/>
        <v>458653.0062654753</v>
      </c>
      <c r="L294" s="146">
        <v>12626</v>
      </c>
      <c r="M294" s="158"/>
    </row>
    <row r="295" spans="2:13" x14ac:dyDescent="0.2">
      <c r="C295" s="158"/>
      <c r="D295" s="22"/>
      <c r="E295" s="22"/>
      <c r="F295" s="22"/>
      <c r="G295" s="22"/>
      <c r="H295" s="22"/>
      <c r="I295" s="22"/>
      <c r="K295" s="16">
        <f t="shared" si="36"/>
        <v>0</v>
      </c>
      <c r="L295" s="22"/>
      <c r="M295" s="158"/>
    </row>
    <row r="296" spans="2:13" x14ac:dyDescent="0.2">
      <c r="C296" s="158"/>
      <c r="D296" s="158"/>
      <c r="E296" s="158"/>
      <c r="F296" s="158"/>
      <c r="G296" s="158"/>
      <c r="H296" s="158"/>
      <c r="I296" s="158"/>
      <c r="J296" s="158"/>
      <c r="K296" s="158"/>
      <c r="L296" s="158"/>
      <c r="M296" s="158"/>
    </row>
    <row r="297" spans="2:13" x14ac:dyDescent="0.2">
      <c r="B297" s="88" t="s">
        <v>7</v>
      </c>
      <c r="C297" s="88" t="s">
        <v>7</v>
      </c>
      <c r="D297" s="88" t="s">
        <v>7</v>
      </c>
      <c r="E297" s="88" t="s">
        <v>7</v>
      </c>
      <c r="F297" s="88" t="s">
        <v>7</v>
      </c>
      <c r="G297" s="88" t="s">
        <v>7</v>
      </c>
      <c r="H297" s="88" t="s">
        <v>7</v>
      </c>
      <c r="I297" s="88" t="s">
        <v>7</v>
      </c>
      <c r="J297" s="88" t="s">
        <v>7</v>
      </c>
      <c r="K297" s="158"/>
      <c r="L297" s="158"/>
      <c r="M297" s="158"/>
    </row>
    <row r="298" spans="2:13" x14ac:dyDescent="0.2">
      <c r="C298" s="158" t="s">
        <v>681</v>
      </c>
      <c r="D298" s="158"/>
      <c r="E298" s="158"/>
      <c r="F298" s="158"/>
      <c r="G298" s="158"/>
      <c r="H298" s="158"/>
      <c r="I298" s="158"/>
      <c r="J298" s="158" t="s">
        <v>682</v>
      </c>
      <c r="K298" s="158"/>
      <c r="L298" s="158"/>
      <c r="M298" s="158"/>
    </row>
  </sheetData>
  <phoneticPr fontId="0" type="noConversion"/>
  <pageMargins left="0.25" right="0.25" top="0.75" bottom="0.25" header="0.25" footer="0.25"/>
  <pageSetup scale="62" fitToHeight="5" orientation="landscape" r:id="rId1"/>
  <headerFooter alignWithMargins="0"/>
  <rowBreaks count="4" manualBreakCount="4">
    <brk id="66" min="1" max="9" man="1"/>
    <brk id="136" min="1" max="9" man="1"/>
    <brk id="206" min="1" max="9" man="1"/>
    <brk id="255" min="1" max="9" man="1"/>
  </row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INDEX</vt:lpstr>
      <vt:lpstr>Revenue split</vt:lpstr>
      <vt:lpstr>H1a</vt:lpstr>
      <vt:lpstr>H1b</vt:lpstr>
      <vt:lpstr>H2</vt:lpstr>
      <vt:lpstr>H3</vt:lpstr>
      <vt:lpstr>H1a!Print_Area</vt:lpstr>
      <vt:lpstr>H1b!Print_Area</vt:lpstr>
      <vt:lpstr>'H2'!Print_Area</vt:lpstr>
      <vt:lpstr>'H3'!Print_Area</vt:lpstr>
      <vt:lpstr>INDEX!Print_Area</vt:lpstr>
    </vt:vector>
  </TitlesOfParts>
  <Company>Christensen Associates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eecasper</dc:creator>
  <cp:lastModifiedBy>Windows User</cp:lastModifiedBy>
  <cp:lastPrinted>2018-04-24T14:46:33Z</cp:lastPrinted>
  <dcterms:created xsi:type="dcterms:W3CDTF">2004-04-28T18:55:24Z</dcterms:created>
  <dcterms:modified xsi:type="dcterms:W3CDTF">2018-04-24T14:50:08Z</dcterms:modified>
</cp:coreProperties>
</file>