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/>
  </bookViews>
  <sheets>
    <sheet name="25RE-Repairs" sheetId="3" r:id="rId1"/>
    <sheet name="1.0 Summary by Entity" sheetId="2" r:id="rId2"/>
    <sheet name="Summary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2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1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3" l="1"/>
  <c r="F92" i="3"/>
  <c r="F91" i="3"/>
  <c r="F88" i="3" l="1"/>
  <c r="F89" i="3"/>
  <c r="I89" i="3" l="1"/>
  <c r="I88" i="3"/>
  <c r="G85" i="3"/>
  <c r="H85" i="3" s="1"/>
  <c r="I85" i="3" s="1"/>
  <c r="E85" i="3"/>
  <c r="J52" i="3" l="1"/>
  <c r="E74" i="3"/>
  <c r="D66" i="3"/>
  <c r="D50" i="3" l="1"/>
  <c r="D52" i="3"/>
  <c r="D53" i="3"/>
  <c r="D54" i="3"/>
  <c r="D55" i="3"/>
  <c r="D56" i="3"/>
  <c r="D57" i="3"/>
  <c r="D48" i="3"/>
  <c r="G50" i="3"/>
  <c r="H50" i="3"/>
  <c r="G52" i="3"/>
  <c r="H52" i="3"/>
  <c r="G53" i="3"/>
  <c r="H53" i="3"/>
  <c r="G54" i="3"/>
  <c r="H54" i="3"/>
  <c r="G55" i="3"/>
  <c r="H55" i="3"/>
  <c r="G56" i="3"/>
  <c r="H56" i="3"/>
  <c r="G57" i="3"/>
  <c r="H57" i="3"/>
  <c r="G48" i="3"/>
  <c r="H48" i="3"/>
  <c r="E73" i="3" l="1"/>
  <c r="E66" i="3"/>
  <c r="D74" i="3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D8" i="4"/>
  <c r="H8" i="4" s="1"/>
  <c r="I8" i="4" s="1"/>
  <c r="H15" i="4" l="1"/>
  <c r="I15" i="4" s="1"/>
  <c r="G51" i="3" s="1"/>
  <c r="H51" i="3" s="1"/>
  <c r="E8" i="4"/>
  <c r="K8" i="4" s="1"/>
  <c r="D73" i="3"/>
  <c r="I52" i="3"/>
  <c r="K52" i="3" s="1"/>
  <c r="N11" i="4"/>
  <c r="O11" i="4" s="1"/>
  <c r="D49" i="3"/>
  <c r="E49" i="3" s="1"/>
  <c r="E32" i="4"/>
  <c r="H33" i="4"/>
  <c r="I33" i="4" s="1"/>
  <c r="G60" i="3" s="1"/>
  <c r="H60" i="3" s="1"/>
  <c r="H61" i="3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33" i="4"/>
  <c r="O33" i="4" s="1"/>
  <c r="N15" i="4"/>
  <c r="O15" i="4" s="1"/>
  <c r="K15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E31" i="4"/>
  <c r="D58" i="3" s="1"/>
  <c r="E58" i="3" s="1"/>
  <c r="K35" i="4"/>
  <c r="N8" i="4" l="1"/>
  <c r="O8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K40" i="4" l="1"/>
  <c r="D78" i="3"/>
  <c r="O40" i="4"/>
  <c r="N40" i="4"/>
  <c r="K36" i="2" l="1"/>
  <c r="J36" i="2"/>
  <c r="I36" i="2"/>
  <c r="H36" i="2"/>
  <c r="G36" i="2"/>
  <c r="D36" i="2"/>
  <c r="C36" i="2"/>
  <c r="B36" i="2"/>
  <c r="K35" i="2"/>
  <c r="J35" i="2"/>
  <c r="I35" i="2"/>
  <c r="H35" i="2"/>
  <c r="L35" i="2" s="1"/>
  <c r="G35" i="2"/>
  <c r="D35" i="2"/>
  <c r="C35" i="2"/>
  <c r="B35" i="2"/>
  <c r="K34" i="2"/>
  <c r="J34" i="2"/>
  <c r="I34" i="2"/>
  <c r="H34" i="2"/>
  <c r="G34" i="2"/>
  <c r="D34" i="2"/>
  <c r="C34" i="2"/>
  <c r="B34" i="2"/>
  <c r="K33" i="2"/>
  <c r="J33" i="2"/>
  <c r="I33" i="2"/>
  <c r="H33" i="2"/>
  <c r="G33" i="2"/>
  <c r="D33" i="2"/>
  <c r="C33" i="2"/>
  <c r="B33" i="2"/>
  <c r="K32" i="2"/>
  <c r="J32" i="2"/>
  <c r="I32" i="2"/>
  <c r="H32" i="2"/>
  <c r="G32" i="2"/>
  <c r="D32" i="2"/>
  <c r="C32" i="2"/>
  <c r="B32" i="2"/>
  <c r="K31" i="2"/>
  <c r="J31" i="2"/>
  <c r="I31" i="2"/>
  <c r="H31" i="2"/>
  <c r="L31" i="2" s="1"/>
  <c r="G31" i="2"/>
  <c r="D31" i="2"/>
  <c r="C31" i="2"/>
  <c r="B31" i="2"/>
  <c r="K30" i="2"/>
  <c r="J30" i="2"/>
  <c r="I30" i="2"/>
  <c r="H30" i="2"/>
  <c r="G30" i="2"/>
  <c r="D30" i="2"/>
  <c r="C30" i="2"/>
  <c r="B30" i="2"/>
  <c r="K29" i="2"/>
  <c r="J29" i="2"/>
  <c r="I29" i="2"/>
  <c r="H29" i="2"/>
  <c r="G29" i="2"/>
  <c r="D29" i="2"/>
  <c r="C29" i="2"/>
  <c r="B29" i="2"/>
  <c r="K28" i="2"/>
  <c r="J28" i="2"/>
  <c r="I28" i="2"/>
  <c r="H28" i="2"/>
  <c r="G28" i="2"/>
  <c r="D28" i="2"/>
  <c r="C28" i="2"/>
  <c r="B28" i="2"/>
  <c r="K27" i="2"/>
  <c r="J27" i="2"/>
  <c r="I27" i="2"/>
  <c r="H27" i="2"/>
  <c r="L27" i="2" s="1"/>
  <c r="G27" i="2"/>
  <c r="D27" i="2"/>
  <c r="C27" i="2"/>
  <c r="B27" i="2"/>
  <c r="K26" i="2"/>
  <c r="J26" i="2"/>
  <c r="I26" i="2"/>
  <c r="H26" i="2"/>
  <c r="G26" i="2"/>
  <c r="D26" i="2"/>
  <c r="C26" i="2"/>
  <c r="B26" i="2"/>
  <c r="K25" i="2"/>
  <c r="J25" i="2"/>
  <c r="I25" i="2"/>
  <c r="H25" i="2"/>
  <c r="G25" i="2"/>
  <c r="D25" i="2"/>
  <c r="C25" i="2"/>
  <c r="B25" i="2"/>
  <c r="K24" i="2"/>
  <c r="J24" i="2"/>
  <c r="I24" i="2"/>
  <c r="H24" i="2"/>
  <c r="G24" i="2"/>
  <c r="D24" i="2"/>
  <c r="C24" i="2"/>
  <c r="B24" i="2"/>
  <c r="K23" i="2"/>
  <c r="J23" i="2"/>
  <c r="I23" i="2"/>
  <c r="H23" i="2"/>
  <c r="L23" i="2" s="1"/>
  <c r="G23" i="2"/>
  <c r="D23" i="2"/>
  <c r="C23" i="2"/>
  <c r="B23" i="2"/>
  <c r="K22" i="2"/>
  <c r="J22" i="2"/>
  <c r="I22" i="2"/>
  <c r="H22" i="2"/>
  <c r="G22" i="2"/>
  <c r="D22" i="2"/>
  <c r="C22" i="2"/>
  <c r="B22" i="2"/>
  <c r="K21" i="2"/>
  <c r="J21" i="2"/>
  <c r="I21" i="2"/>
  <c r="H21" i="2"/>
  <c r="G21" i="2"/>
  <c r="D21" i="2"/>
  <c r="C21" i="2"/>
  <c r="B21" i="2"/>
  <c r="K20" i="2"/>
  <c r="J20" i="2"/>
  <c r="I20" i="2"/>
  <c r="H20" i="2"/>
  <c r="G20" i="2"/>
  <c r="D20" i="2"/>
  <c r="C20" i="2"/>
  <c r="B20" i="2"/>
  <c r="K19" i="2"/>
  <c r="J19" i="2"/>
  <c r="I19" i="2"/>
  <c r="H19" i="2"/>
  <c r="L19" i="2" s="1"/>
  <c r="G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F37" i="2" s="1"/>
  <c r="E17" i="2"/>
  <c r="D17" i="2"/>
  <c r="C17" i="2"/>
  <c r="B17" i="2"/>
  <c r="K16" i="2"/>
  <c r="J16" i="2"/>
  <c r="I16" i="2"/>
  <c r="H16" i="2"/>
  <c r="G16" i="2"/>
  <c r="D16" i="2"/>
  <c r="C16" i="2"/>
  <c r="B16" i="2"/>
  <c r="K15" i="2"/>
  <c r="J15" i="2"/>
  <c r="I15" i="2"/>
  <c r="H15" i="2"/>
  <c r="G15" i="2"/>
  <c r="D15" i="2"/>
  <c r="C15" i="2"/>
  <c r="B15" i="2"/>
  <c r="K14" i="2"/>
  <c r="J14" i="2"/>
  <c r="I14" i="2"/>
  <c r="H14" i="2"/>
  <c r="G14" i="2"/>
  <c r="D14" i="2"/>
  <c r="C14" i="2"/>
  <c r="B14" i="2"/>
  <c r="K13" i="2"/>
  <c r="J13" i="2"/>
  <c r="I13" i="2"/>
  <c r="H13" i="2"/>
  <c r="G13" i="2"/>
  <c r="D13" i="2"/>
  <c r="C13" i="2"/>
  <c r="B13" i="2"/>
  <c r="K12" i="2"/>
  <c r="J12" i="2"/>
  <c r="I12" i="2"/>
  <c r="H12" i="2"/>
  <c r="G12" i="2"/>
  <c r="D12" i="2"/>
  <c r="C12" i="2"/>
  <c r="B12" i="2"/>
  <c r="K11" i="2"/>
  <c r="J11" i="2"/>
  <c r="I11" i="2"/>
  <c r="H11" i="2"/>
  <c r="L11" i="2" s="1"/>
  <c r="G11" i="2"/>
  <c r="D11" i="2"/>
  <c r="C11" i="2"/>
  <c r="B11" i="2"/>
  <c r="K10" i="2"/>
  <c r="J10" i="2"/>
  <c r="I10" i="2"/>
  <c r="H10" i="2"/>
  <c r="G10" i="2"/>
  <c r="D10" i="2"/>
  <c r="C10" i="2"/>
  <c r="B10" i="2"/>
  <c r="K9" i="2"/>
  <c r="J9" i="2"/>
  <c r="I9" i="2"/>
  <c r="H9" i="2"/>
  <c r="G9" i="2"/>
  <c r="D9" i="2"/>
  <c r="C9" i="2"/>
  <c r="B9" i="2"/>
  <c r="K8" i="2"/>
  <c r="J8" i="2"/>
  <c r="I8" i="2"/>
  <c r="H8" i="2"/>
  <c r="G8" i="2"/>
  <c r="D8" i="2"/>
  <c r="C8" i="2"/>
  <c r="B8" i="2"/>
  <c r="P11" i="2" l="1"/>
  <c r="N11" i="2"/>
  <c r="H37" i="2"/>
  <c r="L18" i="2"/>
  <c r="O18" i="2"/>
  <c r="P19" i="2"/>
  <c r="P27" i="2"/>
  <c r="P31" i="2"/>
  <c r="I37" i="2"/>
  <c r="O8" i="2"/>
  <c r="L9" i="2"/>
  <c r="O9" i="2"/>
  <c r="O10" i="2"/>
  <c r="O11" i="2"/>
  <c r="O12" i="2"/>
  <c r="L13" i="2"/>
  <c r="P13" i="2" s="1"/>
  <c r="O13" i="2"/>
  <c r="O14" i="2"/>
  <c r="O15" i="2"/>
  <c r="O16" i="2"/>
  <c r="L17" i="2"/>
  <c r="O17" i="2"/>
  <c r="O19" i="2"/>
  <c r="O20" i="2"/>
  <c r="L21" i="2"/>
  <c r="O21" i="2"/>
  <c r="O22" i="2"/>
  <c r="O23" i="2"/>
  <c r="P23" i="2" s="1"/>
  <c r="O24" i="2"/>
  <c r="L25" i="2"/>
  <c r="O25" i="2"/>
  <c r="O26" i="2"/>
  <c r="O27" i="2"/>
  <c r="O28" i="2"/>
  <c r="L29" i="2"/>
  <c r="O29" i="2"/>
  <c r="O30" i="2"/>
  <c r="O31" i="2"/>
  <c r="O32" i="2"/>
  <c r="L33" i="2"/>
  <c r="P33" i="2" s="1"/>
  <c r="O33" i="2"/>
  <c r="L34" i="2"/>
  <c r="O34" i="2"/>
  <c r="O35" i="2"/>
  <c r="P35" i="2" s="1"/>
  <c r="O36" i="2"/>
  <c r="L12" i="2"/>
  <c r="L16" i="2"/>
  <c r="E37" i="2"/>
  <c r="L20" i="2"/>
  <c r="L24" i="2"/>
  <c r="P24" i="2" s="1"/>
  <c r="L28" i="2"/>
  <c r="P28" i="2" s="1"/>
  <c r="L32" i="2"/>
  <c r="P32" i="2" s="1"/>
  <c r="L36" i="2"/>
  <c r="L15" i="2"/>
  <c r="J37" i="2"/>
  <c r="L10" i="2"/>
  <c r="P10" i="2" s="1"/>
  <c r="L22" i="2"/>
  <c r="L14" i="2"/>
  <c r="P14" i="2" s="1"/>
  <c r="C37" i="2"/>
  <c r="G37" i="2"/>
  <c r="L8" i="2"/>
  <c r="K37" i="2"/>
  <c r="L26" i="2"/>
  <c r="B37" i="2"/>
  <c r="L30" i="2"/>
  <c r="P30" i="2" s="1"/>
  <c r="D37" i="2"/>
  <c r="P26" i="2" l="1"/>
  <c r="P16" i="2"/>
  <c r="N16" i="2"/>
  <c r="P29" i="2"/>
  <c r="P9" i="2"/>
  <c r="O37" i="2"/>
  <c r="P15" i="2"/>
  <c r="P12" i="2"/>
  <c r="N12" i="2"/>
  <c r="P34" i="2"/>
  <c r="P25" i="2"/>
  <c r="N25" i="2"/>
  <c r="P18" i="2"/>
  <c r="P8" i="2"/>
  <c r="N8" i="2"/>
  <c r="N37" i="2" s="1"/>
  <c r="P22" i="2"/>
  <c r="P36" i="2"/>
  <c r="N36" i="2"/>
  <c r="P20" i="2"/>
  <c r="P21" i="2"/>
  <c r="P17" i="2"/>
  <c r="L37" i="2"/>
  <c r="P37" i="2" s="1"/>
  <c r="E77" i="3" l="1"/>
  <c r="E78" i="3" s="1"/>
  <c r="F74" i="3"/>
  <c r="F77" i="3" s="1"/>
  <c r="F78" i="3" l="1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<sst xmlns="http://schemas.openxmlformats.org/spreadsheetml/2006/main" count="255" uniqueCount="129">
  <si>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</si>
  <si>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</si>
  <si>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</si>
  <si>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</si>
  <si>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</si>
  <si>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</si>
  <si>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</si>
  <si>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</si>
  <si>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</si>
  <si>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</si>
  <si>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</si>
  <si>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</si>
  <si>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</si>
  <si>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</si>
  <si>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</si>
  <si>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</si>
  <si>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</si>
  <si>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</si>
  <si>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</si>
  <si>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</si>
  <si>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</si>
  <si>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</si>
  <si>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</si>
  <si>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</si>
  <si>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</si>
  <si>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</si>
  <si>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</si>
  <si>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</si>
  <si>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</si>
  <si>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</si>
  <si>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</si>
  <si>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</si>
  <si>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</si>
  <si>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</si>
  <si>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</si>
  <si>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</si>
  <si>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</si>
  <si>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</si>
  <si>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</si>
  <si>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</si>
  <si>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</si>
  <si>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</si>
  <si>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</si>
  <si>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</si>
  <si>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</si>
  <si>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</si>
  <si>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</si>
  <si>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</si>
  <si>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</si>
  <si>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</si>
  <si>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</si>
  <si>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</si>
  <si>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</si>
  <si>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</si>
  <si>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</si>
  <si>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</si>
  <si>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</si>
  <si>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</si>
  <si>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</si>
  <si>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</si>
  <si>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</si>
  <si>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</si>
  <si>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</si>
  <si>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</si>
  <si>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</si>
  <si>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</si>
  <si>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</si>
  <si>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</si>
  <si>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</si>
  <si>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</si>
  <si>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</si>
  <si>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</si>
  <si>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</si>
  <si>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</si>
  <si>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</si>
  <si>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</si>
  <si>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</si>
  <si>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</si>
  <si>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</si>
  <si>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</si>
  <si>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</si>
  <si>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</si>
  <si>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</si>
  <si>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</si>
  <si>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</si>
  <si>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</si>
  <si>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</si>
  <si>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</si>
  <si>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</si>
  <si>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</si>
  <si>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</si>
  <si>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</si>
  <si>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</si>
  <si>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</si>
  <si>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</si>
  <si>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</si>
  <si>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</si>
  <si>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</si>
  <si>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</si>
  <si>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</si>
  <si>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</si>
  <si>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</si>
  <si>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</si>
  <si>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</si>
  <si>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</si>
  <si>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</si>
  <si>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</si>
  <si>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</si>
  <si>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</si>
  <si>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</si>
  <si>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</si>
  <si>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</si>
  <si>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</si>
  <si>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</si>
  <si>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</si>
  <si>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</si>
  <si>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</si>
  <si>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</si>
  <si>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</si>
  <si>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</si>
  <si>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</si>
  <si>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Adjust Repairs for ARAM Calculation</t>
  </si>
  <si>
    <t>Protected Balance after above adjustment</t>
  </si>
  <si>
    <t>Protected Balance after ARAM  adjustment</t>
  </si>
  <si>
    <t>Adjust Protected 25DP to 25RE</t>
  </si>
  <si>
    <t>Adjust 35% BB</t>
  </si>
  <si>
    <t>GU-35%</t>
  </si>
  <si>
    <t>Excess</t>
  </si>
  <si>
    <t>ADJ 25DP BB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</si>
</sst>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06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0" fillId="0" borderId="0" xfId="0" applyBorder="1"/>
    <xf numFmtId="37" fontId="0" fillId="0" borderId="0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164" fontId="0" fillId="0" borderId="0" xfId="5" applyNumberFormat="1" applyFont="1" applyBorder="1"/>
    <xf numFmtId="0" fontId="22" fillId="0" borderId="5" xfId="0" applyFont="1" applyBorder="1" applyAlignment="1">
      <alignment horizontal="center" wrapText="1"/>
    </xf>
    <xf numFmtId="9" fontId="22" fillId="0" borderId="5" xfId="6" applyFont="1" applyBorder="1" applyAlignment="1">
      <alignment horizontal="center" wrapText="1"/>
    </xf>
    <xf numFmtId="164" fontId="0" fillId="0" borderId="5" xfId="0" applyNumberFormat="1" applyBorder="1"/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2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8\2018%20Regulatory\FPU%20Requests\FC\8.15%20FC%20-%20Support%20before-After%20Fed%20Rate%20Chang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Users\mnolt002\Documentum\Viewed\Chesapeake%20Return%20Calculation%20DRAFT_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 8.15"/>
      <sheetName val="FC ADIT Before-After"/>
      <sheetName val="FC FED -  STATE "/>
      <sheetName val="FC-OTP Deferreds"/>
      <sheetName val="Tax Reform Entries TX-SPCL"/>
      <sheetName val="FC ADIT "/>
      <sheetName val="DATA"/>
      <sheetName val="Reg Liab"/>
      <sheetName val="DATA-Reg Liab"/>
      <sheetName val="Q2 ADIT Activity"/>
      <sheetName val="FC TB"/>
      <sheetName val="Q2 ADIT 2018"/>
      <sheetName val="ADIT"/>
      <sheetName val="ExpRecl&amp;GrossUp_FRUs"/>
    </sheetNames>
    <sheetDataSet>
      <sheetData sheetId="0"/>
      <sheetData sheetId="1">
        <row r="23">
          <cell r="F23">
            <v>55515</v>
          </cell>
          <cell r="I23">
            <v>-19040</v>
          </cell>
          <cell r="L23">
            <v>36480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 to Return Flux"/>
      <sheetName val="1.0 Summary by Entity"/>
      <sheetName val="YE Summary"/>
      <sheetName val="1.1 ESTIMATION RESULTS SUMMARY"/>
      <sheetName val="2.0 481(a) Adj Summary"/>
      <sheetName val="2.1 481(a) Adj Detail"/>
      <sheetName val="3.0 Electric Extrapol Summary"/>
      <sheetName val="3.1 Electric Extrapol Detail"/>
      <sheetName val="Electric Test Period Summary"/>
      <sheetName val="4.0 2014 Repairs Deduction"/>
      <sheetName val="5.0 Depr. Reversal Summary"/>
      <sheetName val="5.1 Depreciation Detail"/>
      <sheetName val="6.0 Disposal Summary"/>
      <sheetName val="6.1 Disposal 481 (a) Summary"/>
      <sheetName val="6.2 Disposal 481(a) Detail"/>
      <sheetName val="6.3 Disposal CY Depr Summary"/>
      <sheetName val="6.4 Disposal CY Depreciation"/>
      <sheetName val="6.5 Disposal Reversal - 2014"/>
      <sheetName val="7.0 Repairs Pivot for TDS"/>
      <sheetName val="7.1 Disposal Pivot for TDS"/>
      <sheetName val="7.2Disposal Pivot for TDS exc14"/>
      <sheetName val="FAS Listing"/>
      <sheetName val="Sample&amp;NonSample"/>
      <sheetName val="DETAILED NON-SAMPLE ALLOCATION"/>
      <sheetName val="SAMPLE RESULTS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5">
          <cell r="A5" t="str">
            <v>Entity</v>
          </cell>
          <cell r="D5" t="str">
            <v>Repairs Cost</v>
          </cell>
          <cell r="E5" t="str">
            <v>Accumulated Depreciation</v>
          </cell>
          <cell r="F5" t="str">
            <v>Net Tax Value - 481(a)</v>
          </cell>
        </row>
        <row r="6">
          <cell r="A6" t="str">
            <v>In Service Date</v>
          </cell>
        </row>
        <row r="8">
          <cell r="A8" t="str">
            <v>Entity</v>
          </cell>
          <cell r="D8" t="str">
            <v>Sum of Tax Cost</v>
          </cell>
          <cell r="E8" t="str">
            <v>Sum of Old Accumulated 
Depreciation</v>
          </cell>
          <cell r="F8" t="str">
            <v>Sum of 481 (a) Adjustment</v>
          </cell>
        </row>
        <row r="9">
          <cell r="A9" t="str">
            <v>CFG</v>
          </cell>
          <cell r="D9">
            <v>91175.63</v>
          </cell>
          <cell r="E9">
            <v>62765.303699999997</v>
          </cell>
          <cell r="F9">
            <v>28410.326300000001</v>
          </cell>
        </row>
        <row r="10">
          <cell r="A10" t="str">
            <v>CFG</v>
          </cell>
          <cell r="D10">
            <v>168027.09</v>
          </cell>
          <cell r="E10">
            <v>109847.7101</v>
          </cell>
          <cell r="F10">
            <v>58179.3799</v>
          </cell>
        </row>
        <row r="11">
          <cell r="A11" t="str">
            <v>CFG</v>
          </cell>
          <cell r="D11">
            <v>1925.19</v>
          </cell>
          <cell r="E11">
            <v>1102.1713</v>
          </cell>
          <cell r="F11">
            <v>823.01869999999997</v>
          </cell>
        </row>
        <row r="12">
          <cell r="A12" t="str">
            <v>CFG</v>
          </cell>
          <cell r="D12">
            <v>609.28</v>
          </cell>
          <cell r="E12">
            <v>66.837999999999994</v>
          </cell>
          <cell r="F12">
            <v>542.44200000000001</v>
          </cell>
        </row>
        <row r="13">
          <cell r="A13" t="str">
            <v>CFG</v>
          </cell>
          <cell r="D13">
            <v>242528.64000000001</v>
          </cell>
          <cell r="E13">
            <v>134567.0159</v>
          </cell>
          <cell r="F13">
            <v>107961.6241</v>
          </cell>
        </row>
        <row r="14">
          <cell r="A14" t="str">
            <v>CFG</v>
          </cell>
          <cell r="D14">
            <v>143088.97</v>
          </cell>
          <cell r="E14">
            <v>74227.403200000001</v>
          </cell>
          <cell r="F14">
            <v>68861.566800000001</v>
          </cell>
        </row>
        <row r="15">
          <cell r="A15" t="str">
            <v>CFG</v>
          </cell>
          <cell r="D15">
            <v>3659.55</v>
          </cell>
          <cell r="E15">
            <v>55.4422</v>
          </cell>
          <cell r="F15">
            <v>3604.1078000000002</v>
          </cell>
        </row>
        <row r="16">
          <cell r="A16" t="str">
            <v>CFG</v>
          </cell>
          <cell r="D16">
            <v>5827.87</v>
          </cell>
          <cell r="E16">
            <v>72.848399999999998</v>
          </cell>
          <cell r="F16">
            <v>5755.0216</v>
          </cell>
        </row>
        <row r="17">
          <cell r="A17" t="str">
            <v>Corporate</v>
          </cell>
          <cell r="D17">
            <v>1848.25</v>
          </cell>
          <cell r="E17">
            <v>1559.5534</v>
          </cell>
          <cell r="F17">
            <v>288.69659999999999</v>
          </cell>
        </row>
        <row r="18">
          <cell r="A18" t="str">
            <v>Corporate</v>
          </cell>
          <cell r="D18">
            <v>3482.06</v>
          </cell>
          <cell r="E18">
            <v>2416.2013999999999</v>
          </cell>
          <cell r="F18">
            <v>1065.8586</v>
          </cell>
        </row>
        <row r="19">
          <cell r="A19" t="str">
            <v>Corporate</v>
          </cell>
          <cell r="D19">
            <v>6087.86</v>
          </cell>
          <cell r="E19">
            <v>3348.3229999999999</v>
          </cell>
          <cell r="F19">
            <v>2739.5369999999998</v>
          </cell>
        </row>
        <row r="20">
          <cell r="A20" t="str">
            <v>Corporate</v>
          </cell>
          <cell r="D20">
            <v>15160.03</v>
          </cell>
          <cell r="E20">
            <v>8663.1990999999998</v>
          </cell>
          <cell r="F20">
            <v>6496.8308999999999</v>
          </cell>
        </row>
        <row r="21">
          <cell r="A21" t="str">
            <v>Delaware</v>
          </cell>
          <cell r="D21">
            <v>225762.29</v>
          </cell>
          <cell r="E21">
            <v>155414.7604</v>
          </cell>
          <cell r="F21">
            <v>70347.529599999994</v>
          </cell>
        </row>
        <row r="22">
          <cell r="A22" t="str">
            <v>Delaware</v>
          </cell>
          <cell r="D22">
            <v>135982.85999999999</v>
          </cell>
          <cell r="E22">
            <v>88898.794699999999</v>
          </cell>
          <cell r="F22">
            <v>47084.065300000002</v>
          </cell>
        </row>
        <row r="23">
          <cell r="A23" t="str">
            <v>Delaware</v>
          </cell>
          <cell r="D23">
            <v>245127.95</v>
          </cell>
          <cell r="E23">
            <v>136009.24309999999</v>
          </cell>
          <cell r="F23">
            <v>109118.7069</v>
          </cell>
        </row>
        <row r="24">
          <cell r="A24" t="str">
            <v>Delaware</v>
          </cell>
          <cell r="D24">
            <v>292400.75</v>
          </cell>
          <cell r="E24">
            <v>151682.8891</v>
          </cell>
          <cell r="F24">
            <v>140717.8609</v>
          </cell>
        </row>
        <row r="25">
          <cell r="A25" t="str">
            <v>Delaware</v>
          </cell>
          <cell r="D25">
            <v>13453.57</v>
          </cell>
          <cell r="E25">
            <v>11952.8243</v>
          </cell>
          <cell r="F25">
            <v>1500.7456999999999</v>
          </cell>
        </row>
        <row r="26">
          <cell r="A26" t="str">
            <v>Delaware</v>
          </cell>
          <cell r="D26">
            <v>347.57</v>
          </cell>
          <cell r="E26">
            <v>293.27960000000002</v>
          </cell>
          <cell r="F26">
            <v>54.290399999999998</v>
          </cell>
        </row>
        <row r="27">
          <cell r="A27" t="str">
            <v>Delaware</v>
          </cell>
          <cell r="D27">
            <v>5538.32</v>
          </cell>
          <cell r="E27">
            <v>3843.0401999999999</v>
          </cell>
          <cell r="F27">
            <v>1695.2798</v>
          </cell>
        </row>
        <row r="28">
          <cell r="A28" t="str">
            <v>Delaware</v>
          </cell>
          <cell r="D28">
            <v>10371.31</v>
          </cell>
          <cell r="E28">
            <v>5926.6850999999997</v>
          </cell>
          <cell r="F28">
            <v>4444.6248999999998</v>
          </cell>
        </row>
        <row r="29">
          <cell r="A29" t="str">
            <v>Eastern Shore</v>
          </cell>
          <cell r="D29">
            <v>2458.9299999999998</v>
          </cell>
          <cell r="E29">
            <v>1079.7162000000001</v>
          </cell>
          <cell r="F29">
            <v>1379.2138</v>
          </cell>
        </row>
        <row r="30">
          <cell r="A30" t="str">
            <v>Eastern Shore</v>
          </cell>
          <cell r="D30">
            <v>1052.99</v>
          </cell>
          <cell r="E30">
            <v>757.67899999999997</v>
          </cell>
          <cell r="F30">
            <v>295.31099999999998</v>
          </cell>
        </row>
        <row r="31">
          <cell r="A31" t="str">
            <v>Eastern Shore</v>
          </cell>
          <cell r="D31">
            <v>123407.03999999999</v>
          </cell>
          <cell r="E31">
            <v>84953.406300000002</v>
          </cell>
          <cell r="F31">
            <v>38453.633699999998</v>
          </cell>
        </row>
        <row r="32">
          <cell r="A32" t="str">
            <v>Eastern Shore</v>
          </cell>
          <cell r="D32">
            <v>64771.79</v>
          </cell>
          <cell r="E32">
            <v>42344.557699999998</v>
          </cell>
          <cell r="F32">
            <v>22427.2323</v>
          </cell>
        </row>
        <row r="33">
          <cell r="A33" t="str">
            <v>Eastern Shore</v>
          </cell>
          <cell r="D33">
            <v>44585.2</v>
          </cell>
          <cell r="E33">
            <v>25525.026999999998</v>
          </cell>
          <cell r="F33">
            <v>19060.172999999999</v>
          </cell>
        </row>
        <row r="34">
          <cell r="A34" t="str">
            <v>Eastern Shore</v>
          </cell>
          <cell r="D34">
            <v>172633.36</v>
          </cell>
          <cell r="E34">
            <v>90632.513999999996</v>
          </cell>
          <cell r="F34">
            <v>82000.846000000005</v>
          </cell>
        </row>
        <row r="35">
          <cell r="A35" t="str">
            <v>FF46 FLO GAS FPU</v>
          </cell>
          <cell r="D35">
            <v>4730.6000000000004</v>
          </cell>
          <cell r="E35">
            <v>2838.36</v>
          </cell>
          <cell r="F35">
            <v>1892.24</v>
          </cell>
        </row>
        <row r="36">
          <cell r="A36" t="str">
            <v>FLO GAS FF41 FPU</v>
          </cell>
          <cell r="D36">
            <v>10078.549999999999</v>
          </cell>
          <cell r="E36">
            <v>9207.7633000000005</v>
          </cell>
          <cell r="F36">
            <v>870.7867</v>
          </cell>
        </row>
        <row r="37">
          <cell r="A37" t="str">
            <v>FLO GAS FF41 FPU</v>
          </cell>
          <cell r="D37">
            <v>7.24</v>
          </cell>
          <cell r="E37">
            <v>0.45629999999999998</v>
          </cell>
          <cell r="F37">
            <v>6.7836999999999996</v>
          </cell>
        </row>
        <row r="38">
          <cell r="A38" t="str">
            <v>FLO GAS FF41 FPU</v>
          </cell>
          <cell r="D38">
            <v>6782.06</v>
          </cell>
          <cell r="E38">
            <v>983.39869999999996</v>
          </cell>
          <cell r="F38">
            <v>5798.6612999999998</v>
          </cell>
        </row>
        <row r="39">
          <cell r="A39" t="str">
            <v>FLO GAS FF41 FPU</v>
          </cell>
          <cell r="D39">
            <v>18988.37</v>
          </cell>
          <cell r="E39">
            <v>14431.1612</v>
          </cell>
          <cell r="F39">
            <v>4557.2088000000003</v>
          </cell>
        </row>
        <row r="40">
          <cell r="A40" t="str">
            <v>FLO GAS FF41 FPU</v>
          </cell>
          <cell r="D40">
            <v>4135.96</v>
          </cell>
          <cell r="E40">
            <v>2274.7779999999998</v>
          </cell>
          <cell r="F40">
            <v>1861.182</v>
          </cell>
        </row>
        <row r="41">
          <cell r="A41" t="str">
            <v>FLO GAS FF41 FPU</v>
          </cell>
          <cell r="D41">
            <v>15295.52</v>
          </cell>
          <cell r="E41">
            <v>8030.1480000000001</v>
          </cell>
          <cell r="F41">
            <v>7265.3720000000003</v>
          </cell>
        </row>
        <row r="42">
          <cell r="A42" t="str">
            <v>FLO GAS FF41 FPU</v>
          </cell>
          <cell r="D42">
            <v>22029.43</v>
          </cell>
          <cell r="E42">
            <v>13217.657999999999</v>
          </cell>
          <cell r="F42">
            <v>8811.7720000000008</v>
          </cell>
        </row>
        <row r="43">
          <cell r="A43" t="str">
            <v>FLO GAS FF43 FPU</v>
          </cell>
          <cell r="D43">
            <v>11530.5</v>
          </cell>
          <cell r="E43">
            <v>6918.3</v>
          </cell>
          <cell r="F43">
            <v>4612.2</v>
          </cell>
        </row>
        <row r="44">
          <cell r="A44" t="str">
            <v>FLO GAS FF45 FPU</v>
          </cell>
          <cell r="D44">
            <v>5711.23</v>
          </cell>
          <cell r="E44">
            <v>506.41480000000001</v>
          </cell>
          <cell r="F44">
            <v>5204.8152</v>
          </cell>
        </row>
        <row r="45">
          <cell r="A45" t="str">
            <v>FLO GAS FF45 FPU</v>
          </cell>
          <cell r="D45">
            <v>2170.85</v>
          </cell>
          <cell r="E45">
            <v>1983.2886000000001</v>
          </cell>
          <cell r="F45">
            <v>187.56139999999999</v>
          </cell>
        </row>
        <row r="46">
          <cell r="A46" t="str">
            <v>FLO GAS FF45 FPU</v>
          </cell>
          <cell r="D46">
            <v>1257.93</v>
          </cell>
          <cell r="E46">
            <v>1061.4413</v>
          </cell>
          <cell r="F46">
            <v>196.48869999999999</v>
          </cell>
        </row>
        <row r="47">
          <cell r="A47" t="str">
            <v>FLO GAS FF45 FPU</v>
          </cell>
          <cell r="D47">
            <v>1571.02</v>
          </cell>
          <cell r="E47">
            <v>99.0214</v>
          </cell>
          <cell r="F47">
            <v>1471.9985999999999</v>
          </cell>
        </row>
        <row r="48">
          <cell r="A48" t="str">
            <v>FLO GAS FF45 FPU</v>
          </cell>
          <cell r="D48">
            <v>3628.86</v>
          </cell>
          <cell r="E48">
            <v>2757.9335999999998</v>
          </cell>
          <cell r="F48">
            <v>870.92639999999994</v>
          </cell>
        </row>
        <row r="49">
          <cell r="A49" t="str">
            <v>FLO GAS FF45 FPU</v>
          </cell>
          <cell r="D49">
            <v>65899.759999999995</v>
          </cell>
          <cell r="E49">
            <v>774.32219999999995</v>
          </cell>
          <cell r="F49">
            <v>65125.4378</v>
          </cell>
        </row>
        <row r="50">
          <cell r="A50" t="str">
            <v>FLO GAS FF45 FPU</v>
          </cell>
          <cell r="D50">
            <v>1422.38</v>
          </cell>
          <cell r="E50">
            <v>284.476</v>
          </cell>
          <cell r="F50">
            <v>1137.904</v>
          </cell>
        </row>
        <row r="51">
          <cell r="A51" t="str">
            <v>FLO GAS FF45 FPU</v>
          </cell>
          <cell r="D51">
            <v>4323.67</v>
          </cell>
          <cell r="E51">
            <v>2594.2020000000002</v>
          </cell>
          <cell r="F51">
            <v>1729.4680000000001</v>
          </cell>
        </row>
        <row r="52">
          <cell r="A52" t="str">
            <v>FPU- FC 2013</v>
          </cell>
          <cell r="D52">
            <v>15701.1</v>
          </cell>
          <cell r="E52">
            <v>11932.835999999999</v>
          </cell>
          <cell r="F52">
            <v>3768.2640000000001</v>
          </cell>
        </row>
        <row r="53">
          <cell r="A53" t="str">
            <v>FPU FE44 2013</v>
          </cell>
          <cell r="D53">
            <v>19021.48</v>
          </cell>
          <cell r="E53">
            <v>12435.292600000001</v>
          </cell>
          <cell r="F53">
            <v>6586.1873999999998</v>
          </cell>
        </row>
        <row r="54">
          <cell r="A54" t="str">
            <v>FPU FE44 2013</v>
          </cell>
          <cell r="D54">
            <v>95154.37</v>
          </cell>
          <cell r="E54">
            <v>58914.828200000004</v>
          </cell>
          <cell r="F54">
            <v>36239.541799999999</v>
          </cell>
        </row>
        <row r="55">
          <cell r="A55" t="str">
            <v>FPU FE44 2013</v>
          </cell>
          <cell r="D55">
            <v>344355.97</v>
          </cell>
          <cell r="E55">
            <v>191065.91</v>
          </cell>
          <cell r="F55">
            <v>153290.06</v>
          </cell>
        </row>
        <row r="56">
          <cell r="A56" t="str">
            <v>FPU FE44 2013</v>
          </cell>
          <cell r="D56">
            <v>278735.89</v>
          </cell>
          <cell r="E56">
            <v>144594.24290000001</v>
          </cell>
          <cell r="F56">
            <v>134141.6471</v>
          </cell>
        </row>
        <row r="57">
          <cell r="A57" t="str">
            <v>FPU FE44 2013</v>
          </cell>
          <cell r="D57">
            <v>614.35</v>
          </cell>
          <cell r="E57">
            <v>401.63130000000001</v>
          </cell>
          <cell r="F57">
            <v>212.71870000000001</v>
          </cell>
        </row>
        <row r="58">
          <cell r="A58" t="str">
            <v>FPU FE44 2013</v>
          </cell>
          <cell r="D58">
            <v>36505.980000000003</v>
          </cell>
          <cell r="E58">
            <v>22602.677500000002</v>
          </cell>
          <cell r="F58">
            <v>13903.3025</v>
          </cell>
        </row>
        <row r="59">
          <cell r="A59" t="str">
            <v>FPU FE44 2013</v>
          </cell>
          <cell r="D59">
            <v>73247.19</v>
          </cell>
          <cell r="E59">
            <v>40641.203399999999</v>
          </cell>
          <cell r="F59">
            <v>32605.9866</v>
          </cell>
        </row>
        <row r="60">
          <cell r="A60" t="str">
            <v>FPU FE44 2013</v>
          </cell>
          <cell r="D60">
            <v>59869.31</v>
          </cell>
          <cell r="E60">
            <v>31057.204600000001</v>
          </cell>
          <cell r="F60">
            <v>28812.1054</v>
          </cell>
        </row>
        <row r="61">
          <cell r="A61" t="str">
            <v>FPU FE45 2013</v>
          </cell>
          <cell r="D61">
            <v>351486.3</v>
          </cell>
          <cell r="E61">
            <v>229784.1686</v>
          </cell>
          <cell r="F61">
            <v>121702.1314</v>
          </cell>
        </row>
        <row r="62">
          <cell r="A62" t="str">
            <v>FPU FE45 2013</v>
          </cell>
          <cell r="D62">
            <v>430072.99</v>
          </cell>
          <cell r="E62">
            <v>266279.69179999997</v>
          </cell>
          <cell r="F62">
            <v>163793.29819999999</v>
          </cell>
        </row>
        <row r="63">
          <cell r="A63" t="str">
            <v>FPU FE45 2013</v>
          </cell>
          <cell r="D63">
            <v>1408548.04</v>
          </cell>
          <cell r="E63">
            <v>781532.88</v>
          </cell>
          <cell r="F63">
            <v>627015.16</v>
          </cell>
        </row>
        <row r="64">
          <cell r="A64" t="str">
            <v>FPU FE45 2013</v>
          </cell>
          <cell r="D64">
            <v>1108660.3700000001</v>
          </cell>
          <cell r="E64">
            <v>575117.56689999998</v>
          </cell>
          <cell r="F64">
            <v>533542.80310000002</v>
          </cell>
        </row>
        <row r="65">
          <cell r="A65" t="str">
            <v>FPU FE45 2013</v>
          </cell>
          <cell r="D65">
            <v>32413.61</v>
          </cell>
          <cell r="E65">
            <v>20068.886600000002</v>
          </cell>
          <cell r="F65">
            <v>12344.723400000001</v>
          </cell>
        </row>
        <row r="66">
          <cell r="A66" t="str">
            <v>FPU FE45 2013</v>
          </cell>
          <cell r="D66">
            <v>845.61</v>
          </cell>
          <cell r="E66">
            <v>772.54930000000002</v>
          </cell>
          <cell r="F66">
            <v>73.060699999999997</v>
          </cell>
        </row>
        <row r="67">
          <cell r="A67" t="str">
            <v>FPU FE45 2013</v>
          </cell>
          <cell r="D67">
            <v>105846.37</v>
          </cell>
          <cell r="E67">
            <v>58728.858399999997</v>
          </cell>
          <cell r="F67">
            <v>47117.511599999998</v>
          </cell>
        </row>
        <row r="68">
          <cell r="A68" t="str">
            <v>FPU FE45 2013</v>
          </cell>
          <cell r="D68">
            <v>770.6</v>
          </cell>
          <cell r="E68">
            <v>28.8127</v>
          </cell>
          <cell r="F68">
            <v>741.78729999999996</v>
          </cell>
        </row>
        <row r="69">
          <cell r="A69" t="str">
            <v>FPU FE45 2013</v>
          </cell>
          <cell r="D69">
            <v>1799.03</v>
          </cell>
          <cell r="E69">
            <v>1799.03</v>
          </cell>
          <cell r="F69">
            <v>0</v>
          </cell>
        </row>
        <row r="70">
          <cell r="A70" t="str">
            <v>FPU FE45 2013</v>
          </cell>
          <cell r="D70">
            <v>1799.03</v>
          </cell>
          <cell r="E70">
            <v>67.265699999999995</v>
          </cell>
          <cell r="F70">
            <v>1731.7643</v>
          </cell>
        </row>
        <row r="71">
          <cell r="A71" t="str">
            <v>FPU FE45 2013</v>
          </cell>
          <cell r="D71">
            <v>76704.460000000006</v>
          </cell>
          <cell r="E71">
            <v>39790.438600000001</v>
          </cell>
          <cell r="F71">
            <v>36914.021399999998</v>
          </cell>
        </row>
        <row r="72">
          <cell r="A72" t="str">
            <v>FPU- FN41 2013</v>
          </cell>
          <cell r="D72">
            <v>116671.98</v>
          </cell>
          <cell r="E72">
            <v>76274.306899999996</v>
          </cell>
          <cell r="F72">
            <v>40397.6731</v>
          </cell>
        </row>
        <row r="73">
          <cell r="A73" t="str">
            <v>FPU- FN41 2013</v>
          </cell>
          <cell r="D73">
            <v>401877.62</v>
          </cell>
          <cell r="E73">
            <v>222981.79749999999</v>
          </cell>
          <cell r="F73">
            <v>178895.82250000001</v>
          </cell>
        </row>
        <row r="74">
          <cell r="A74" t="str">
            <v>FPU- FN41 2013</v>
          </cell>
          <cell r="D74">
            <v>107.7</v>
          </cell>
          <cell r="E74">
            <v>74.733000000000004</v>
          </cell>
          <cell r="F74">
            <v>32.966999999999999</v>
          </cell>
        </row>
        <row r="75">
          <cell r="A75" t="str">
            <v>FPU- FN41 2013</v>
          </cell>
          <cell r="D75">
            <v>285099.17</v>
          </cell>
          <cell r="E75">
            <v>147895.19440000001</v>
          </cell>
          <cell r="F75">
            <v>137203.97560000001</v>
          </cell>
        </row>
        <row r="76">
          <cell r="A76" t="str">
            <v>FPU- FN41 2013</v>
          </cell>
          <cell r="D76">
            <v>1.19</v>
          </cell>
          <cell r="E76">
            <v>0.77800000000000002</v>
          </cell>
          <cell r="F76">
            <v>0.41199999999999998</v>
          </cell>
        </row>
        <row r="77">
          <cell r="A77" t="str">
            <v>FPU- FN41 2013</v>
          </cell>
          <cell r="D77">
            <v>188.34</v>
          </cell>
          <cell r="E77">
            <v>188.34</v>
          </cell>
          <cell r="F77">
            <v>0</v>
          </cell>
        </row>
        <row r="78">
          <cell r="A78" t="str">
            <v>FPU- FN41 2013</v>
          </cell>
          <cell r="D78">
            <v>188.34</v>
          </cell>
          <cell r="E78">
            <v>16.700099999999999</v>
          </cell>
          <cell r="F78">
            <v>171.63990000000001</v>
          </cell>
        </row>
        <row r="79">
          <cell r="A79" t="str">
            <v>FPU- FN41 2013</v>
          </cell>
          <cell r="D79">
            <v>712.67</v>
          </cell>
          <cell r="E79">
            <v>407.25529999999998</v>
          </cell>
          <cell r="F79">
            <v>305.41469999999998</v>
          </cell>
        </row>
        <row r="80">
          <cell r="A80" t="str">
            <v>FPU- FN43 2013</v>
          </cell>
          <cell r="D80">
            <v>47201.53</v>
          </cell>
          <cell r="E80">
            <v>30858.000199999999</v>
          </cell>
          <cell r="F80">
            <v>16343.5298</v>
          </cell>
        </row>
        <row r="81">
          <cell r="A81" t="str">
            <v>FPU- FN43 2013</v>
          </cell>
          <cell r="D81">
            <v>132720.1</v>
          </cell>
          <cell r="E81">
            <v>73639.747499999998</v>
          </cell>
          <cell r="F81">
            <v>59080.352500000001</v>
          </cell>
        </row>
        <row r="82">
          <cell r="A82" t="str">
            <v>FPU- FN43 2013</v>
          </cell>
          <cell r="D82">
            <v>110271.54</v>
          </cell>
          <cell r="E82">
            <v>57203.361400000002</v>
          </cell>
          <cell r="F82">
            <v>53068.178599999999</v>
          </cell>
        </row>
        <row r="83">
          <cell r="A83" t="str">
            <v>FPU- FN43 2013</v>
          </cell>
          <cell r="D83">
            <v>3426.4</v>
          </cell>
          <cell r="E83">
            <v>1901.1379999999999</v>
          </cell>
          <cell r="F83">
            <v>1525.2619999999999</v>
          </cell>
        </row>
        <row r="84">
          <cell r="A84" t="str">
            <v>FPU- FN43 2013</v>
          </cell>
          <cell r="D84">
            <v>471.04</v>
          </cell>
          <cell r="E84">
            <v>471.04</v>
          </cell>
          <cell r="F84">
            <v>0</v>
          </cell>
        </row>
        <row r="85">
          <cell r="A85" t="str">
            <v>FPU- FN43 2013</v>
          </cell>
          <cell r="D85">
            <v>471.04</v>
          </cell>
          <cell r="E85">
            <v>41.767099999999999</v>
          </cell>
          <cell r="F85">
            <v>429.27289999999999</v>
          </cell>
        </row>
        <row r="86">
          <cell r="A86" t="str">
            <v>FPU- FN43 2013</v>
          </cell>
          <cell r="D86">
            <v>5746.75</v>
          </cell>
          <cell r="E86">
            <v>3987.6698000000001</v>
          </cell>
          <cell r="F86">
            <v>1759.0802000000001</v>
          </cell>
        </row>
        <row r="87">
          <cell r="A87" t="str">
            <v>FPU- FN43 2013</v>
          </cell>
          <cell r="D87">
            <v>20454.669999999998</v>
          </cell>
          <cell r="E87">
            <v>10610.8601</v>
          </cell>
          <cell r="F87">
            <v>9843.8099000000002</v>
          </cell>
        </row>
        <row r="88">
          <cell r="A88" t="str">
            <v>FPU- FN45 2013</v>
          </cell>
          <cell r="D88">
            <v>11824.98</v>
          </cell>
          <cell r="E88">
            <v>6561.0901999999996</v>
          </cell>
          <cell r="F88">
            <v>5263.8897999999999</v>
          </cell>
        </row>
        <row r="89">
          <cell r="A89" t="str">
            <v>FPU- FN45 2013</v>
          </cell>
          <cell r="D89">
            <v>89886.14</v>
          </cell>
          <cell r="E89">
            <v>46628.435100000002</v>
          </cell>
          <cell r="F89">
            <v>43257.704899999997</v>
          </cell>
        </row>
        <row r="90">
          <cell r="A90" t="str">
            <v>FPU- FN45 2013</v>
          </cell>
          <cell r="D90">
            <v>2797.94</v>
          </cell>
          <cell r="E90">
            <v>32.875799999999998</v>
          </cell>
          <cell r="F90">
            <v>2765.0641999999998</v>
          </cell>
        </row>
        <row r="91">
          <cell r="A91" t="str">
            <v>FPU Indiantown</v>
          </cell>
          <cell r="D91">
            <v>25539.85</v>
          </cell>
          <cell r="E91">
            <v>14170.7858</v>
          </cell>
          <cell r="F91">
            <v>11369.064200000001</v>
          </cell>
        </row>
        <row r="92">
          <cell r="A92" t="str">
            <v>FPU Indiantown</v>
          </cell>
          <cell r="D92">
            <v>169.27</v>
          </cell>
          <cell r="E92">
            <v>3.3854000000000002</v>
          </cell>
          <cell r="F92">
            <v>165.88460000000001</v>
          </cell>
        </row>
        <row r="93">
          <cell r="A93" t="str">
            <v>Maryland</v>
          </cell>
          <cell r="D93">
            <v>236067.84</v>
          </cell>
          <cell r="E93">
            <v>162509.1011</v>
          </cell>
          <cell r="F93">
            <v>73558.738899999997</v>
          </cell>
        </row>
        <row r="94">
          <cell r="A94" t="str">
            <v>Maryland</v>
          </cell>
          <cell r="D94">
            <v>58341.9</v>
          </cell>
          <cell r="E94">
            <v>38141.017099999997</v>
          </cell>
          <cell r="F94">
            <v>20200.882900000001</v>
          </cell>
        </row>
        <row r="95">
          <cell r="A95" t="str">
            <v>Maryland</v>
          </cell>
          <cell r="D95">
            <v>230324.54</v>
          </cell>
          <cell r="E95">
            <v>127795.571</v>
          </cell>
          <cell r="F95">
            <v>102528.969</v>
          </cell>
        </row>
        <row r="96">
          <cell r="A96" t="str">
            <v>Maryland</v>
          </cell>
          <cell r="D96">
            <v>223794.02</v>
          </cell>
          <cell r="E96">
            <v>116093.1479</v>
          </cell>
          <cell r="F96">
            <v>107700.87209999999</v>
          </cell>
        </row>
        <row r="97">
          <cell r="A97" t="str">
            <v>Maryland</v>
          </cell>
          <cell r="D97">
            <v>3011.39</v>
          </cell>
          <cell r="E97">
            <v>2317.5657000000001</v>
          </cell>
          <cell r="F97">
            <v>693.82429999999999</v>
          </cell>
        </row>
        <row r="98">
          <cell r="A98" t="str">
            <v>Maryland</v>
          </cell>
          <cell r="D98">
            <v>2830.2</v>
          </cell>
          <cell r="E98">
            <v>2388.1228000000001</v>
          </cell>
          <cell r="F98">
            <v>442.0772</v>
          </cell>
        </row>
        <row r="99">
          <cell r="A99" t="str">
            <v>Maryland</v>
          </cell>
          <cell r="D99">
            <v>1989.55</v>
          </cell>
          <cell r="E99">
            <v>1380.5487000000001</v>
          </cell>
          <cell r="F99">
            <v>609.00130000000001</v>
          </cell>
        </row>
        <row r="100">
          <cell r="A100" t="str">
            <v>Maryland</v>
          </cell>
          <cell r="D100">
            <v>8974.16</v>
          </cell>
          <cell r="E100">
            <v>5128.2837</v>
          </cell>
          <cell r="F100">
            <v>3845.8762999999999</v>
          </cell>
        </row>
        <row r="101">
          <cell r="A101" t="str">
            <v>MPS</v>
          </cell>
          <cell r="D101">
            <v>185.27</v>
          </cell>
          <cell r="E101">
            <v>102.7971</v>
          </cell>
          <cell r="F101">
            <v>82.472899999999996</v>
          </cell>
        </row>
        <row r="102">
          <cell r="A102" t="str">
            <v>Sharp - Allentown</v>
          </cell>
          <cell r="D102">
            <v>2329.59</v>
          </cell>
          <cell r="E102">
            <v>1770.4884</v>
          </cell>
          <cell r="F102">
            <v>559.10159999999996</v>
          </cell>
        </row>
        <row r="103">
          <cell r="A103" t="str">
            <v>Sharp - Allentown</v>
          </cell>
          <cell r="D103">
            <v>11922.88</v>
          </cell>
          <cell r="E103">
            <v>7153.7280000000001</v>
          </cell>
          <cell r="F103">
            <v>4769.152</v>
          </cell>
        </row>
        <row r="104">
          <cell r="A104" t="str">
            <v>Sharp - Belle Haven District</v>
          </cell>
          <cell r="D104">
            <v>3354.43</v>
          </cell>
          <cell r="E104">
            <v>2012.6579999999999</v>
          </cell>
          <cell r="F104">
            <v>1341.7719999999999</v>
          </cell>
        </row>
        <row r="105">
          <cell r="A105" t="str">
            <v>Sharp - Belle Haven District</v>
          </cell>
          <cell r="D105">
            <v>441.29</v>
          </cell>
          <cell r="E105">
            <v>63.060299999999998</v>
          </cell>
          <cell r="F105">
            <v>378.22969999999998</v>
          </cell>
        </row>
        <row r="106">
          <cell r="A106" t="str">
            <v>Sharp - CGS DE</v>
          </cell>
          <cell r="D106">
            <v>25543.65</v>
          </cell>
          <cell r="E106">
            <v>14172.894200000001</v>
          </cell>
          <cell r="F106">
            <v>11370.755800000001</v>
          </cell>
        </row>
        <row r="107">
          <cell r="A107" t="str">
            <v>Sharp - CGS DE</v>
          </cell>
          <cell r="D107">
            <v>1041.9000000000001</v>
          </cell>
          <cell r="E107">
            <v>722.97439999999995</v>
          </cell>
          <cell r="F107">
            <v>318.92559999999997</v>
          </cell>
        </row>
        <row r="108">
          <cell r="A108" t="str">
            <v>Sharp - CGS DE</v>
          </cell>
          <cell r="D108">
            <v>49736.92</v>
          </cell>
          <cell r="E108">
            <v>25801.027300000002</v>
          </cell>
          <cell r="F108">
            <v>23935.8927</v>
          </cell>
        </row>
        <row r="109">
          <cell r="A109" t="str">
            <v>Sharp - CGS MD</v>
          </cell>
          <cell r="D109">
            <v>7217.78</v>
          </cell>
          <cell r="E109">
            <v>4004.7851999999998</v>
          </cell>
          <cell r="F109">
            <v>3212.9947999999999</v>
          </cell>
        </row>
        <row r="110">
          <cell r="A110" t="str">
            <v>Sharp - CGS MD</v>
          </cell>
          <cell r="D110">
            <v>10663.62</v>
          </cell>
          <cell r="E110">
            <v>5531.7529000000004</v>
          </cell>
          <cell r="F110">
            <v>5131.8671000000004</v>
          </cell>
        </row>
        <row r="111">
          <cell r="A111" t="str">
            <v>Sharp - Corporate</v>
          </cell>
          <cell r="D111">
            <v>42541.74</v>
          </cell>
          <cell r="E111">
            <v>32331.722399999999</v>
          </cell>
          <cell r="F111">
            <v>10210.017599999999</v>
          </cell>
        </row>
        <row r="112">
          <cell r="A112" t="str">
            <v>Sharp - Corporate</v>
          </cell>
          <cell r="D112">
            <v>18469.419999999998</v>
          </cell>
          <cell r="E112">
            <v>11081.652</v>
          </cell>
          <cell r="F112">
            <v>7387.768</v>
          </cell>
        </row>
        <row r="113">
          <cell r="A113" t="str">
            <v>Sharp - Dover District</v>
          </cell>
          <cell r="D113">
            <v>1367.7</v>
          </cell>
          <cell r="E113">
            <v>1039.452</v>
          </cell>
          <cell r="F113">
            <v>328.24799999999999</v>
          </cell>
        </row>
        <row r="114">
          <cell r="A114" t="str">
            <v>Sharp - Dover District</v>
          </cell>
          <cell r="D114">
            <v>3203.6</v>
          </cell>
          <cell r="E114">
            <v>1922.16</v>
          </cell>
          <cell r="F114">
            <v>1281.44</v>
          </cell>
        </row>
        <row r="115">
          <cell r="A115" t="str">
            <v>Sharp - Easton District</v>
          </cell>
          <cell r="D115">
            <v>21969.32</v>
          </cell>
          <cell r="E115">
            <v>821.43290000000002</v>
          </cell>
          <cell r="F115">
            <v>21147.8871</v>
          </cell>
        </row>
        <row r="116">
          <cell r="A116" t="str">
            <v>Sharp - Easton District</v>
          </cell>
          <cell r="D116">
            <v>3974.59</v>
          </cell>
          <cell r="E116">
            <v>3020.6884</v>
          </cell>
          <cell r="F116">
            <v>953.90160000000003</v>
          </cell>
        </row>
        <row r="117">
          <cell r="A117" t="str">
            <v>Sharp - Easton District</v>
          </cell>
          <cell r="D117">
            <v>319.45</v>
          </cell>
          <cell r="E117">
            <v>3.7534999999999998</v>
          </cell>
          <cell r="F117">
            <v>315.69650000000001</v>
          </cell>
        </row>
        <row r="118">
          <cell r="A118" t="str">
            <v>Sharp - Easton District</v>
          </cell>
          <cell r="D118">
            <v>8003.55</v>
          </cell>
          <cell r="E118">
            <v>4802.13</v>
          </cell>
          <cell r="F118">
            <v>3201.42</v>
          </cell>
        </row>
        <row r="119">
          <cell r="A119" t="str">
            <v>Sharp - Georgetown District</v>
          </cell>
          <cell r="D119">
            <v>6581.65</v>
          </cell>
          <cell r="E119">
            <v>5002.0540000000001</v>
          </cell>
          <cell r="F119">
            <v>1579.596</v>
          </cell>
        </row>
        <row r="120">
          <cell r="A120" t="str">
            <v>Sharp - Georgetown District</v>
          </cell>
          <cell r="D120">
            <v>8180.75</v>
          </cell>
          <cell r="E120">
            <v>4908.45</v>
          </cell>
          <cell r="F120">
            <v>3272.3</v>
          </cell>
        </row>
        <row r="121">
          <cell r="A121" t="str">
            <v>Sharp - Georgetown District</v>
          </cell>
          <cell r="D121">
            <v>3175.64</v>
          </cell>
          <cell r="E121">
            <v>1814.7194999999999</v>
          </cell>
          <cell r="F121">
            <v>1360.9204999999999</v>
          </cell>
        </row>
        <row r="122">
          <cell r="A122" t="str">
            <v>Sharp - Honeybrook District</v>
          </cell>
          <cell r="D122">
            <v>3686.24</v>
          </cell>
          <cell r="E122">
            <v>2801.5423999999998</v>
          </cell>
          <cell r="F122">
            <v>884.69759999999997</v>
          </cell>
        </row>
        <row r="123">
          <cell r="A123" t="str">
            <v>Sharp - Honeybrook District</v>
          </cell>
          <cell r="D123">
            <v>2778.51</v>
          </cell>
          <cell r="E123">
            <v>1667.106</v>
          </cell>
          <cell r="F123">
            <v>1111.404</v>
          </cell>
        </row>
        <row r="124">
          <cell r="A124" t="str">
            <v>Sharp - Pocomoke District</v>
          </cell>
          <cell r="D124">
            <v>1520.44</v>
          </cell>
          <cell r="E124">
            <v>1155.5344</v>
          </cell>
          <cell r="F124">
            <v>364.90559999999999</v>
          </cell>
        </row>
        <row r="125">
          <cell r="A125" t="str">
            <v>Sharp - Pocomoke District</v>
          </cell>
          <cell r="D125">
            <v>4915.74</v>
          </cell>
          <cell r="E125">
            <v>2949.444</v>
          </cell>
          <cell r="F125">
            <v>1966.296</v>
          </cell>
        </row>
        <row r="126">
          <cell r="A126" t="str">
            <v>Sharp - Salisbury District</v>
          </cell>
          <cell r="D126">
            <v>1409.76</v>
          </cell>
          <cell r="E126">
            <v>1071.4176</v>
          </cell>
          <cell r="F126">
            <v>338.3424</v>
          </cell>
        </row>
        <row r="127">
          <cell r="A127" t="str">
            <v>Sharp - Salisbury District</v>
          </cell>
          <cell r="D127">
            <v>4661.76</v>
          </cell>
          <cell r="E127">
            <v>2797.056</v>
          </cell>
          <cell r="F127">
            <v>1864.704</v>
          </cell>
        </row>
        <row r="128">
          <cell r="A128" t="str">
            <v>Skipjack</v>
          </cell>
          <cell r="D128">
            <v>11425.43</v>
          </cell>
          <cell r="E128">
            <v>7312.2752</v>
          </cell>
          <cell r="F128">
            <v>4113.1548000000003</v>
          </cell>
        </row>
        <row r="129">
          <cell r="A129" t="str">
            <v>Skipjack</v>
          </cell>
          <cell r="D129">
            <v>35600</v>
          </cell>
          <cell r="E129">
            <v>19580</v>
          </cell>
          <cell r="F129">
            <v>16020</v>
          </cell>
        </row>
        <row r="130">
          <cell r="A130" t="str">
            <v>Grand Total</v>
          </cell>
          <cell r="D130">
            <v>8960414.8100000005</v>
          </cell>
          <cell r="E130">
            <v>5070706.9005999975</v>
          </cell>
          <cell r="F130">
            <v>3889707.9094000012</v>
          </cell>
        </row>
        <row r="131">
          <cell r="D131">
            <v>2.1</v>
          </cell>
          <cell r="E131">
            <v>2.1</v>
          </cell>
          <cell r="F131">
            <v>2.1</v>
          </cell>
        </row>
      </sheetData>
      <sheetData sheetId="5" refreshError="1"/>
      <sheetData sheetId="6" refreshError="1">
        <row r="8">
          <cell r="A8" t="str">
            <v>FPU FE44 2013</v>
          </cell>
          <cell r="B8">
            <v>-1798144.0396649397</v>
          </cell>
          <cell r="C8">
            <v>184900.48335447413</v>
          </cell>
          <cell r="D8">
            <v>-1613243.5563104656</v>
          </cell>
        </row>
        <row r="9">
          <cell r="A9" t="str">
            <v>FPU FE45 2013</v>
          </cell>
          <cell r="B9">
            <v>-1810749.1195740695</v>
          </cell>
          <cell r="C9">
            <v>195714.33479417034</v>
          </cell>
          <cell r="D9">
            <v>-1615034.7847798993</v>
          </cell>
        </row>
      </sheetData>
      <sheetData sheetId="7" refreshError="1"/>
      <sheetData sheetId="8" refreshError="1"/>
      <sheetData sheetId="9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6">
          <cell r="A6" t="str">
            <v>Entity</v>
          </cell>
          <cell r="E6" t="str">
            <v>Repairs Deduction</v>
          </cell>
        </row>
        <row r="7">
          <cell r="A7" t="str">
            <v>Expense Amount</v>
          </cell>
        </row>
        <row r="8">
          <cell r="A8" t="str">
            <v>PIS_Year</v>
          </cell>
        </row>
        <row r="10">
          <cell r="A10" t="str">
            <v>PwC_Entity_ID</v>
          </cell>
          <cell r="E10" t="str">
            <v>Sum of Expense Amount</v>
          </cell>
        </row>
        <row r="11">
          <cell r="A11" t="str">
            <v>CFG</v>
          </cell>
          <cell r="E11">
            <v>379485.35751818883</v>
          </cell>
        </row>
        <row r="12">
          <cell r="A12" t="str">
            <v>CFG</v>
          </cell>
          <cell r="E12">
            <v>117.19877847388599</v>
          </cell>
        </row>
        <row r="13">
          <cell r="A13" t="str">
            <v>CFG</v>
          </cell>
          <cell r="E13">
            <v>998.81617755190405</v>
          </cell>
        </row>
        <row r="14">
          <cell r="A14" t="str">
            <v>CFG</v>
          </cell>
          <cell r="E14">
            <v>352.62182621522652</v>
          </cell>
        </row>
        <row r="15">
          <cell r="A15" t="str">
            <v>Corporate</v>
          </cell>
          <cell r="E15">
            <v>16440.581858198231</v>
          </cell>
        </row>
        <row r="16">
          <cell r="A16" t="str">
            <v>Corporate</v>
          </cell>
          <cell r="E16">
            <v>8932.7954120095892</v>
          </cell>
        </row>
        <row r="17">
          <cell r="A17" t="str">
            <v>Delaware</v>
          </cell>
          <cell r="E17">
            <v>408955.585045696</v>
          </cell>
        </row>
        <row r="18">
          <cell r="A18" t="str">
            <v>Delaware</v>
          </cell>
          <cell r="E18">
            <v>8230.3757122615552</v>
          </cell>
        </row>
        <row r="19">
          <cell r="A19" t="str">
            <v>Eastern Shore</v>
          </cell>
          <cell r="E19">
            <v>2879812.0296679502</v>
          </cell>
        </row>
        <row r="20">
          <cell r="A20" t="str">
            <v>FF46 FLO GAS FPU</v>
          </cell>
          <cell r="E20">
            <v>12604.754266868393</v>
          </cell>
        </row>
        <row r="21">
          <cell r="A21" t="str">
            <v>FLO GAS FF41 FPU</v>
          </cell>
          <cell r="E21">
            <v>47747.621948619329</v>
          </cell>
        </row>
        <row r="22">
          <cell r="A22" t="str">
            <v>FLO GAS FF41 FPU</v>
          </cell>
          <cell r="E22">
            <v>3616.3405270604399</v>
          </cell>
        </row>
        <row r="23">
          <cell r="A23" t="str">
            <v>FLO GAS FF43 FPU</v>
          </cell>
          <cell r="E23">
            <v>14621.561546410503</v>
          </cell>
        </row>
        <row r="24">
          <cell r="A24" t="str">
            <v>FLO GAS FF43 FPU</v>
          </cell>
          <cell r="E24">
            <v>332.35386019572798</v>
          </cell>
        </row>
        <row r="25">
          <cell r="A25" t="str">
            <v>FLO GAS FF45 FPU</v>
          </cell>
          <cell r="E25">
            <v>13410.070433657171</v>
          </cell>
        </row>
        <row r="26">
          <cell r="A26" t="str">
            <v>FLO GAS FF45 FPU</v>
          </cell>
          <cell r="E26">
            <v>781.26275146544708</v>
          </cell>
        </row>
        <row r="27">
          <cell r="A27" t="str">
            <v>FLO GAS FF45 FPU</v>
          </cell>
          <cell r="E27">
            <v>3987.3204167882982</v>
          </cell>
        </row>
        <row r="28">
          <cell r="A28" t="str">
            <v>FPU FE44 2013</v>
          </cell>
          <cell r="E28">
            <v>1746976.9944299285</v>
          </cell>
        </row>
        <row r="29">
          <cell r="A29" t="str">
            <v>FPU FE44 2013</v>
          </cell>
          <cell r="E29">
            <v>32027.322255573486</v>
          </cell>
        </row>
        <row r="30">
          <cell r="A30" t="str">
            <v>FPU FE45 2013</v>
          </cell>
          <cell r="E30">
            <v>1627808.235121171</v>
          </cell>
        </row>
        <row r="31">
          <cell r="A31" t="str">
            <v>FPU FE45 2013</v>
          </cell>
          <cell r="E31">
            <v>1676.7172025050511</v>
          </cell>
        </row>
        <row r="32">
          <cell r="A32" t="str">
            <v>FPU FE45 2013</v>
          </cell>
          <cell r="E32">
            <v>17658.12870155686</v>
          </cell>
        </row>
        <row r="33">
          <cell r="A33" t="str">
            <v>FPU- FN41 2013</v>
          </cell>
          <cell r="E33">
            <v>619191.51639522624</v>
          </cell>
        </row>
        <row r="34">
          <cell r="A34" t="str">
            <v>FPU- FN41 2013</v>
          </cell>
          <cell r="E34">
            <v>3729.6744500579889</v>
          </cell>
        </row>
        <row r="35">
          <cell r="A35" t="str">
            <v>FPU- FN43 2013</v>
          </cell>
          <cell r="E35">
            <v>130147.18530382698</v>
          </cell>
        </row>
        <row r="36">
          <cell r="A36" t="str">
            <v>FPU- FN45 2013</v>
          </cell>
          <cell r="E36">
            <v>59372.098552285941</v>
          </cell>
        </row>
        <row r="37">
          <cell r="A37" t="str">
            <v>FPU- FN45 2013</v>
          </cell>
          <cell r="E37">
            <v>5099.430209029093</v>
          </cell>
        </row>
        <row r="38">
          <cell r="A38" t="str">
            <v>FPU Indiantown</v>
          </cell>
          <cell r="E38">
            <v>27.125120643783479</v>
          </cell>
        </row>
        <row r="39">
          <cell r="A39" t="str">
            <v>Maryland</v>
          </cell>
          <cell r="E39">
            <v>204399.34824259736</v>
          </cell>
        </row>
        <row r="40">
          <cell r="A40" t="str">
            <v>Maryland</v>
          </cell>
          <cell r="E40">
            <v>592.76924483792504</v>
          </cell>
        </row>
        <row r="41">
          <cell r="A41" t="str">
            <v>Sharp - Allentown</v>
          </cell>
          <cell r="E41">
            <v>10760.343302153575</v>
          </cell>
        </row>
        <row r="42">
          <cell r="A42" t="str">
            <v>Sharp - Belle Haven District</v>
          </cell>
          <cell r="E42">
            <v>3835.0214002505782</v>
          </cell>
        </row>
        <row r="43">
          <cell r="A43" t="str">
            <v>Sharp - CGS DE</v>
          </cell>
          <cell r="E43">
            <v>47735.812799723673</v>
          </cell>
        </row>
        <row r="44">
          <cell r="A44" t="str">
            <v>Sharp - CGS MD</v>
          </cell>
          <cell r="E44">
            <v>6695.6250050667832</v>
          </cell>
        </row>
        <row r="45">
          <cell r="A45" t="str">
            <v>Sharp - Corporate</v>
          </cell>
          <cell r="E45">
            <v>27017.946778778271</v>
          </cell>
        </row>
        <row r="46">
          <cell r="A46" t="str">
            <v>Sharp - Dover District</v>
          </cell>
          <cell r="E46">
            <v>3592.0417301760431</v>
          </cell>
        </row>
        <row r="47">
          <cell r="A47" t="str">
            <v>Sharp - Easton District</v>
          </cell>
          <cell r="E47">
            <v>7007.0232869190013</v>
          </cell>
        </row>
        <row r="48">
          <cell r="A48" t="str">
            <v>Sharp - Georgetown District</v>
          </cell>
          <cell r="E48">
            <v>9937.8534497096407</v>
          </cell>
        </row>
        <row r="49">
          <cell r="A49" t="str">
            <v>Sharp - Honeybrook District</v>
          </cell>
          <cell r="E49">
            <v>3682.9571203338155</v>
          </cell>
        </row>
        <row r="50">
          <cell r="A50" t="str">
            <v>Sharp - Pocomoke District</v>
          </cell>
          <cell r="E50">
            <v>5095.6353003236427</v>
          </cell>
        </row>
        <row r="51">
          <cell r="A51" t="str">
            <v>Sharp - Salisbury District</v>
          </cell>
          <cell r="E51">
            <v>6350.5704710311484</v>
          </cell>
        </row>
        <row r="52">
          <cell r="A52" t="str">
            <v>Grand Total</v>
          </cell>
          <cell r="E52">
            <v>8380844.0236213151</v>
          </cell>
        </row>
      </sheetData>
      <sheetData sheetId="10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7">
          <cell r="A7" t="str">
            <v>Entity</v>
          </cell>
          <cell r="D7" t="str">
            <v>Current Year Depreciation Reversal</v>
          </cell>
        </row>
        <row r="8">
          <cell r="A8" t="str">
            <v>Entity</v>
          </cell>
          <cell r="D8" t="str">
            <v>Sum of Current Year Depreciation Total</v>
          </cell>
        </row>
        <row r="9">
          <cell r="A9" t="str">
            <v>CFG</v>
          </cell>
          <cell r="D9">
            <v>2840.1208999999999</v>
          </cell>
        </row>
        <row r="10">
          <cell r="A10" t="str">
            <v>CFG</v>
          </cell>
          <cell r="D10">
            <v>5822.1387000000004</v>
          </cell>
        </row>
        <row r="11">
          <cell r="A11" t="str">
            <v>CFG</v>
          </cell>
          <cell r="D11">
            <v>82.301900000000003</v>
          </cell>
        </row>
        <row r="12">
          <cell r="A12" t="str">
            <v>CFG</v>
          </cell>
          <cell r="D12">
            <v>40.6999</v>
          </cell>
        </row>
        <row r="13">
          <cell r="A13" t="str">
            <v>CFG</v>
          </cell>
          <cell r="D13">
            <v>8100.4566000000004</v>
          </cell>
        </row>
        <row r="14">
          <cell r="A14" t="str">
            <v>CFG</v>
          </cell>
          <cell r="D14">
            <v>5165.5118000000002</v>
          </cell>
        </row>
        <row r="15">
          <cell r="A15" t="str">
            <v>CFG</v>
          </cell>
          <cell r="D15">
            <v>196858.03049999999</v>
          </cell>
        </row>
        <row r="16">
          <cell r="A16" t="str">
            <v>CFG</v>
          </cell>
          <cell r="D16">
            <v>110.8844</v>
          </cell>
        </row>
        <row r="17">
          <cell r="A17" t="str">
            <v>CFG</v>
          </cell>
          <cell r="D17">
            <v>145.6968</v>
          </cell>
        </row>
        <row r="18">
          <cell r="A18" t="str">
            <v>CFG</v>
          </cell>
          <cell r="D18">
            <v>60.797499999999999</v>
          </cell>
        </row>
        <row r="19">
          <cell r="A19" t="str">
            <v>CFG</v>
          </cell>
          <cell r="D19">
            <v>15.132099999999999</v>
          </cell>
        </row>
        <row r="20">
          <cell r="A20" t="str">
            <v>CFG</v>
          </cell>
          <cell r="D20">
            <v>4.4077999999999999</v>
          </cell>
        </row>
        <row r="21">
          <cell r="A21" t="str">
            <v>Corporate</v>
          </cell>
          <cell r="D21">
            <v>82.5244</v>
          </cell>
        </row>
        <row r="22">
          <cell r="A22" t="str">
            <v>Corporate</v>
          </cell>
          <cell r="D22">
            <v>304.5061</v>
          </cell>
        </row>
        <row r="23">
          <cell r="A23" t="str">
            <v>Corporate</v>
          </cell>
          <cell r="D23">
            <v>547.90740000000005</v>
          </cell>
        </row>
        <row r="24">
          <cell r="A24" t="str">
            <v>Corporate</v>
          </cell>
          <cell r="D24">
            <v>1856.3457000000001</v>
          </cell>
        </row>
        <row r="25">
          <cell r="A25" t="str">
            <v>Corporate</v>
          </cell>
          <cell r="D25">
            <v>4913.04</v>
          </cell>
        </row>
        <row r="26">
          <cell r="A26" t="str">
            <v>Corporate</v>
          </cell>
          <cell r="D26">
            <v>9394.9694</v>
          </cell>
        </row>
        <row r="27">
          <cell r="A27" t="str">
            <v>Delaware</v>
          </cell>
          <cell r="D27">
            <v>7032.4952999999996</v>
          </cell>
        </row>
        <row r="28">
          <cell r="A28" t="str">
            <v>Delaware</v>
          </cell>
          <cell r="D28">
            <v>4711.8060999999998</v>
          </cell>
        </row>
        <row r="29">
          <cell r="A29" t="str">
            <v>Delaware</v>
          </cell>
          <cell r="D29">
            <v>8187.2735000000002</v>
          </cell>
        </row>
        <row r="30">
          <cell r="A30" t="str">
            <v>Delaware</v>
          </cell>
          <cell r="D30">
            <v>10555.667100000001</v>
          </cell>
        </row>
        <row r="31">
          <cell r="A31" t="str">
            <v>Delaware</v>
          </cell>
          <cell r="D31">
            <v>212145.71230000001</v>
          </cell>
        </row>
        <row r="32">
          <cell r="A32" t="str">
            <v>Delaware</v>
          </cell>
          <cell r="D32">
            <v>600.02919999999995</v>
          </cell>
        </row>
        <row r="33">
          <cell r="A33" t="str">
            <v>Delaware</v>
          </cell>
          <cell r="D33">
            <v>15.519</v>
          </cell>
        </row>
        <row r="34">
          <cell r="A34" t="str">
            <v>Delaware</v>
          </cell>
          <cell r="D34">
            <v>484.3261</v>
          </cell>
        </row>
        <row r="35">
          <cell r="A35" t="str">
            <v>Delaware</v>
          </cell>
          <cell r="D35">
            <v>1269.9668999999999</v>
          </cell>
        </row>
        <row r="36">
          <cell r="A36" t="str">
            <v>Delaware</v>
          </cell>
          <cell r="D36">
            <v>4703.2506999999996</v>
          </cell>
        </row>
        <row r="37">
          <cell r="A37" t="str">
            <v>Eastern Shore</v>
          </cell>
          <cell r="D37">
            <v>145.07689999999999</v>
          </cell>
        </row>
        <row r="38">
          <cell r="A38" t="str">
            <v>Eastern Shore</v>
          </cell>
          <cell r="D38">
            <v>31.063199999999998</v>
          </cell>
        </row>
        <row r="39">
          <cell r="A39" t="str">
            <v>Eastern Shore</v>
          </cell>
          <cell r="D39">
            <v>3844.1293000000001</v>
          </cell>
        </row>
        <row r="40">
          <cell r="A40" t="str">
            <v>Eastern Shore</v>
          </cell>
          <cell r="D40">
            <v>2244.3425000000002</v>
          </cell>
        </row>
        <row r="41">
          <cell r="A41" t="str">
            <v>Eastern Shore</v>
          </cell>
          <cell r="D41">
            <v>1906.0173</v>
          </cell>
        </row>
        <row r="42">
          <cell r="A42" t="str">
            <v>Eastern Shore</v>
          </cell>
          <cell r="D42">
            <v>8200.0846000000001</v>
          </cell>
        </row>
        <row r="43">
          <cell r="A43" t="str">
            <v>Eastern Shore</v>
          </cell>
          <cell r="D43">
            <v>1511901.3158</v>
          </cell>
        </row>
        <row r="44">
          <cell r="A44" t="str">
            <v>FF46 FLO GAS FPU</v>
          </cell>
          <cell r="D44">
            <v>756.89599999999996</v>
          </cell>
        </row>
        <row r="45">
          <cell r="A45" t="str">
            <v>FF46 FLO GAS FPU</v>
          </cell>
          <cell r="D45">
            <v>7562.85</v>
          </cell>
        </row>
        <row r="46">
          <cell r="A46" t="str">
            <v>FLO GAS FF41 FPU</v>
          </cell>
          <cell r="D46">
            <v>580.52449999999999</v>
          </cell>
        </row>
        <row r="47">
          <cell r="A47" t="str">
            <v>FLO GAS FF41 FPU</v>
          </cell>
          <cell r="D47">
            <v>0.18559999999999999</v>
          </cell>
        </row>
        <row r="48">
          <cell r="A48" t="str">
            <v>FLO GAS FF41 FPU</v>
          </cell>
          <cell r="D48">
            <v>579.86609999999996</v>
          </cell>
        </row>
        <row r="49">
          <cell r="A49" t="str">
            <v>FLO GAS FF41 FPU</v>
          </cell>
          <cell r="D49">
            <v>1822.8834999999999</v>
          </cell>
        </row>
        <row r="50">
          <cell r="A50" t="str">
            <v>FLO GAS FF41 FPU</v>
          </cell>
          <cell r="D50">
            <v>372.2364</v>
          </cell>
        </row>
        <row r="51">
          <cell r="A51" t="str">
            <v>FLO GAS FF41 FPU</v>
          </cell>
          <cell r="D51">
            <v>726.53719999999998</v>
          </cell>
        </row>
        <row r="52">
          <cell r="A52" t="str">
            <v>FLO GAS FF41 FPU</v>
          </cell>
          <cell r="D52">
            <v>3524.7087999999999</v>
          </cell>
        </row>
        <row r="53">
          <cell r="A53" t="str">
            <v>FLO GAS FF41 FPU</v>
          </cell>
          <cell r="D53">
            <v>1898.5785000000001</v>
          </cell>
        </row>
        <row r="54">
          <cell r="A54" t="str">
            <v>FLO GAS FF41 FPU</v>
          </cell>
          <cell r="D54">
            <v>28648.572</v>
          </cell>
        </row>
        <row r="55">
          <cell r="A55" t="str">
            <v>FLO GAS FF43 FPU</v>
          </cell>
          <cell r="D55">
            <v>1844.88</v>
          </cell>
        </row>
        <row r="56">
          <cell r="A56" t="str">
            <v>FLO GAS FF43 FPU</v>
          </cell>
          <cell r="D56">
            <v>174.4838</v>
          </cell>
        </row>
        <row r="57">
          <cell r="A57" t="str">
            <v>FLO GAS FF43 FPU</v>
          </cell>
          <cell r="D57">
            <v>8772.9359999999997</v>
          </cell>
        </row>
        <row r="58">
          <cell r="A58" t="str">
            <v>FLO GAS FF45 FPU</v>
          </cell>
          <cell r="D58">
            <v>146.4359</v>
          </cell>
        </row>
        <row r="59">
          <cell r="A59" t="str">
            <v>FLO GAS FF45 FPU</v>
          </cell>
          <cell r="D59">
            <v>125.041</v>
          </cell>
        </row>
        <row r="60">
          <cell r="A60" t="str">
            <v>FLO GAS FF45 FPU</v>
          </cell>
          <cell r="D60">
            <v>56.166600000000003</v>
          </cell>
        </row>
        <row r="61">
          <cell r="A61" t="str">
            <v>FLO GAS FF45 FPU</v>
          </cell>
          <cell r="D61">
            <v>40.280999999999999</v>
          </cell>
        </row>
        <row r="62">
          <cell r="A62" t="str">
            <v>FLO GAS FF45 FPU</v>
          </cell>
          <cell r="D62">
            <v>348.37060000000002</v>
          </cell>
        </row>
        <row r="63">
          <cell r="A63" t="str">
            <v>FLO GAS FF45 FPU</v>
          </cell>
          <cell r="D63">
            <v>1689.6697999999999</v>
          </cell>
        </row>
        <row r="64">
          <cell r="A64" t="str">
            <v>FLO GAS FF45 FPU</v>
          </cell>
          <cell r="D64">
            <v>455.16160000000002</v>
          </cell>
        </row>
        <row r="65">
          <cell r="A65" t="str">
            <v>FLO GAS FF45 FPU</v>
          </cell>
          <cell r="D65">
            <v>691.78719999999998</v>
          </cell>
        </row>
        <row r="66">
          <cell r="A66" t="str">
            <v>FLO GAS FF45 FPU</v>
          </cell>
          <cell r="D66">
            <v>410.16149999999999</v>
          </cell>
        </row>
        <row r="67">
          <cell r="A67" t="str">
            <v>FLO GAS FF45 FPU</v>
          </cell>
          <cell r="D67">
            <v>46.850999999999999</v>
          </cell>
        </row>
        <row r="68">
          <cell r="A68" t="str">
            <v>FLO GAS FF45 FPU</v>
          </cell>
          <cell r="D68">
            <v>8046.0420000000004</v>
          </cell>
        </row>
        <row r="69">
          <cell r="A69" t="str">
            <v>FPU- FC 2013</v>
          </cell>
          <cell r="D69">
            <v>1507.3055999999999</v>
          </cell>
        </row>
        <row r="70">
          <cell r="A70" t="str">
            <v>FPU FE44 2013</v>
          </cell>
          <cell r="D70">
            <v>659.09429999999998</v>
          </cell>
        </row>
        <row r="71">
          <cell r="A71" t="str">
            <v>FPU FE44 2013</v>
          </cell>
          <cell r="D71">
            <v>2716.6572999999999</v>
          </cell>
        </row>
        <row r="72">
          <cell r="A72" t="str">
            <v>FPU FE44 2013</v>
          </cell>
          <cell r="D72">
            <v>11501.4894</v>
          </cell>
        </row>
        <row r="73">
          <cell r="A73" t="str">
            <v>FPU FE44 2013</v>
          </cell>
          <cell r="D73">
            <v>10062.365599999999</v>
          </cell>
        </row>
        <row r="74">
          <cell r="A74" t="str">
            <v>FPU FE44 2013</v>
          </cell>
          <cell r="D74">
            <v>906244.31359999999</v>
          </cell>
        </row>
        <row r="75">
          <cell r="A75" t="str">
            <v>FPU FE44 2013</v>
          </cell>
          <cell r="D75">
            <v>21.287199999999999</v>
          </cell>
        </row>
        <row r="76">
          <cell r="A76" t="str">
            <v>FPU FE44 2013</v>
          </cell>
          <cell r="D76">
            <v>1042.2456999999999</v>
          </cell>
        </row>
        <row r="77">
          <cell r="A77" t="str">
            <v>FPU FE44 2013</v>
          </cell>
          <cell r="D77">
            <v>2446.4560999999999</v>
          </cell>
        </row>
        <row r="78">
          <cell r="A78" t="str">
            <v>FPU FE44 2013</v>
          </cell>
          <cell r="D78">
            <v>2161.2820999999999</v>
          </cell>
        </row>
        <row r="79">
          <cell r="A79" t="str">
            <v>FPU FE44 2013</v>
          </cell>
          <cell r="D79">
            <v>16614.172299999998</v>
          </cell>
        </row>
        <row r="80">
          <cell r="A80" t="str">
            <v>FPU FE45 2013</v>
          </cell>
          <cell r="D80">
            <v>12179.0003</v>
          </cell>
        </row>
        <row r="81">
          <cell r="A81" t="str">
            <v>FPU FE45 2013</v>
          </cell>
          <cell r="D81">
            <v>12278.5839</v>
          </cell>
        </row>
        <row r="82">
          <cell r="A82" t="str">
            <v>FPU FE45 2013</v>
          </cell>
          <cell r="D82">
            <v>47045.504500000003</v>
          </cell>
        </row>
        <row r="83">
          <cell r="A83" t="str">
            <v>FPU FE45 2013</v>
          </cell>
          <cell r="D83">
            <v>40022.6394</v>
          </cell>
        </row>
        <row r="84">
          <cell r="A84" t="str">
            <v>FPU FE45 2013</v>
          </cell>
          <cell r="D84">
            <v>844425.52450000006</v>
          </cell>
        </row>
        <row r="85">
          <cell r="A85" t="str">
            <v>FPU FE45 2013</v>
          </cell>
          <cell r="D85">
            <v>925.40859999999998</v>
          </cell>
        </row>
        <row r="86">
          <cell r="A86" t="str">
            <v>FPU FE45 2013</v>
          </cell>
          <cell r="D86">
            <v>48.707099999999997</v>
          </cell>
        </row>
        <row r="87">
          <cell r="A87" t="str">
            <v>FPU FE45 2013</v>
          </cell>
          <cell r="D87">
            <v>3535.2687999999998</v>
          </cell>
        </row>
        <row r="88">
          <cell r="A88" t="str">
            <v>FPU FE45 2013</v>
          </cell>
          <cell r="D88">
            <v>19.758199999999999</v>
          </cell>
        </row>
        <row r="89">
          <cell r="A89" t="str">
            <v>FPU FE45 2013</v>
          </cell>
          <cell r="D89">
            <v>0</v>
          </cell>
        </row>
        <row r="90">
          <cell r="A90" t="str">
            <v>FPU FE45 2013</v>
          </cell>
          <cell r="D90">
            <v>46.127099999999999</v>
          </cell>
        </row>
        <row r="91">
          <cell r="A91" t="str">
            <v>FPU FE45 2013</v>
          </cell>
          <cell r="D91">
            <v>2769.0309999999999</v>
          </cell>
        </row>
        <row r="92">
          <cell r="A92" t="str">
            <v>FPU FE45 2013</v>
          </cell>
          <cell r="D92">
            <v>869.79849999999999</v>
          </cell>
        </row>
        <row r="93">
          <cell r="A93" t="str">
            <v>FPU FE45 2013</v>
          </cell>
          <cell r="D93">
            <v>207.483</v>
          </cell>
        </row>
        <row r="94">
          <cell r="A94" t="str">
            <v>FPU- FN41 2013</v>
          </cell>
          <cell r="D94">
            <v>4042.6840999999999</v>
          </cell>
        </row>
        <row r="95">
          <cell r="A95" t="str">
            <v>FPU- FN41 2013</v>
          </cell>
          <cell r="D95">
            <v>13422.7125</v>
          </cell>
        </row>
        <row r="96">
          <cell r="A96" t="str">
            <v>FPU- FN41 2013</v>
          </cell>
          <cell r="D96">
            <v>9.4184000000000001</v>
          </cell>
        </row>
        <row r="97">
          <cell r="A97" t="str">
            <v>FPU- FN41 2013</v>
          </cell>
          <cell r="D97">
            <v>10292.08</v>
          </cell>
        </row>
        <row r="98">
          <cell r="A98" t="str">
            <v>FPU- FN41 2013</v>
          </cell>
          <cell r="D98">
            <v>321205.60100000002</v>
          </cell>
        </row>
        <row r="99">
          <cell r="A99" t="str">
            <v>FPU- FN41 2013</v>
          </cell>
          <cell r="D99">
            <v>4.1200000000000001E-2</v>
          </cell>
        </row>
        <row r="100">
          <cell r="A100" t="str">
            <v>FPU- FN41 2013</v>
          </cell>
          <cell r="D100">
            <v>0</v>
          </cell>
        </row>
        <row r="101">
          <cell r="A101" t="str">
            <v>FPU- FN41 2013</v>
          </cell>
          <cell r="D101">
            <v>4.8289999999999997</v>
          </cell>
        </row>
        <row r="102">
          <cell r="A102" t="str">
            <v>FPU- FN41 2013</v>
          </cell>
          <cell r="D102">
            <v>87.266400000000004</v>
          </cell>
        </row>
        <row r="103">
          <cell r="A103" t="str">
            <v>FPU- FN41 2013</v>
          </cell>
          <cell r="D103">
            <v>2131.3199</v>
          </cell>
        </row>
        <row r="104">
          <cell r="A104" t="str">
            <v>FPU- FN43 2013</v>
          </cell>
          <cell r="D104">
            <v>1635.5329999999999</v>
          </cell>
        </row>
        <row r="105">
          <cell r="A105" t="str">
            <v>FPU- FN43 2013</v>
          </cell>
          <cell r="D105">
            <v>4432.8513000000003</v>
          </cell>
        </row>
        <row r="106">
          <cell r="A106" t="str">
            <v>FPU- FN43 2013</v>
          </cell>
          <cell r="D106">
            <v>3980.8026</v>
          </cell>
        </row>
        <row r="107">
          <cell r="A107" t="str">
            <v>FPU- FN43 2013</v>
          </cell>
          <cell r="D107">
            <v>67513.854800000001</v>
          </cell>
        </row>
        <row r="108">
          <cell r="A108" t="str">
            <v>FPU- FN43 2013</v>
          </cell>
          <cell r="D108">
            <v>114.4418</v>
          </cell>
        </row>
        <row r="109">
          <cell r="A109" t="str">
            <v>FPU- FN43 2013</v>
          </cell>
          <cell r="D109">
            <v>0</v>
          </cell>
        </row>
        <row r="110">
          <cell r="A110" t="str">
            <v>FPU- FN43 2013</v>
          </cell>
          <cell r="D110">
            <v>12.077500000000001</v>
          </cell>
        </row>
        <row r="111">
          <cell r="A111" t="str">
            <v>FPU- FN43 2013</v>
          </cell>
          <cell r="D111">
            <v>502.55329999999998</v>
          </cell>
        </row>
        <row r="112">
          <cell r="A112" t="str">
            <v>FPU- FN43 2013</v>
          </cell>
          <cell r="D112">
            <v>738.41359999999997</v>
          </cell>
        </row>
        <row r="113">
          <cell r="A113" t="str">
            <v>FPU- FN45 2013</v>
          </cell>
          <cell r="D113">
            <v>394.95429999999999</v>
          </cell>
        </row>
        <row r="114">
          <cell r="A114" t="str">
            <v>FPU- FN45 2013</v>
          </cell>
          <cell r="D114">
            <v>3244.8897000000002</v>
          </cell>
        </row>
        <row r="115">
          <cell r="A115" t="str">
            <v>FPU- FN45 2013</v>
          </cell>
          <cell r="D115">
            <v>30799.276900000001</v>
          </cell>
        </row>
        <row r="116">
          <cell r="A116" t="str">
            <v>FPU- FN45 2013</v>
          </cell>
          <cell r="D116">
            <v>71.739199999999997</v>
          </cell>
        </row>
        <row r="117">
          <cell r="A117" t="str">
            <v>FPU- FN45 2013</v>
          </cell>
          <cell r="D117">
            <v>59.918300000000002</v>
          </cell>
        </row>
        <row r="118">
          <cell r="A118" t="str">
            <v>FPU Indiantown</v>
          </cell>
          <cell r="D118">
            <v>853.03099999999995</v>
          </cell>
        </row>
        <row r="119">
          <cell r="A119" t="str">
            <v>FPU Indiantown</v>
          </cell>
          <cell r="D119">
            <v>6.7708000000000004</v>
          </cell>
        </row>
        <row r="120">
          <cell r="A120" t="str">
            <v>FPU Indiantown</v>
          </cell>
          <cell r="D120">
            <v>14.2433</v>
          </cell>
        </row>
        <row r="121">
          <cell r="A121" t="str">
            <v>Maryland</v>
          </cell>
          <cell r="D121">
            <v>7353.5132000000003</v>
          </cell>
        </row>
        <row r="122">
          <cell r="A122" t="str">
            <v>Maryland</v>
          </cell>
          <cell r="D122">
            <v>2021.5468000000001</v>
          </cell>
        </row>
        <row r="123">
          <cell r="A123" t="str">
            <v>Maryland</v>
          </cell>
          <cell r="D123">
            <v>7692.8396000000002</v>
          </cell>
        </row>
        <row r="124">
          <cell r="A124" t="str">
            <v>Maryland</v>
          </cell>
          <cell r="D124">
            <v>8078.9641000000001</v>
          </cell>
        </row>
        <row r="125">
          <cell r="A125" t="str">
            <v>Maryland</v>
          </cell>
          <cell r="D125">
            <v>106032.16280000001</v>
          </cell>
        </row>
        <row r="126">
          <cell r="A126" t="str">
            <v>Maryland</v>
          </cell>
          <cell r="D126">
            <v>138.82509999999999</v>
          </cell>
        </row>
        <row r="127">
          <cell r="A127" t="str">
            <v>Maryland</v>
          </cell>
          <cell r="D127">
            <v>126.36839999999999</v>
          </cell>
        </row>
        <row r="128">
          <cell r="A128" t="str">
            <v>Maryland</v>
          </cell>
          <cell r="D128">
            <v>173.98609999999999</v>
          </cell>
        </row>
        <row r="129">
          <cell r="A129" t="str">
            <v>Maryland</v>
          </cell>
          <cell r="D129">
            <v>1098.8859</v>
          </cell>
        </row>
        <row r="130">
          <cell r="A130" t="str">
            <v>Maryland</v>
          </cell>
          <cell r="D130">
            <v>338.73840000000001</v>
          </cell>
        </row>
        <row r="131">
          <cell r="A131" t="str">
            <v>MPS</v>
          </cell>
          <cell r="D131">
            <v>6.1879999999999997</v>
          </cell>
        </row>
        <row r="132">
          <cell r="A132" t="str">
            <v>Sharp - Allentown</v>
          </cell>
          <cell r="D132">
            <v>223.64060000000001</v>
          </cell>
        </row>
        <row r="133">
          <cell r="A133" t="str">
            <v>Sharp - Allentown</v>
          </cell>
          <cell r="D133">
            <v>1907.6608000000001</v>
          </cell>
        </row>
        <row r="134">
          <cell r="A134" t="str">
            <v>Sharp - Allentown</v>
          </cell>
          <cell r="D134">
            <v>6456.2039999999997</v>
          </cell>
        </row>
        <row r="135">
          <cell r="A135" t="str">
            <v>Sharp - Belle Haven District</v>
          </cell>
          <cell r="D135">
            <v>536.7088</v>
          </cell>
        </row>
        <row r="136">
          <cell r="A136" t="str">
            <v>Sharp - Belle Haven District</v>
          </cell>
          <cell r="D136">
            <v>108.0719</v>
          </cell>
        </row>
        <row r="137">
          <cell r="A137" t="str">
            <v>Sharp - Belle Haven District</v>
          </cell>
          <cell r="D137">
            <v>2301.0120000000002</v>
          </cell>
        </row>
        <row r="138">
          <cell r="A138" t="str">
            <v>Sharp - CGS DE</v>
          </cell>
          <cell r="D138">
            <v>853.15790000000004</v>
          </cell>
        </row>
        <row r="139">
          <cell r="A139" t="str">
            <v>Sharp - CGS DE</v>
          </cell>
          <cell r="D139">
            <v>91.114199999999997</v>
          </cell>
        </row>
        <row r="140">
          <cell r="A140" t="str">
            <v>Sharp - CGS DE</v>
          </cell>
          <cell r="D140">
            <v>1795.5028</v>
          </cell>
        </row>
        <row r="141">
          <cell r="A141" t="str">
            <v>Sharp - CGS DE</v>
          </cell>
          <cell r="D141">
            <v>24762.951400000002</v>
          </cell>
        </row>
        <row r="142">
          <cell r="A142" t="str">
            <v>Sharp - CGS MD</v>
          </cell>
          <cell r="D142">
            <v>241.07390000000001</v>
          </cell>
        </row>
        <row r="143">
          <cell r="A143" t="str">
            <v>Sharp - CGS MD</v>
          </cell>
          <cell r="D143">
            <v>384.95670000000001</v>
          </cell>
        </row>
        <row r="144">
          <cell r="A144" t="str">
            <v>Sharp - CGS MD</v>
          </cell>
          <cell r="D144">
            <v>3473.3580999999999</v>
          </cell>
        </row>
        <row r="145">
          <cell r="A145" t="str">
            <v>Sharp - Corporate</v>
          </cell>
          <cell r="D145">
            <v>4084.0070000000001</v>
          </cell>
        </row>
        <row r="146">
          <cell r="A146" t="str">
            <v>Sharp - Corporate</v>
          </cell>
          <cell r="D146">
            <v>2955.1071999999999</v>
          </cell>
        </row>
        <row r="147">
          <cell r="A147" t="str">
            <v>Sharp - Corporate</v>
          </cell>
          <cell r="D147">
            <v>16210.77</v>
          </cell>
        </row>
        <row r="148">
          <cell r="A148" t="str">
            <v>Sharp - Dover District</v>
          </cell>
          <cell r="D148">
            <v>131.29920000000001</v>
          </cell>
        </row>
        <row r="149">
          <cell r="A149" t="str">
            <v>Sharp - Dover District</v>
          </cell>
          <cell r="D149">
            <v>512.57600000000002</v>
          </cell>
        </row>
        <row r="150">
          <cell r="A150" t="str">
            <v>Sharp - Dover District</v>
          </cell>
          <cell r="D150">
            <v>2155.2240000000002</v>
          </cell>
        </row>
        <row r="151">
          <cell r="A151" t="str">
            <v>Sharp - Easton District</v>
          </cell>
          <cell r="D151">
            <v>563.29340000000002</v>
          </cell>
        </row>
        <row r="152">
          <cell r="A152" t="str">
            <v>Sharp - Easton District</v>
          </cell>
          <cell r="D152">
            <v>381.56060000000002</v>
          </cell>
        </row>
        <row r="153">
          <cell r="A153" t="str">
            <v>Sharp - Easton District</v>
          </cell>
          <cell r="D153">
            <v>8.1906999999999996</v>
          </cell>
        </row>
        <row r="154">
          <cell r="A154" t="str">
            <v>Sharp - Easton District</v>
          </cell>
          <cell r="D154">
            <v>1280.568</v>
          </cell>
        </row>
        <row r="155">
          <cell r="A155" t="str">
            <v>Sharp - Easton District</v>
          </cell>
          <cell r="D155">
            <v>4204.2120000000004</v>
          </cell>
        </row>
        <row r="156">
          <cell r="A156" t="str">
            <v>Sharp - Georgetown District</v>
          </cell>
          <cell r="D156">
            <v>631.83839999999998</v>
          </cell>
        </row>
        <row r="157">
          <cell r="A157" t="str">
            <v>Sharp - Georgetown District</v>
          </cell>
          <cell r="D157">
            <v>1308.92</v>
          </cell>
        </row>
        <row r="158">
          <cell r="A158" t="str">
            <v>Sharp - Georgetown District</v>
          </cell>
          <cell r="D158">
            <v>388.8571</v>
          </cell>
        </row>
        <row r="159">
          <cell r="A159" t="str">
            <v>Sharp - Georgetown District</v>
          </cell>
          <cell r="D159">
            <v>5962.71</v>
          </cell>
        </row>
        <row r="160">
          <cell r="A160" t="str">
            <v>Sharp - Honeybrook District</v>
          </cell>
          <cell r="D160">
            <v>353.87900000000002</v>
          </cell>
        </row>
        <row r="161">
          <cell r="A161" t="str">
            <v>Sharp - Honeybrook District</v>
          </cell>
          <cell r="D161">
            <v>444.5616</v>
          </cell>
        </row>
        <row r="162">
          <cell r="A162" t="str">
            <v>Sharp - Honeybrook District</v>
          </cell>
          <cell r="D162">
            <v>2209.7759999999998</v>
          </cell>
        </row>
        <row r="163">
          <cell r="A163" t="str">
            <v>Sharp - Pocomoke District</v>
          </cell>
          <cell r="D163">
            <v>145.9622</v>
          </cell>
        </row>
        <row r="164">
          <cell r="A164" t="str">
            <v>Sharp - Pocomoke District</v>
          </cell>
          <cell r="D164">
            <v>786.51840000000004</v>
          </cell>
        </row>
        <row r="165">
          <cell r="A165" t="str">
            <v>Sharp - Pocomoke District</v>
          </cell>
          <cell r="D165">
            <v>3057.384</v>
          </cell>
        </row>
        <row r="166">
          <cell r="A166" t="str">
            <v>Sharp - Salisbury District</v>
          </cell>
          <cell r="D166">
            <v>135.33699999999999</v>
          </cell>
        </row>
        <row r="167">
          <cell r="A167" t="str">
            <v>Sharp - Salisbury District</v>
          </cell>
          <cell r="D167">
            <v>745.88160000000005</v>
          </cell>
        </row>
        <row r="168">
          <cell r="A168" t="str">
            <v>Sharp - Salisbury District</v>
          </cell>
          <cell r="D168">
            <v>3810.3420000000001</v>
          </cell>
        </row>
        <row r="169">
          <cell r="A169" t="str">
            <v>Skipjack</v>
          </cell>
          <cell r="D169">
            <v>822.63099999999997</v>
          </cell>
        </row>
        <row r="170">
          <cell r="A170" t="str">
            <v>Skipjack</v>
          </cell>
          <cell r="D170">
            <v>3204</v>
          </cell>
        </row>
        <row r="171">
          <cell r="A171" t="str">
            <v>Grand Total</v>
          </cell>
          <cell r="D171">
            <v>4701259.3002000004</v>
          </cell>
        </row>
      </sheetData>
      <sheetData sheetId="11" refreshError="1"/>
      <sheetData sheetId="12" refreshError="1">
        <row r="7">
          <cell r="A7" t="str">
            <v>CFG</v>
          </cell>
          <cell r="B7">
            <v>57.57</v>
          </cell>
          <cell r="C7">
            <v>7650.0755526947405</v>
          </cell>
          <cell r="D7">
            <v>-411.65430000000003</v>
          </cell>
        </row>
        <row r="8">
          <cell r="A8" t="str">
            <v>Corporate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B9">
            <v>196.15450000000001</v>
          </cell>
          <cell r="C9">
            <v>60409.993703155</v>
          </cell>
          <cell r="D9">
            <v>-35.635399999999997</v>
          </cell>
        </row>
        <row r="10">
          <cell r="A10" t="str">
            <v>Eastern Shore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FF46 FLO GAS FPU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FLO GAS FF41 FPU</v>
          </cell>
          <cell r="B12">
            <v>1.1232</v>
          </cell>
          <cell r="C12">
            <v>0</v>
          </cell>
          <cell r="D12">
            <v>-0.74880000000000002</v>
          </cell>
        </row>
        <row r="13">
          <cell r="A13" t="str">
            <v>FLO GAS FF43 FPU</v>
          </cell>
          <cell r="B13">
            <v>0</v>
          </cell>
          <cell r="C13">
            <v>899.16692534068989</v>
          </cell>
          <cell r="D13">
            <v>0</v>
          </cell>
        </row>
        <row r="14">
          <cell r="A14" t="str">
            <v>FLO GAS FF45 FPU</v>
          </cell>
          <cell r="B14">
            <v>156.006</v>
          </cell>
          <cell r="C14">
            <v>523.843222586661</v>
          </cell>
          <cell r="D14">
            <v>-69.278400000000005</v>
          </cell>
        </row>
        <row r="15">
          <cell r="A15" t="str">
            <v>FPU- FC 2013</v>
          </cell>
          <cell r="B15">
            <v>171770.27830000001</v>
          </cell>
          <cell r="C15">
            <v>0</v>
          </cell>
          <cell r="D15">
            <v>-6624.6159999999991</v>
          </cell>
        </row>
        <row r="16">
          <cell r="A16" t="str">
            <v>FPU FE44 2013</v>
          </cell>
          <cell r="B16">
            <v>16116.908399999998</v>
          </cell>
          <cell r="C16">
            <v>133975.45624010681</v>
          </cell>
          <cell r="D16">
            <v>-3001.2458999999985</v>
          </cell>
        </row>
        <row r="17">
          <cell r="A17" t="str">
            <v>FPU FE45 2013</v>
          </cell>
          <cell r="B17">
            <v>8966.7525000000005</v>
          </cell>
          <cell r="C17">
            <v>23513.253328657192</v>
          </cell>
          <cell r="D17">
            <v>-2272.0673000000002</v>
          </cell>
        </row>
        <row r="18">
          <cell r="A18" t="str">
            <v>FPU- FN41 2013</v>
          </cell>
          <cell r="B18">
            <v>6370.9926999999998</v>
          </cell>
          <cell r="C18">
            <v>15115.84825909356</v>
          </cell>
          <cell r="D18">
            <v>-1170.3395999999998</v>
          </cell>
        </row>
        <row r="19">
          <cell r="A19" t="str">
            <v>FPU- FN43 2013</v>
          </cell>
          <cell r="B19">
            <v>3847.6849999999995</v>
          </cell>
          <cell r="C19">
            <v>4001.9272366955515</v>
          </cell>
          <cell r="D19">
            <v>-578.14729999999997</v>
          </cell>
        </row>
        <row r="20">
          <cell r="A20" t="str">
            <v>FPU- FN45 2013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FPU Indiantown</v>
          </cell>
          <cell r="B21">
            <v>17.485600000000002</v>
          </cell>
          <cell r="C21">
            <v>1382.8572840747047</v>
          </cell>
          <cell r="D21">
            <v>-97.581999999999994</v>
          </cell>
        </row>
        <row r="22">
          <cell r="A22" t="str">
            <v>Maryland</v>
          </cell>
          <cell r="B22">
            <v>718.16110000000003</v>
          </cell>
          <cell r="C22">
            <v>0</v>
          </cell>
          <cell r="D22">
            <v>-24.308800000000002</v>
          </cell>
        </row>
        <row r="23">
          <cell r="A23" t="str">
            <v>MPS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Sharp - Allentown</v>
          </cell>
          <cell r="B24">
            <v>0</v>
          </cell>
          <cell r="C24">
            <v>1372.157659951195</v>
          </cell>
          <cell r="D24">
            <v>-95.164600000000007</v>
          </cell>
        </row>
        <row r="25">
          <cell r="A25" t="str">
            <v>Sharp - Belle Haven District</v>
          </cell>
          <cell r="B25">
            <v>1528.1478999999999</v>
          </cell>
          <cell r="C25">
            <v>512.36839554508845</v>
          </cell>
          <cell r="D25">
            <v>-181.09339999999997</v>
          </cell>
        </row>
        <row r="26">
          <cell r="A26" t="str">
            <v>Sharp - CGS DE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Sharp - CGS MD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Sharp - Corporate</v>
          </cell>
          <cell r="B28">
            <v>2416.4004999999997</v>
          </cell>
          <cell r="C28">
            <v>3698.4260265471075</v>
          </cell>
          <cell r="D28">
            <v>-94.335700000000003</v>
          </cell>
        </row>
        <row r="29">
          <cell r="A29" t="str">
            <v>Sharp - Dover District</v>
          </cell>
          <cell r="B29">
            <v>220.67159999999998</v>
          </cell>
          <cell r="C29">
            <v>478.44895381697268</v>
          </cell>
          <cell r="D29">
            <v>-164.8888</v>
          </cell>
        </row>
        <row r="30">
          <cell r="A30" t="str">
            <v>Sharp - Easton District</v>
          </cell>
          <cell r="B30">
            <v>3635.0318000000002</v>
          </cell>
          <cell r="C30">
            <v>917.0436602265122</v>
          </cell>
          <cell r="D30">
            <v>-232.96170000000001</v>
          </cell>
        </row>
        <row r="31">
          <cell r="A31" t="str">
            <v>Sharp - Georgetown District</v>
          </cell>
          <cell r="B31">
            <v>172.9845</v>
          </cell>
          <cell r="C31">
            <v>1300.6756167161898</v>
          </cell>
          <cell r="D31">
            <v>-181.5324</v>
          </cell>
        </row>
        <row r="32">
          <cell r="A32" t="str">
            <v>Sharp - Honeybrook District</v>
          </cell>
          <cell r="B32">
            <v>0</v>
          </cell>
          <cell r="C32">
            <v>447.86917401427377</v>
          </cell>
          <cell r="D32">
            <v>-31.0609</v>
          </cell>
        </row>
        <row r="33">
          <cell r="A33" t="str">
            <v>Sharp - Pocomoke District</v>
          </cell>
          <cell r="B33">
            <v>204.26780000000002</v>
          </cell>
          <cell r="C33">
            <v>612.7823200821432</v>
          </cell>
          <cell r="D33">
            <v>-177.8999</v>
          </cell>
        </row>
        <row r="34">
          <cell r="A34" t="str">
            <v>Sharp - Salisbury District</v>
          </cell>
          <cell r="B34">
            <v>216.96209999999999</v>
          </cell>
          <cell r="C34">
            <v>764.70433538014481</v>
          </cell>
          <cell r="D34">
            <v>-171.14689999999999</v>
          </cell>
        </row>
        <row r="35">
          <cell r="A35" t="str">
            <v>Skipjack</v>
          </cell>
          <cell r="B35">
            <v>0</v>
          </cell>
          <cell r="C35">
            <v>0</v>
          </cell>
          <cell r="D3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2">
    <format dxfId="1">
      <pivotArea dataOnly="0" fieldPosition="0">
        <references count="1">
          <reference field="0" count="1">
            <x v="4"/>
          </reference>
        </references>
      </pivotArea>
    </format>
    <format dxfId="0">
      <pivotArea dataOnly="0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topLeftCell="A61" zoomScale="80" zoomScaleNormal="80" workbookViewId="0">
      <selection activeCell="B99" sqref="B99"/>
    </sheetView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47" t="s">
        <v>58</v>
      </c>
      <c r="B48" s="48">
        <v>-428549.31134773511</v>
      </c>
      <c r="D48" s="77">
        <f>VLOOKUP(A48,Summary!$A$8:$I$38,5)</f>
        <v>0.38574999999999998</v>
      </c>
      <c r="E48" s="36">
        <f>ROUND(+B48*D48,0)</f>
        <v>-165313</v>
      </c>
      <c r="G48" s="77">
        <f>VLOOKUP(A48,Summary!$A$8:$I$38,9)</f>
        <v>0.25345000000000001</v>
      </c>
      <c r="H48" s="36">
        <f>ROUND(+B48*G48,0)</f>
        <v>-108616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80" t="s">
        <v>64</v>
      </c>
      <c r="B52" s="81">
        <v>162884.70389999999</v>
      </c>
      <c r="C52" s="82"/>
      <c r="D52" s="83">
        <f>VLOOKUP(A52,Summary!$A$8:$I$38,5)</f>
        <v>0.38574999999999998</v>
      </c>
      <c r="E52" s="84">
        <f t="shared" si="0"/>
        <v>62833</v>
      </c>
      <c r="F52" s="82"/>
      <c r="G52" s="83">
        <f>VLOOKUP(A52,Summary!$A$8:$I$38,9)</f>
        <v>0.25345000000000001</v>
      </c>
      <c r="H52" s="84">
        <f t="shared" si="1"/>
        <v>41283</v>
      </c>
      <c r="I52" s="35">
        <f>+H52-E52</f>
        <v>-21550</v>
      </c>
      <c r="J52" s="35">
        <f>+'[6]FC ADIT Before-After'!$I$23</f>
        <v>-19040</v>
      </c>
      <c r="K52" s="35">
        <f>+I52-J52</f>
        <v>-2510</v>
      </c>
    </row>
    <row r="53" spans="1:11" x14ac:dyDescent="0.2">
      <c r="A53" s="94" t="s">
        <v>65</v>
      </c>
      <c r="B53" s="95">
        <v>-6510052.2939323364</v>
      </c>
      <c r="C53" s="96"/>
      <c r="D53" s="97">
        <f>VLOOKUP(A53,Summary!$A$8:$I$38,5)</f>
        <v>0.38574999999999998</v>
      </c>
      <c r="E53" s="98">
        <f t="shared" si="0"/>
        <v>-2511253</v>
      </c>
      <c r="F53" s="96"/>
      <c r="G53" s="97">
        <f>VLOOKUP(A53,Summary!$A$8:$I$38,9)</f>
        <v>0.25345000000000001</v>
      </c>
      <c r="H53" s="98">
        <f t="shared" si="1"/>
        <v>-1649973</v>
      </c>
      <c r="I53" s="99"/>
      <c r="J53" s="99"/>
      <c r="K53" s="99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x14ac:dyDescent="0.2">
      <c r="A55" s="47" t="s">
        <v>67</v>
      </c>
      <c r="B55" s="48">
        <v>-9385.2679365690801</v>
      </c>
      <c r="D55" s="77">
        <f>VLOOKUP(A55,Summary!$A$8:$I$38,5)</f>
        <v>0.38574999999999998</v>
      </c>
      <c r="E55" s="36">
        <f t="shared" si="0"/>
        <v>-3620</v>
      </c>
      <c r="G55" s="77">
        <f>VLOOKUP(A55,Summary!$A$8:$I$38,9)</f>
        <v>0.25345000000000001</v>
      </c>
      <c r="H55" s="36">
        <f t="shared" si="1"/>
        <v>-2379</v>
      </c>
    </row>
    <row r="56" spans="1:11" x14ac:dyDescent="0.2">
      <c r="A56" s="47" t="s">
        <v>66</v>
      </c>
      <c r="B56" s="48">
        <v>-875598.72941463708</v>
      </c>
      <c r="D56" s="77">
        <f>VLOOKUP(A56,Summary!$A$8:$I$38,5)</f>
        <v>0.38574999999999998</v>
      </c>
      <c r="E56" s="36">
        <f t="shared" si="0"/>
        <v>-337762</v>
      </c>
      <c r="G56" s="77">
        <f>VLOOKUP(A56,Summary!$A$8:$I$38,9)</f>
        <v>0.25345000000000001</v>
      </c>
      <c r="H56" s="36">
        <f t="shared" si="1"/>
        <v>-221920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+'[6]FC ADIT Before-After'!$F$23</f>
        <v>55515</v>
      </c>
      <c r="E66" s="36">
        <f>+H52</f>
        <v>41283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+E52</f>
        <v>62833</v>
      </c>
      <c r="E73" s="85">
        <f>+H52</f>
        <v>41283</v>
      </c>
      <c r="F73" s="35">
        <f>+E73-D73</f>
        <v>-21550</v>
      </c>
    </row>
    <row r="74" spans="3:8" x14ac:dyDescent="0.2">
      <c r="C74" t="s">
        <v>118</v>
      </c>
      <c r="D74" s="85">
        <f>+D66</f>
        <v>55515</v>
      </c>
      <c r="E74" s="85">
        <f>+'[6]FC ADIT Before-After'!$L$23</f>
        <v>36480</v>
      </c>
      <c r="F74" s="35">
        <f>+E74-D74</f>
        <v>-19035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93">
        <f>+D73-D74</f>
        <v>7318</v>
      </c>
      <c r="E77" s="85">
        <f>+E73-E74</f>
        <v>4803</v>
      </c>
      <c r="F77" s="93">
        <f>+F73-F74</f>
        <v>-2515</v>
      </c>
    </row>
    <row r="78" spans="3:8" x14ac:dyDescent="0.2">
      <c r="C78" t="s">
        <v>120</v>
      </c>
      <c r="D78" s="85">
        <f>-D77</f>
        <v>-7318</v>
      </c>
      <c r="E78" s="85">
        <f>-E77</f>
        <v>-4803</v>
      </c>
      <c r="F78" s="85">
        <f>-F77</f>
        <v>2515</v>
      </c>
    </row>
    <row r="80" spans="3:8" x14ac:dyDescent="0.2">
      <c r="C80" s="88"/>
      <c r="D80" s="88"/>
      <c r="E80" s="88"/>
      <c r="F80" s="88"/>
    </row>
    <row r="81" spans="3:9" x14ac:dyDescent="0.2">
      <c r="C81" s="90" t="s">
        <v>121</v>
      </c>
      <c r="D81" s="88"/>
      <c r="E81" s="88"/>
      <c r="F81" s="88"/>
    </row>
    <row r="82" spans="3:9" x14ac:dyDescent="0.2">
      <c r="C82" s="88"/>
      <c r="D82" s="88"/>
      <c r="E82" s="88"/>
      <c r="F82" s="88"/>
    </row>
    <row r="83" spans="3:9" ht="51" x14ac:dyDescent="0.2">
      <c r="C83" s="101" t="s">
        <v>122</v>
      </c>
      <c r="D83" s="101" t="s">
        <v>123</v>
      </c>
      <c r="E83" s="101" t="s">
        <v>124</v>
      </c>
      <c r="F83" s="101" t="s">
        <v>125</v>
      </c>
      <c r="G83" s="101" t="s">
        <v>126</v>
      </c>
      <c r="H83" s="102">
        <v>0.21</v>
      </c>
      <c r="I83" s="101" t="s">
        <v>127</v>
      </c>
    </row>
    <row r="84" spans="3:9" x14ac:dyDescent="0.2">
      <c r="C84" s="88"/>
      <c r="D84" s="89"/>
      <c r="E84" s="89"/>
      <c r="F84" s="91"/>
      <c r="G84" s="85"/>
      <c r="H84" s="85"/>
    </row>
    <row r="85" spans="3:9" x14ac:dyDescent="0.2">
      <c r="C85" s="100">
        <v>330212</v>
      </c>
      <c r="D85" s="89">
        <v>310577</v>
      </c>
      <c r="E85" s="89">
        <f>D85-C85</f>
        <v>-19635</v>
      </c>
      <c r="F85" s="100">
        <v>-57250.198412698424</v>
      </c>
      <c r="G85" s="36">
        <f>F85/$D$68</f>
        <v>-148412.69841269846</v>
      </c>
      <c r="H85" s="36">
        <f>G85*E68</f>
        <v>-37615.198412698424</v>
      </c>
      <c r="I85" s="36">
        <f>F85-H85</f>
        <v>-19635</v>
      </c>
    </row>
    <row r="86" spans="3:9" x14ac:dyDescent="0.2">
      <c r="C86" s="88"/>
      <c r="D86" s="89"/>
      <c r="E86" s="89"/>
      <c r="F86" s="88"/>
      <c r="G86" s="85"/>
      <c r="H86" s="85"/>
    </row>
    <row r="87" spans="3:9" x14ac:dyDescent="0.2">
      <c r="C87" s="92"/>
      <c r="D87" s="89"/>
      <c r="E87" s="89"/>
      <c r="F87" s="89"/>
      <c r="G87" s="85"/>
      <c r="H87" s="85"/>
    </row>
    <row r="88" spans="3:9" x14ac:dyDescent="0.2">
      <c r="C88" t="s">
        <v>119</v>
      </c>
      <c r="D88" s="89"/>
      <c r="E88" s="89"/>
      <c r="F88" s="89">
        <f>F85</f>
        <v>-57250.198412698424</v>
      </c>
      <c r="G88" s="85"/>
      <c r="H88" s="85"/>
      <c r="I88" s="35">
        <f>-I85</f>
        <v>19635</v>
      </c>
    </row>
    <row r="89" spans="3:9" x14ac:dyDescent="0.2">
      <c r="C89" t="s">
        <v>120</v>
      </c>
      <c r="D89" s="89"/>
      <c r="E89" s="89"/>
      <c r="F89" s="89">
        <f>-F85</f>
        <v>57250.198412698424</v>
      </c>
      <c r="G89" s="85"/>
      <c r="H89" s="85"/>
      <c r="I89" s="35">
        <f>I85</f>
        <v>-19635</v>
      </c>
    </row>
    <row r="90" spans="3:9" x14ac:dyDescent="0.2">
      <c r="C90" s="88"/>
      <c r="D90" s="85"/>
      <c r="E90" s="85"/>
      <c r="F90" s="85"/>
      <c r="G90" s="85"/>
      <c r="H90" s="85"/>
    </row>
    <row r="91" spans="3:9" x14ac:dyDescent="0.2">
      <c r="D91" s="88"/>
      <c r="E91" s="88"/>
      <c r="F91" s="89">
        <f>+D78</f>
        <v>-7318</v>
      </c>
      <c r="G91" s="88"/>
      <c r="H91" s="88"/>
    </row>
    <row r="92" spans="3:9" x14ac:dyDescent="0.2">
      <c r="D92" s="89"/>
      <c r="E92" s="89"/>
      <c r="F92" s="35">
        <f>+F89</f>
        <v>57250.198412698424</v>
      </c>
      <c r="G92" s="88"/>
      <c r="H92" s="88"/>
    </row>
    <row r="93" spans="3:9" x14ac:dyDescent="0.2">
      <c r="D93" s="89"/>
      <c r="E93" s="89"/>
      <c r="F93" s="103"/>
      <c r="G93" s="88"/>
      <c r="H93" s="88"/>
    </row>
    <row r="94" spans="3:9" x14ac:dyDescent="0.2">
      <c r="C94" s="88"/>
      <c r="D94" s="88"/>
      <c r="E94" t="s">
        <v>128</v>
      </c>
      <c r="F94" s="89">
        <f>SUM(F91:F93)</f>
        <v>49932.198412698424</v>
      </c>
      <c r="G94" s="88"/>
      <c r="H94" s="88"/>
    </row>
  </sheetData>
  <pageMargins left="0.7" right="0.7" top="0.75" bottom="0.75" header="0.3" footer="0.3"/>
  <pageSetup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70" zoomScaleNormal="70" workbookViewId="0">
      <selection activeCell="B45" sqref="B45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 t="e">
        <f>-SUMIF('[7]2.0 481(a) Adj Summary'!A:A,A8,'[7]2.0 481(a) Adj Summary'!D:D)</f>
        <v>#VALUE!</v>
      </c>
      <c r="C8" s="29" t="e">
        <f>SUMIF('[7]2.0 481(a) Adj Summary'!A:A,A8,'[7]2.0 481(a) Adj Summary'!E:E)</f>
        <v>#VALUE!</v>
      </c>
      <c r="D8" s="29" t="e">
        <f>-SUMIF('[7]2.0 481(a) Adj Summary'!A:A,A8,'[7]2.0 481(a) Adj Summary'!F:F)</f>
        <v>#VALUE!</v>
      </c>
      <c r="E8" s="29"/>
      <c r="F8" s="29"/>
      <c r="G8" s="29" t="e">
        <f>-SUMIF('[7]4.0 2014 Repairs Deduction'!A:A,A8,'[7]4.0 2014 Repairs Deduction'!E:E)</f>
        <v>#VALUE!</v>
      </c>
      <c r="H8" s="29" t="e">
        <f>SUMIF('[7]5.0 Depr. Reversal Summary'!A:A,'1.0 Summary by Entity'!A8,'[7]5.0 Depr. Reversal Summary'!D:D)</f>
        <v>#VALUE!</v>
      </c>
      <c r="I8" s="29">
        <f>VLOOKUP(A8,'[7]6.0 Disposal Summary'!$A$7:$D$35,2,FALSE)</f>
        <v>57.57</v>
      </c>
      <c r="J8" s="29">
        <f>VLOOKUP(A8,'[7]6.0 Disposal Summary'!$A$7:$D$35,3,FALSE)</f>
        <v>7650.0755526947405</v>
      </c>
      <c r="K8" s="29">
        <f>VLOOKUP(A8,'[7]6.0 Disposal Summary'!$A$7:$D$35,4,FALSE)</f>
        <v>-411.65430000000003</v>
      </c>
      <c r="L8" s="29" t="e">
        <f>SUM(D8:K8)</f>
        <v>#VALUE!</v>
      </c>
      <c r="M8" s="30" t="s">
        <v>56</v>
      </c>
      <c r="N8" s="34" t="e">
        <f>SUM(L8:L10,L23:L24)</f>
        <v>#VALUE!</v>
      </c>
      <c r="O8" s="37" t="e">
        <f>+D8+E8+I8</f>
        <v>#VALUE!</v>
      </c>
      <c r="P8" s="35" t="e">
        <f>+L8-O8</f>
        <v>#VALUE!</v>
      </c>
      <c r="S8" s="3"/>
    </row>
    <row r="9" spans="1:19" ht="14.25" x14ac:dyDescent="0.2">
      <c r="A9" s="29" t="s">
        <v>17</v>
      </c>
      <c r="B9" s="29" t="e">
        <f>-SUMIF('[7]2.0 481(a) Adj Summary'!A:A,A9,'[7]2.0 481(a) Adj Summary'!D:D)</f>
        <v>#VALUE!</v>
      </c>
      <c r="C9" s="29" t="e">
        <f>SUMIF('[7]2.0 481(a) Adj Summary'!A:A,A9,'[7]2.0 481(a) Adj Summary'!E:E)</f>
        <v>#VALUE!</v>
      </c>
      <c r="D9" s="29" t="e">
        <f>-SUMIF('[7]2.0 481(a) Adj Summary'!A:A,A9,'[7]2.0 481(a) Adj Summary'!F:F)</f>
        <v>#VALUE!</v>
      </c>
      <c r="E9" s="29"/>
      <c r="F9" s="29"/>
      <c r="G9" s="29" t="e">
        <f>-SUMIF('[7]4.0 2014 Repairs Deduction'!A:A,A9,'[7]4.0 2014 Repairs Deduction'!E:E)</f>
        <v>#VALUE!</v>
      </c>
      <c r="H9" s="29" t="e">
        <f>SUMIF('[7]5.0 Depr. Reversal Summary'!A:A,'1.0 Summary by Entity'!A9,'[7]5.0 Depr. Reversal Summary'!D:D)</f>
        <v>#VALUE!</v>
      </c>
      <c r="I9" s="29">
        <f>VLOOKUP(A9,'[7]6.0 Disposal Summary'!$A$7:$D$35,2,FALSE)</f>
        <v>0</v>
      </c>
      <c r="J9" s="29">
        <f>VLOOKUP(A9,'[7]6.0 Disposal Summary'!$A$7:$D$35,3,FALSE)</f>
        <v>0</v>
      </c>
      <c r="K9" s="29">
        <f>VLOOKUP(A9,'[7]6.0 Disposal Summary'!$A$7:$D$35,4,FALSE)</f>
        <v>0</v>
      </c>
      <c r="L9" s="29" t="e">
        <f t="shared" ref="L9:L36" si="0">SUM(D9:K9)</f>
        <v>#VALUE!</v>
      </c>
      <c r="O9" s="37" t="e">
        <f>+D9+E9+I9</f>
        <v>#VALUE!</v>
      </c>
      <c r="P9" s="35" t="e">
        <f>+L9-O9</f>
        <v>#VALUE!</v>
      </c>
      <c r="S9" s="3"/>
    </row>
    <row r="10" spans="1:19" ht="14.25" x14ac:dyDescent="0.2">
      <c r="A10" s="29" t="s">
        <v>18</v>
      </c>
      <c r="B10" s="29" t="e">
        <f>-SUMIF('[7]2.0 481(a) Adj Summary'!A:A,A10,'[7]2.0 481(a) Adj Summary'!D:D)</f>
        <v>#VALUE!</v>
      </c>
      <c r="C10" s="29" t="e">
        <f>SUMIF('[7]2.0 481(a) Adj Summary'!A:A,A10,'[7]2.0 481(a) Adj Summary'!E:E)</f>
        <v>#VALUE!</v>
      </c>
      <c r="D10" s="29" t="e">
        <f>-SUMIF('[7]2.0 481(a) Adj Summary'!A:A,A10,'[7]2.0 481(a) Adj Summary'!F:F)</f>
        <v>#VALUE!</v>
      </c>
      <c r="E10" s="29"/>
      <c r="F10" s="29"/>
      <c r="G10" s="29" t="e">
        <f>-SUMIF('[7]4.0 2014 Repairs Deduction'!A:A,A10,'[7]4.0 2014 Repairs Deduction'!E:E)</f>
        <v>#VALUE!</v>
      </c>
      <c r="H10" s="29" t="e">
        <f>SUMIF('[7]5.0 Depr. Reversal Summary'!A:A,'1.0 Summary by Entity'!A10,'[7]5.0 Depr. Reversal Summary'!D:D)</f>
        <v>#VALUE!</v>
      </c>
      <c r="I10" s="29">
        <f>VLOOKUP(A10,'[7]6.0 Disposal Summary'!$A$7:$D$35,2,FALSE)</f>
        <v>196.15450000000001</v>
      </c>
      <c r="J10" s="29">
        <f>VLOOKUP(A10,'[7]6.0 Disposal Summary'!$A$7:$D$35,3,FALSE)</f>
        <v>60409.993703155</v>
      </c>
      <c r="K10" s="29">
        <f>VLOOKUP(A10,'[7]6.0 Disposal Summary'!$A$7:$D$35,4,FALSE)</f>
        <v>-35.635399999999997</v>
      </c>
      <c r="L10" s="29" t="e">
        <f t="shared" si="0"/>
        <v>#VALUE!</v>
      </c>
      <c r="O10" s="37" t="e">
        <f t="shared" ref="O10:O37" si="1">+D10+E10+I10</f>
        <v>#VALUE!</v>
      </c>
      <c r="P10" s="35" t="e">
        <f t="shared" ref="P10:P37" si="2">+L10-O10</f>
        <v>#VALUE!</v>
      </c>
      <c r="S10" s="3"/>
    </row>
    <row r="11" spans="1:19" ht="14.25" x14ac:dyDescent="0.2">
      <c r="A11" s="31" t="s">
        <v>19</v>
      </c>
      <c r="B11" s="31" t="e">
        <f>-SUMIF('[7]2.0 481(a) Adj Summary'!A:A,A11,'[7]2.0 481(a) Adj Summary'!D:D)</f>
        <v>#VALUE!</v>
      </c>
      <c r="C11" s="31" t="e">
        <f>SUMIF('[7]2.0 481(a) Adj Summary'!A:A,A11,'[7]2.0 481(a) Adj Summary'!E:E)</f>
        <v>#VALUE!</v>
      </c>
      <c r="D11" s="31" t="e">
        <f>-SUMIF('[7]2.0 481(a) Adj Summary'!A:A,A11,'[7]2.0 481(a) Adj Summary'!F:F)</f>
        <v>#VALUE!</v>
      </c>
      <c r="E11" s="31"/>
      <c r="F11" s="31"/>
      <c r="G11" s="31" t="e">
        <f>-SUMIF('[7]4.0 2014 Repairs Deduction'!A:A,A11,'[7]4.0 2014 Repairs Deduction'!E:E)</f>
        <v>#VALUE!</v>
      </c>
      <c r="H11" s="31" t="e">
        <f>SUMIF('[7]5.0 Depr. Reversal Summary'!A:A,'1.0 Summary by Entity'!A11,'[7]5.0 Depr. Reversal Summary'!D:D)</f>
        <v>#VALUE!</v>
      </c>
      <c r="I11" s="31">
        <f>VLOOKUP(A11,'[7]6.0 Disposal Summary'!$A$7:$D$35,2,FALSE)</f>
        <v>0</v>
      </c>
      <c r="J11" s="31">
        <f>VLOOKUP(A11,'[7]6.0 Disposal Summary'!$A$7:$D$35,3,FALSE)</f>
        <v>0</v>
      </c>
      <c r="K11" s="31">
        <f>VLOOKUP(A11,'[7]6.0 Disposal Summary'!$A$7:$D$35,4,FALSE)</f>
        <v>0</v>
      </c>
      <c r="L11" s="31" t="e">
        <f t="shared" si="0"/>
        <v>#VALUE!</v>
      </c>
      <c r="M11" s="32" t="s">
        <v>55</v>
      </c>
      <c r="N11" s="33" t="e">
        <f>L11</f>
        <v>#VALUE!</v>
      </c>
      <c r="O11" s="37" t="e">
        <f t="shared" si="1"/>
        <v>#VALUE!</v>
      </c>
      <c r="P11" s="35" t="e">
        <f t="shared" si="2"/>
        <v>#VALUE!</v>
      </c>
    </row>
    <row r="12" spans="1:19" ht="14.25" x14ac:dyDescent="0.2">
      <c r="A12" s="17" t="s">
        <v>20</v>
      </c>
      <c r="B12" s="17" t="e">
        <f>-SUMIF('[7]2.0 481(a) Adj Summary'!A:A,A12,'[7]2.0 481(a) Adj Summary'!D:D)</f>
        <v>#VALUE!</v>
      </c>
      <c r="C12" s="17" t="e">
        <f>SUMIF('[7]2.0 481(a) Adj Summary'!A:A,A12,'[7]2.0 481(a) Adj Summary'!E:E)</f>
        <v>#VALUE!</v>
      </c>
      <c r="D12" s="17" t="e">
        <f>-SUMIF('[7]2.0 481(a) Adj Summary'!A:A,A12,'[7]2.0 481(a) Adj Summary'!F:F)</f>
        <v>#VALUE!</v>
      </c>
      <c r="E12" s="17"/>
      <c r="F12" s="17"/>
      <c r="G12" s="17" t="e">
        <f>-SUMIF('[7]4.0 2014 Repairs Deduction'!A:A,A12,'[7]4.0 2014 Repairs Deduction'!E:E)</f>
        <v>#VALUE!</v>
      </c>
      <c r="H12" s="17" t="e">
        <f>SUMIF('[7]5.0 Depr. Reversal Summary'!A:A,'1.0 Summary by Entity'!A12,'[7]5.0 Depr. Reversal Summary'!D:D)</f>
        <v>#VALUE!</v>
      </c>
      <c r="I12" s="17">
        <f>VLOOKUP(A12,'[7]6.0 Disposal Summary'!$A$7:$D$35,2,FALSE)</f>
        <v>0</v>
      </c>
      <c r="J12" s="17">
        <f>VLOOKUP(A12,'[7]6.0 Disposal Summary'!$A$7:$D$35,3,FALSE)</f>
        <v>0</v>
      </c>
      <c r="K12" s="17">
        <f>VLOOKUP(A12,'[7]6.0 Disposal Summary'!$A$7:$D$35,4,FALSE)</f>
        <v>0</v>
      </c>
      <c r="L12" s="17" t="e">
        <f t="shared" si="0"/>
        <v>#VALUE!</v>
      </c>
      <c r="M12" s="18" t="s">
        <v>52</v>
      </c>
      <c r="N12" s="19" t="e">
        <f>SUM(L12:L15)</f>
        <v>#VALUE!</v>
      </c>
      <c r="O12" s="37" t="e">
        <f t="shared" si="1"/>
        <v>#VALUE!</v>
      </c>
      <c r="P12" s="35" t="e">
        <f t="shared" si="2"/>
        <v>#VALUE!</v>
      </c>
    </row>
    <row r="13" spans="1:19" ht="14.25" x14ac:dyDescent="0.2">
      <c r="A13" s="17" t="s">
        <v>21</v>
      </c>
      <c r="B13" s="17" t="e">
        <f>-SUMIF('[7]2.0 481(a) Adj Summary'!A:A,A13,'[7]2.0 481(a) Adj Summary'!D:D)</f>
        <v>#VALUE!</v>
      </c>
      <c r="C13" s="17" t="e">
        <f>SUMIF('[7]2.0 481(a) Adj Summary'!A:A,A13,'[7]2.0 481(a) Adj Summary'!E:E)</f>
        <v>#VALUE!</v>
      </c>
      <c r="D13" s="17" t="e">
        <f>-SUMIF('[7]2.0 481(a) Adj Summary'!A:A,A13,'[7]2.0 481(a) Adj Summary'!F:F)</f>
        <v>#VALUE!</v>
      </c>
      <c r="E13" s="17"/>
      <c r="F13" s="17"/>
      <c r="G13" s="17" t="e">
        <f>-SUMIF('[7]4.0 2014 Repairs Deduction'!A:A,A13,'[7]4.0 2014 Repairs Deduction'!E:E)</f>
        <v>#VALUE!</v>
      </c>
      <c r="H13" s="17" t="e">
        <f>SUMIF('[7]5.0 Depr. Reversal Summary'!A:A,'1.0 Summary by Entity'!A13,'[7]5.0 Depr. Reversal Summary'!D:D)</f>
        <v>#VALUE!</v>
      </c>
      <c r="I13" s="17">
        <f>VLOOKUP(A13,'[7]6.0 Disposal Summary'!$A$7:$D$35,2,FALSE)</f>
        <v>1.1232</v>
      </c>
      <c r="J13" s="17">
        <f>VLOOKUP(A13,'[7]6.0 Disposal Summary'!$A$7:$D$35,3,FALSE)</f>
        <v>0</v>
      </c>
      <c r="K13" s="17">
        <f>VLOOKUP(A13,'[7]6.0 Disposal Summary'!$A$7:$D$35,4,FALSE)</f>
        <v>-0.74880000000000002</v>
      </c>
      <c r="L13" s="17" t="e">
        <f t="shared" si="0"/>
        <v>#VALUE!</v>
      </c>
      <c r="O13" s="37" t="e">
        <f t="shared" si="1"/>
        <v>#VALUE!</v>
      </c>
      <c r="P13" s="35" t="e">
        <f t="shared" si="2"/>
        <v>#VALUE!</v>
      </c>
    </row>
    <row r="14" spans="1:19" ht="14.25" x14ac:dyDescent="0.2">
      <c r="A14" s="17" t="s">
        <v>22</v>
      </c>
      <c r="B14" s="17" t="e">
        <f>-SUMIF('[7]2.0 481(a) Adj Summary'!A:A,A14,'[7]2.0 481(a) Adj Summary'!D:D)</f>
        <v>#VALUE!</v>
      </c>
      <c r="C14" s="17" t="e">
        <f>SUMIF('[7]2.0 481(a) Adj Summary'!A:A,A14,'[7]2.0 481(a) Adj Summary'!E:E)</f>
        <v>#VALUE!</v>
      </c>
      <c r="D14" s="17" t="e">
        <f>-SUMIF('[7]2.0 481(a) Adj Summary'!A:A,A14,'[7]2.0 481(a) Adj Summary'!F:F)</f>
        <v>#VALUE!</v>
      </c>
      <c r="E14" s="17"/>
      <c r="F14" s="17"/>
      <c r="G14" s="17" t="e">
        <f>-SUMIF('[7]4.0 2014 Repairs Deduction'!A:A,A14,'[7]4.0 2014 Repairs Deduction'!E:E)</f>
        <v>#VALUE!</v>
      </c>
      <c r="H14" s="17" t="e">
        <f>SUMIF('[7]5.0 Depr. Reversal Summary'!A:A,'1.0 Summary by Entity'!A14,'[7]5.0 Depr. Reversal Summary'!D:D)</f>
        <v>#VALUE!</v>
      </c>
      <c r="I14" s="17">
        <f>VLOOKUP(A14,'[7]6.0 Disposal Summary'!$A$7:$D$35,2,FALSE)</f>
        <v>0</v>
      </c>
      <c r="J14" s="17">
        <f>VLOOKUP(A14,'[7]6.0 Disposal Summary'!$A$7:$D$35,3,FALSE)</f>
        <v>899.16692534068989</v>
      </c>
      <c r="K14" s="17">
        <f>VLOOKUP(A14,'[7]6.0 Disposal Summary'!$A$7:$D$35,4,FALSE)</f>
        <v>0</v>
      </c>
      <c r="L14" s="17" t="e">
        <f t="shared" si="0"/>
        <v>#VALUE!</v>
      </c>
      <c r="O14" s="37" t="e">
        <f t="shared" si="1"/>
        <v>#VALUE!</v>
      </c>
      <c r="P14" s="35" t="e">
        <f t="shared" si="2"/>
        <v>#VALUE!</v>
      </c>
    </row>
    <row r="15" spans="1:19" ht="14.25" x14ac:dyDescent="0.2">
      <c r="A15" s="17" t="s">
        <v>23</v>
      </c>
      <c r="B15" s="17" t="e">
        <f>-SUMIF('[7]2.0 481(a) Adj Summary'!A:A,A15,'[7]2.0 481(a) Adj Summary'!D:D)</f>
        <v>#VALUE!</v>
      </c>
      <c r="C15" s="17" t="e">
        <f>SUMIF('[7]2.0 481(a) Adj Summary'!A:A,A15,'[7]2.0 481(a) Adj Summary'!E:E)</f>
        <v>#VALUE!</v>
      </c>
      <c r="D15" s="17" t="e">
        <f>-SUMIF('[7]2.0 481(a) Adj Summary'!A:A,A15,'[7]2.0 481(a) Adj Summary'!F:F)</f>
        <v>#VALUE!</v>
      </c>
      <c r="E15" s="17"/>
      <c r="F15" s="17"/>
      <c r="G15" s="17" t="e">
        <f>-SUMIF('[7]4.0 2014 Repairs Deduction'!A:A,A15,'[7]4.0 2014 Repairs Deduction'!E:E)</f>
        <v>#VALUE!</v>
      </c>
      <c r="H15" s="17" t="e">
        <f>SUMIF('[7]5.0 Depr. Reversal Summary'!A:A,'1.0 Summary by Entity'!A15,'[7]5.0 Depr. Reversal Summary'!D:D)</f>
        <v>#VALUE!</v>
      </c>
      <c r="I15" s="17">
        <f>VLOOKUP(A15,'[7]6.0 Disposal Summary'!$A$7:$D$35,2,FALSE)</f>
        <v>156.006</v>
      </c>
      <c r="J15" s="17">
        <f>VLOOKUP(A15,'[7]6.0 Disposal Summary'!$A$7:$D$35,3,FALSE)</f>
        <v>523.843222586661</v>
      </c>
      <c r="K15" s="17">
        <f>VLOOKUP(A15,'[7]6.0 Disposal Summary'!$A$7:$D$35,4,FALSE)</f>
        <v>-69.278400000000005</v>
      </c>
      <c r="L15" s="17" t="e">
        <f t="shared" si="0"/>
        <v>#VALUE!</v>
      </c>
      <c r="O15" s="37" t="e">
        <f t="shared" si="1"/>
        <v>#VALUE!</v>
      </c>
      <c r="P15" s="35" t="e">
        <f t="shared" si="2"/>
        <v>#VALUE!</v>
      </c>
    </row>
    <row r="16" spans="1:19" ht="14.25" x14ac:dyDescent="0.2">
      <c r="A16" s="20" t="s">
        <v>24</v>
      </c>
      <c r="B16" s="20" t="e">
        <f>-SUMIF('[7]2.0 481(a) Adj Summary'!A:A,A16,'[7]2.0 481(a) Adj Summary'!D:D)</f>
        <v>#VALUE!</v>
      </c>
      <c r="C16" s="20" t="e">
        <f>SUMIF('[7]2.0 481(a) Adj Summary'!A:A,A16,'[7]2.0 481(a) Adj Summary'!E:E)</f>
        <v>#VALUE!</v>
      </c>
      <c r="D16" s="20" t="e">
        <f>-SUMIF('[7]2.0 481(a) Adj Summary'!A:A,A16,'[7]2.0 481(a) Adj Summary'!F:F)</f>
        <v>#VALUE!</v>
      </c>
      <c r="E16" s="20"/>
      <c r="F16" s="20"/>
      <c r="G16" s="20" t="e">
        <f>-SUMIF('[7]4.0 2014 Repairs Deduction'!A:A,A16,'[7]4.0 2014 Repairs Deduction'!E:E)</f>
        <v>#VALUE!</v>
      </c>
      <c r="H16" s="20" t="e">
        <f>SUMIF('[7]5.0 Depr. Reversal Summary'!A:A,'1.0 Summary by Entity'!A16,'[7]5.0 Depr. Reversal Summary'!D:D)</f>
        <v>#VALUE!</v>
      </c>
      <c r="I16" s="20">
        <f>VLOOKUP(A16,'[7]6.0 Disposal Summary'!$A$7:$D$35,2,FALSE)</f>
        <v>171770.27830000001</v>
      </c>
      <c r="J16" s="20">
        <f>VLOOKUP(A16,'[7]6.0 Disposal Summary'!$A$7:$D$35,3,FALSE)</f>
        <v>0</v>
      </c>
      <c r="K16" s="20">
        <f>VLOOKUP(A16,'[7]6.0 Disposal Summary'!$A$7:$D$35,4,FALSE)</f>
        <v>-6624.6159999999991</v>
      </c>
      <c r="L16" s="20" t="e">
        <f t="shared" si="0"/>
        <v>#VALUE!</v>
      </c>
      <c r="M16" s="21" t="s">
        <v>53</v>
      </c>
      <c r="N16" s="22" t="e">
        <f>SUM(L16:L22)</f>
        <v>#VALUE!</v>
      </c>
      <c r="O16" s="37" t="e">
        <f t="shared" si="1"/>
        <v>#VALUE!</v>
      </c>
      <c r="P16" s="35" t="e">
        <f t="shared" si="2"/>
        <v>#VALUE!</v>
      </c>
    </row>
    <row r="17" spans="1:16" ht="14.25" x14ac:dyDescent="0.2">
      <c r="A17" s="20" t="s">
        <v>25</v>
      </c>
      <c r="B17" s="20" t="e">
        <f>-SUMIF('[7]2.0 481(a) Adj Summary'!A:A,A17,'[7]2.0 481(a) Adj Summary'!D:D)</f>
        <v>#VALUE!</v>
      </c>
      <c r="C17" s="20" t="e">
        <f>SUMIF('[7]2.0 481(a) Adj Summary'!A:A,A17,'[7]2.0 481(a) Adj Summary'!E:E)</f>
        <v>#VALUE!</v>
      </c>
      <c r="D17" s="20" t="e">
        <f>-SUMIF('[7]2.0 481(a) Adj Summary'!A:A,A17,'[7]2.0 481(a) Adj Summary'!F:F)</f>
        <v>#VALUE!</v>
      </c>
      <c r="E17" s="20">
        <f>VLOOKUP(A17,'[7]3.0 Electric Extrapol Summary'!$A$8:$D$9,2,FALSE)</f>
        <v>-1798144.0396649397</v>
      </c>
      <c r="F17" s="20">
        <f>VLOOKUP(A17,'[7]3.0 Electric Extrapol Summary'!$A$8:$D$9,3,FALSE)</f>
        <v>184900.48335447413</v>
      </c>
      <c r="G17" s="20" t="e">
        <f>-SUMIF('[7]4.0 2014 Repairs Deduction'!A:A,A17,'[7]4.0 2014 Repairs Deduction'!E:E)</f>
        <v>#VALUE!</v>
      </c>
      <c r="H17" s="20" t="e">
        <f>SUMIF('[7]5.0 Depr. Reversal Summary'!A:A,'1.0 Summary by Entity'!A17,'[7]5.0 Depr. Reversal Summary'!D:D)</f>
        <v>#VALUE!</v>
      </c>
      <c r="I17" s="20">
        <f>VLOOKUP(A17,'[7]6.0 Disposal Summary'!$A$7:$D$35,2,FALSE)</f>
        <v>16116.908399999998</v>
      </c>
      <c r="J17" s="20">
        <f>VLOOKUP(A17,'[7]6.0 Disposal Summary'!$A$7:$D$35,3,FALSE)</f>
        <v>133975.45624010681</v>
      </c>
      <c r="K17" s="20">
        <f>VLOOKUP(A17,'[7]6.0 Disposal Summary'!$A$7:$D$35,4,FALSE)</f>
        <v>-3001.2458999999985</v>
      </c>
      <c r="L17" s="20" t="e">
        <f t="shared" si="0"/>
        <v>#VALUE!</v>
      </c>
      <c r="O17" s="37" t="e">
        <f t="shared" si="1"/>
        <v>#VALUE!</v>
      </c>
      <c r="P17" s="35" t="e">
        <f t="shared" si="2"/>
        <v>#VALUE!</v>
      </c>
    </row>
    <row r="18" spans="1:16" ht="14.25" x14ac:dyDescent="0.2">
      <c r="A18" s="20" t="s">
        <v>26</v>
      </c>
      <c r="B18" s="20" t="e">
        <f>-SUMIF('[7]2.0 481(a) Adj Summary'!A:A,A18,'[7]2.0 481(a) Adj Summary'!D:D)</f>
        <v>#VALUE!</v>
      </c>
      <c r="C18" s="20" t="e">
        <f>SUMIF('[7]2.0 481(a) Adj Summary'!A:A,A18,'[7]2.0 481(a) Adj Summary'!E:E)</f>
        <v>#VALUE!</v>
      </c>
      <c r="D18" s="20" t="e">
        <f>-SUMIF('[7]2.0 481(a) Adj Summary'!A:A,A18,'[7]2.0 481(a) Adj Summary'!F:F)</f>
        <v>#VALUE!</v>
      </c>
      <c r="E18" s="20">
        <f>VLOOKUP(A18,'[7]3.0 Electric Extrapol Summary'!$A$8:$D$9,2,FALSE)</f>
        <v>-1810749.1195740695</v>
      </c>
      <c r="F18" s="20">
        <f>VLOOKUP(A18,'[7]3.0 Electric Extrapol Summary'!$A$8:$D$9,3,FALSE)</f>
        <v>195714.33479417034</v>
      </c>
      <c r="G18" s="20" t="e">
        <f>-SUMIF('[7]4.0 2014 Repairs Deduction'!A:A,A18,'[7]4.0 2014 Repairs Deduction'!E:E)</f>
        <v>#VALUE!</v>
      </c>
      <c r="H18" s="20" t="e">
        <f>SUMIF('[7]5.0 Depr. Reversal Summary'!A:A,'1.0 Summary by Entity'!A18,'[7]5.0 Depr. Reversal Summary'!D:D)</f>
        <v>#VALUE!</v>
      </c>
      <c r="I18" s="20">
        <f>VLOOKUP(A18,'[7]6.0 Disposal Summary'!$A$7:$D$35,2,FALSE)</f>
        <v>8966.7525000000005</v>
      </c>
      <c r="J18" s="20">
        <f>VLOOKUP(A18,'[7]6.0 Disposal Summary'!$A$7:$D$35,3,FALSE)</f>
        <v>23513.253328657192</v>
      </c>
      <c r="K18" s="20">
        <f>VLOOKUP(A18,'[7]6.0 Disposal Summary'!$A$7:$D$35,4,FALSE)</f>
        <v>-2272.0673000000002</v>
      </c>
      <c r="L18" s="20" t="e">
        <f t="shared" si="0"/>
        <v>#VALUE!</v>
      </c>
      <c r="O18" s="37" t="e">
        <f t="shared" si="1"/>
        <v>#VALUE!</v>
      </c>
      <c r="P18" s="35" t="e">
        <f t="shared" si="2"/>
        <v>#VALUE!</v>
      </c>
    </row>
    <row r="19" spans="1:16" ht="14.25" x14ac:dyDescent="0.2">
      <c r="A19" s="20" t="s">
        <v>27</v>
      </c>
      <c r="B19" s="20" t="e">
        <f>-SUMIF('[7]2.0 481(a) Adj Summary'!A:A,A19,'[7]2.0 481(a) Adj Summary'!D:D)</f>
        <v>#VALUE!</v>
      </c>
      <c r="C19" s="20" t="e">
        <f>SUMIF('[7]2.0 481(a) Adj Summary'!A:A,A19,'[7]2.0 481(a) Adj Summary'!E:E)</f>
        <v>#VALUE!</v>
      </c>
      <c r="D19" s="20" t="e">
        <f>-SUMIF('[7]2.0 481(a) Adj Summary'!A:A,A19,'[7]2.0 481(a) Adj Summary'!F:F)</f>
        <v>#VALUE!</v>
      </c>
      <c r="E19" s="20"/>
      <c r="F19" s="20"/>
      <c r="G19" s="20" t="e">
        <f>-SUMIF('[7]4.0 2014 Repairs Deduction'!A:A,A19,'[7]4.0 2014 Repairs Deduction'!E:E)</f>
        <v>#VALUE!</v>
      </c>
      <c r="H19" s="20" t="e">
        <f>SUMIF('[7]5.0 Depr. Reversal Summary'!A:A,'1.0 Summary by Entity'!A19,'[7]5.0 Depr. Reversal Summary'!D:D)</f>
        <v>#VALUE!</v>
      </c>
      <c r="I19" s="20">
        <f>VLOOKUP(A19,'[7]6.0 Disposal Summary'!$A$7:$D$35,2,FALSE)</f>
        <v>6370.9926999999998</v>
      </c>
      <c r="J19" s="20">
        <f>VLOOKUP(A19,'[7]6.0 Disposal Summary'!$A$7:$D$35,3,FALSE)</f>
        <v>15115.84825909356</v>
      </c>
      <c r="K19" s="20">
        <f>VLOOKUP(A19,'[7]6.0 Disposal Summary'!$A$7:$D$35,4,FALSE)</f>
        <v>-1170.3395999999998</v>
      </c>
      <c r="L19" s="20" t="e">
        <f t="shared" si="0"/>
        <v>#VALUE!</v>
      </c>
      <c r="O19" s="37" t="e">
        <f t="shared" si="1"/>
        <v>#VALUE!</v>
      </c>
      <c r="P19" s="35" t="e">
        <f t="shared" si="2"/>
        <v>#VALUE!</v>
      </c>
    </row>
    <row r="20" spans="1:16" ht="14.25" x14ac:dyDescent="0.2">
      <c r="A20" s="20" t="s">
        <v>28</v>
      </c>
      <c r="B20" s="20" t="e">
        <f>-SUMIF('[7]2.0 481(a) Adj Summary'!A:A,A20,'[7]2.0 481(a) Adj Summary'!D:D)</f>
        <v>#VALUE!</v>
      </c>
      <c r="C20" s="20" t="e">
        <f>SUMIF('[7]2.0 481(a) Adj Summary'!A:A,A20,'[7]2.0 481(a) Adj Summary'!E:E)</f>
        <v>#VALUE!</v>
      </c>
      <c r="D20" s="20" t="e">
        <f>-SUMIF('[7]2.0 481(a) Adj Summary'!A:A,A20,'[7]2.0 481(a) Adj Summary'!F:F)</f>
        <v>#VALUE!</v>
      </c>
      <c r="E20" s="20"/>
      <c r="F20" s="20"/>
      <c r="G20" s="20" t="e">
        <f>-SUMIF('[7]4.0 2014 Repairs Deduction'!A:A,A20,'[7]4.0 2014 Repairs Deduction'!E:E)</f>
        <v>#VALUE!</v>
      </c>
      <c r="H20" s="20" t="e">
        <f>SUMIF('[7]5.0 Depr. Reversal Summary'!A:A,'1.0 Summary by Entity'!A20,'[7]5.0 Depr. Reversal Summary'!D:D)</f>
        <v>#VALUE!</v>
      </c>
      <c r="I20" s="20">
        <f>VLOOKUP(A20,'[7]6.0 Disposal Summary'!$A$7:$D$35,2,FALSE)</f>
        <v>3847.6849999999995</v>
      </c>
      <c r="J20" s="20">
        <f>VLOOKUP(A20,'[7]6.0 Disposal Summary'!$A$7:$D$35,3,FALSE)</f>
        <v>4001.9272366955515</v>
      </c>
      <c r="K20" s="20">
        <f>VLOOKUP(A20,'[7]6.0 Disposal Summary'!$A$7:$D$35,4,FALSE)</f>
        <v>-578.14729999999997</v>
      </c>
      <c r="L20" s="20" t="e">
        <f t="shared" si="0"/>
        <v>#VALUE!</v>
      </c>
      <c r="O20" s="37" t="e">
        <f t="shared" si="1"/>
        <v>#VALUE!</v>
      </c>
      <c r="P20" s="35" t="e">
        <f t="shared" si="2"/>
        <v>#VALUE!</v>
      </c>
    </row>
    <row r="21" spans="1:16" ht="14.25" x14ac:dyDescent="0.2">
      <c r="A21" s="20" t="s">
        <v>29</v>
      </c>
      <c r="B21" s="20" t="e">
        <f>-SUMIF('[7]2.0 481(a) Adj Summary'!A:A,A21,'[7]2.0 481(a) Adj Summary'!D:D)</f>
        <v>#VALUE!</v>
      </c>
      <c r="C21" s="20" t="e">
        <f>SUMIF('[7]2.0 481(a) Adj Summary'!A:A,A21,'[7]2.0 481(a) Adj Summary'!E:E)</f>
        <v>#VALUE!</v>
      </c>
      <c r="D21" s="20" t="e">
        <f>-SUMIF('[7]2.0 481(a) Adj Summary'!A:A,A21,'[7]2.0 481(a) Adj Summary'!F:F)</f>
        <v>#VALUE!</v>
      </c>
      <c r="E21" s="20"/>
      <c r="F21" s="20"/>
      <c r="G21" s="20" t="e">
        <f>-SUMIF('[7]4.0 2014 Repairs Deduction'!A:A,A21,'[7]4.0 2014 Repairs Deduction'!E:E)</f>
        <v>#VALUE!</v>
      </c>
      <c r="H21" s="20" t="e">
        <f>SUMIF('[7]5.0 Depr. Reversal Summary'!A:A,'1.0 Summary by Entity'!A21,'[7]5.0 Depr. Reversal Summary'!D:D)</f>
        <v>#VALUE!</v>
      </c>
      <c r="I21" s="20">
        <f>VLOOKUP(A21,'[7]6.0 Disposal Summary'!$A$7:$D$35,2,FALSE)</f>
        <v>0</v>
      </c>
      <c r="J21" s="20">
        <f>VLOOKUP(A21,'[7]6.0 Disposal Summary'!$A$7:$D$35,3,FALSE)</f>
        <v>0</v>
      </c>
      <c r="K21" s="20">
        <f>VLOOKUP(A21,'[7]6.0 Disposal Summary'!$A$7:$D$35,4,FALSE)</f>
        <v>0</v>
      </c>
      <c r="L21" s="20" t="e">
        <f t="shared" si="0"/>
        <v>#VALUE!</v>
      </c>
      <c r="O21" s="37" t="e">
        <f t="shared" si="1"/>
        <v>#VALUE!</v>
      </c>
      <c r="P21" s="35" t="e">
        <f t="shared" si="2"/>
        <v>#VALUE!</v>
      </c>
    </row>
    <row r="22" spans="1:16" ht="14.25" x14ac:dyDescent="0.2">
      <c r="A22" s="20" t="s">
        <v>30</v>
      </c>
      <c r="B22" s="20" t="e">
        <f>-SUMIF('[7]2.0 481(a) Adj Summary'!A:A,A22,'[7]2.0 481(a) Adj Summary'!D:D)</f>
        <v>#VALUE!</v>
      </c>
      <c r="C22" s="20" t="e">
        <f>SUMIF('[7]2.0 481(a) Adj Summary'!A:A,A22,'[7]2.0 481(a) Adj Summary'!E:E)</f>
        <v>#VALUE!</v>
      </c>
      <c r="D22" s="20" t="e">
        <f>-SUMIF('[7]2.0 481(a) Adj Summary'!A:A,A22,'[7]2.0 481(a) Adj Summary'!F:F)</f>
        <v>#VALUE!</v>
      </c>
      <c r="E22" s="20"/>
      <c r="F22" s="20"/>
      <c r="G22" s="20" t="e">
        <f>-SUMIF('[7]4.0 2014 Repairs Deduction'!A:A,A22,'[7]4.0 2014 Repairs Deduction'!E:E)</f>
        <v>#VALUE!</v>
      </c>
      <c r="H22" s="20" t="e">
        <f>SUMIF('[7]5.0 Depr. Reversal Summary'!A:A,'1.0 Summary by Entity'!A22,'[7]5.0 Depr. Reversal Summary'!D:D)</f>
        <v>#VALUE!</v>
      </c>
      <c r="I22" s="20">
        <f>VLOOKUP(A22,'[7]6.0 Disposal Summary'!$A$7:$D$35,2,FALSE)</f>
        <v>17.485600000000002</v>
      </c>
      <c r="J22" s="20">
        <f>VLOOKUP(A22,'[7]6.0 Disposal Summary'!$A$7:$D$35,3,FALSE)</f>
        <v>1382.8572840747047</v>
      </c>
      <c r="K22" s="20">
        <f>VLOOKUP(A22,'[7]6.0 Disposal Summary'!$A$7:$D$35,4,FALSE)</f>
        <v>-97.581999999999994</v>
      </c>
      <c r="L22" s="20" t="e">
        <f t="shared" si="0"/>
        <v>#VALUE!</v>
      </c>
      <c r="O22" s="37" t="e">
        <f t="shared" si="1"/>
        <v>#VALUE!</v>
      </c>
      <c r="P22" s="35" t="e">
        <f t="shared" si="2"/>
        <v>#VALUE!</v>
      </c>
    </row>
    <row r="23" spans="1:16" ht="14.25" x14ac:dyDescent="0.2">
      <c r="A23" s="29" t="s">
        <v>31</v>
      </c>
      <c r="B23" s="29" t="e">
        <f>-SUMIF('[7]2.0 481(a) Adj Summary'!A:A,A23,'[7]2.0 481(a) Adj Summary'!D:D)</f>
        <v>#VALUE!</v>
      </c>
      <c r="C23" s="29" t="e">
        <f>SUMIF('[7]2.0 481(a) Adj Summary'!A:A,A23,'[7]2.0 481(a) Adj Summary'!E:E)</f>
        <v>#VALUE!</v>
      </c>
      <c r="D23" s="29" t="e">
        <f>-SUMIF('[7]2.0 481(a) Adj Summary'!A:A,A23,'[7]2.0 481(a) Adj Summary'!F:F)</f>
        <v>#VALUE!</v>
      </c>
      <c r="E23" s="29"/>
      <c r="F23" s="29"/>
      <c r="G23" s="29" t="e">
        <f>-SUMIF('[7]4.0 2014 Repairs Deduction'!A:A,A23,'[7]4.0 2014 Repairs Deduction'!E:E)</f>
        <v>#VALUE!</v>
      </c>
      <c r="H23" s="29" t="e">
        <f>SUMIF('[7]5.0 Depr. Reversal Summary'!A:A,'1.0 Summary by Entity'!A23,'[7]5.0 Depr. Reversal Summary'!D:D)</f>
        <v>#VALUE!</v>
      </c>
      <c r="I23" s="29">
        <f>VLOOKUP(A23,'[7]6.0 Disposal Summary'!$A$7:$D$35,2,FALSE)</f>
        <v>718.16110000000003</v>
      </c>
      <c r="J23" s="29">
        <f>VLOOKUP(A23,'[7]6.0 Disposal Summary'!$A$7:$D$35,3,FALSE)</f>
        <v>0</v>
      </c>
      <c r="K23" s="29">
        <f>VLOOKUP(A23,'[7]6.0 Disposal Summary'!$A$7:$D$35,4,FALSE)</f>
        <v>-24.308800000000002</v>
      </c>
      <c r="L23" s="29" t="e">
        <f t="shared" si="0"/>
        <v>#VALUE!</v>
      </c>
      <c r="O23" s="37" t="e">
        <f t="shared" si="1"/>
        <v>#VALUE!</v>
      </c>
      <c r="P23" s="35" t="e">
        <f t="shared" si="2"/>
        <v>#VALUE!</v>
      </c>
    </row>
    <row r="24" spans="1:16" ht="14.25" x14ac:dyDescent="0.2">
      <c r="A24" s="29" t="s">
        <v>32</v>
      </c>
      <c r="B24" s="29" t="e">
        <f>-SUMIF('[7]2.0 481(a) Adj Summary'!A:A,A24,'[7]2.0 481(a) Adj Summary'!D:D)</f>
        <v>#VALUE!</v>
      </c>
      <c r="C24" s="29" t="e">
        <f>SUMIF('[7]2.0 481(a) Adj Summary'!A:A,A24,'[7]2.0 481(a) Adj Summary'!E:E)</f>
        <v>#VALUE!</v>
      </c>
      <c r="D24" s="29" t="e">
        <f>-SUMIF('[7]2.0 481(a) Adj Summary'!A:A,A24,'[7]2.0 481(a) Adj Summary'!F:F)</f>
        <v>#VALUE!</v>
      </c>
      <c r="E24" s="29"/>
      <c r="F24" s="29"/>
      <c r="G24" s="29" t="e">
        <f>-SUMIF('[7]4.0 2014 Repairs Deduction'!A:A,A24,'[7]4.0 2014 Repairs Deduction'!E:E)</f>
        <v>#VALUE!</v>
      </c>
      <c r="H24" s="29" t="e">
        <f>SUMIF('[7]5.0 Depr. Reversal Summary'!A:A,'1.0 Summary by Entity'!A24,'[7]5.0 Depr. Reversal Summary'!D:D)</f>
        <v>#VALUE!</v>
      </c>
      <c r="I24" s="29">
        <f>VLOOKUP(A24,'[7]6.0 Disposal Summary'!$A$7:$D$35,2,FALSE)</f>
        <v>0</v>
      </c>
      <c r="J24" s="29">
        <f>VLOOKUP(A24,'[7]6.0 Disposal Summary'!$A$7:$D$35,3,FALSE)</f>
        <v>0</v>
      </c>
      <c r="K24" s="29">
        <f>VLOOKUP(A24,'[7]6.0 Disposal Summary'!$A$7:$D$35,4,FALSE)</f>
        <v>0</v>
      </c>
      <c r="L24" s="29" t="e">
        <f t="shared" si="0"/>
        <v>#VALUE!</v>
      </c>
      <c r="O24" s="37" t="e">
        <f t="shared" si="1"/>
        <v>#VALUE!</v>
      </c>
      <c r="P24" s="35" t="e">
        <f t="shared" si="2"/>
        <v>#VALUE!</v>
      </c>
    </row>
    <row r="25" spans="1:16" ht="14.25" x14ac:dyDescent="0.2">
      <c r="A25" s="23" t="s">
        <v>33</v>
      </c>
      <c r="B25" s="23" t="e">
        <f>-SUMIF('[7]2.0 481(a) Adj Summary'!A:A,A25,'[7]2.0 481(a) Adj Summary'!D:D)</f>
        <v>#VALUE!</v>
      </c>
      <c r="C25" s="23" t="e">
        <f>SUMIF('[7]2.0 481(a) Adj Summary'!A:A,A25,'[7]2.0 481(a) Adj Summary'!E:E)</f>
        <v>#VALUE!</v>
      </c>
      <c r="D25" s="23" t="e">
        <f>-SUMIF('[7]2.0 481(a) Adj Summary'!A:A,A25,'[7]2.0 481(a) Adj Summary'!F:F)</f>
        <v>#VALUE!</v>
      </c>
      <c r="E25" s="23"/>
      <c r="F25" s="23"/>
      <c r="G25" s="23" t="e">
        <f>-SUMIF('[7]4.0 2014 Repairs Deduction'!A:A,A25,'[7]4.0 2014 Repairs Deduction'!E:E)</f>
        <v>#VALUE!</v>
      </c>
      <c r="H25" s="23" t="e">
        <f>SUMIF('[7]5.0 Depr. Reversal Summary'!A:A,'1.0 Summary by Entity'!A25,'[7]5.0 Depr. Reversal Summary'!D:D)</f>
        <v>#VALUE!</v>
      </c>
      <c r="I25" s="23">
        <f>VLOOKUP(A25,'[7]6.0 Disposal Summary'!$A$7:$D$35,2,FALSE)</f>
        <v>0</v>
      </c>
      <c r="J25" s="23">
        <f>VLOOKUP(A25,'[7]6.0 Disposal Summary'!$A$7:$D$35,3,FALSE)</f>
        <v>1372.157659951195</v>
      </c>
      <c r="K25" s="23">
        <f>VLOOKUP(A25,'[7]6.0 Disposal Summary'!$A$7:$D$35,4,FALSE)</f>
        <v>-95.164600000000007</v>
      </c>
      <c r="L25" s="23" t="e">
        <f t="shared" si="0"/>
        <v>#VALUE!</v>
      </c>
      <c r="M25" s="24" t="s">
        <v>54</v>
      </c>
      <c r="N25" s="25" t="e">
        <f>SUM(L25:L35)</f>
        <v>#VALUE!</v>
      </c>
      <c r="O25" s="37" t="e">
        <f t="shared" si="1"/>
        <v>#VALUE!</v>
      </c>
      <c r="P25" s="35" t="e">
        <f t="shared" si="2"/>
        <v>#VALUE!</v>
      </c>
    </row>
    <row r="26" spans="1:16" ht="14.25" x14ac:dyDescent="0.2">
      <c r="A26" s="23" t="s">
        <v>34</v>
      </c>
      <c r="B26" s="23" t="e">
        <f>-SUMIF('[7]2.0 481(a) Adj Summary'!A:A,A26,'[7]2.0 481(a) Adj Summary'!D:D)</f>
        <v>#VALUE!</v>
      </c>
      <c r="C26" s="23" t="e">
        <f>SUMIF('[7]2.0 481(a) Adj Summary'!A:A,A26,'[7]2.0 481(a) Adj Summary'!E:E)</f>
        <v>#VALUE!</v>
      </c>
      <c r="D26" s="23" t="e">
        <f>-SUMIF('[7]2.0 481(a) Adj Summary'!A:A,A26,'[7]2.0 481(a) Adj Summary'!F:F)</f>
        <v>#VALUE!</v>
      </c>
      <c r="E26" s="23"/>
      <c r="F26" s="23"/>
      <c r="G26" s="23" t="e">
        <f>-SUMIF('[7]4.0 2014 Repairs Deduction'!A:A,A26,'[7]4.0 2014 Repairs Deduction'!E:E)</f>
        <v>#VALUE!</v>
      </c>
      <c r="H26" s="23" t="e">
        <f>SUMIF('[7]5.0 Depr. Reversal Summary'!A:A,'1.0 Summary by Entity'!A26,'[7]5.0 Depr. Reversal Summary'!D:D)</f>
        <v>#VALUE!</v>
      </c>
      <c r="I26" s="23">
        <f>VLOOKUP(A26,'[7]6.0 Disposal Summary'!$A$7:$D$35,2,FALSE)</f>
        <v>1528.1478999999999</v>
      </c>
      <c r="J26" s="23">
        <f>VLOOKUP(A26,'[7]6.0 Disposal Summary'!$A$7:$D$35,3,FALSE)</f>
        <v>512.36839554508845</v>
      </c>
      <c r="K26" s="23">
        <f>VLOOKUP(A26,'[7]6.0 Disposal Summary'!$A$7:$D$35,4,FALSE)</f>
        <v>-181.09339999999997</v>
      </c>
      <c r="L26" s="23" t="e">
        <f t="shared" si="0"/>
        <v>#VALUE!</v>
      </c>
      <c r="O26" s="37" t="e">
        <f t="shared" si="1"/>
        <v>#VALUE!</v>
      </c>
      <c r="P26" s="35" t="e">
        <f t="shared" si="2"/>
        <v>#VALUE!</v>
      </c>
    </row>
    <row r="27" spans="1:16" ht="14.25" x14ac:dyDescent="0.2">
      <c r="A27" s="23" t="s">
        <v>35</v>
      </c>
      <c r="B27" s="23" t="e">
        <f>-SUMIF('[7]2.0 481(a) Adj Summary'!A:A,A27,'[7]2.0 481(a) Adj Summary'!D:D)</f>
        <v>#VALUE!</v>
      </c>
      <c r="C27" s="23" t="e">
        <f>SUMIF('[7]2.0 481(a) Adj Summary'!A:A,A27,'[7]2.0 481(a) Adj Summary'!E:E)</f>
        <v>#VALUE!</v>
      </c>
      <c r="D27" s="23" t="e">
        <f>-SUMIF('[7]2.0 481(a) Adj Summary'!A:A,A27,'[7]2.0 481(a) Adj Summary'!F:F)</f>
        <v>#VALUE!</v>
      </c>
      <c r="E27" s="23"/>
      <c r="F27" s="23"/>
      <c r="G27" s="23" t="e">
        <f>-SUMIF('[7]4.0 2014 Repairs Deduction'!A:A,A27,'[7]4.0 2014 Repairs Deduction'!E:E)</f>
        <v>#VALUE!</v>
      </c>
      <c r="H27" s="23" t="e">
        <f>SUMIF('[7]5.0 Depr. Reversal Summary'!A:A,'1.0 Summary by Entity'!A27,'[7]5.0 Depr. Reversal Summary'!D:D)</f>
        <v>#VALUE!</v>
      </c>
      <c r="I27" s="23">
        <f>VLOOKUP(A27,'[7]6.0 Disposal Summary'!$A$7:$D$35,2,FALSE)</f>
        <v>0</v>
      </c>
      <c r="J27" s="23">
        <f>VLOOKUP(A27,'[7]6.0 Disposal Summary'!$A$7:$D$35,3,FALSE)</f>
        <v>0</v>
      </c>
      <c r="K27" s="23">
        <f>VLOOKUP(A27,'[7]6.0 Disposal Summary'!$A$7:$D$35,4,FALSE)</f>
        <v>0</v>
      </c>
      <c r="L27" s="23" t="e">
        <f t="shared" si="0"/>
        <v>#VALUE!</v>
      </c>
      <c r="O27" s="37" t="e">
        <f t="shared" si="1"/>
        <v>#VALUE!</v>
      </c>
      <c r="P27" s="35" t="e">
        <f t="shared" si="2"/>
        <v>#VALUE!</v>
      </c>
    </row>
    <row r="28" spans="1:16" ht="14.25" x14ac:dyDescent="0.2">
      <c r="A28" s="23" t="s">
        <v>36</v>
      </c>
      <c r="B28" s="23" t="e">
        <f>-SUMIF('[7]2.0 481(a) Adj Summary'!A:A,A28,'[7]2.0 481(a) Adj Summary'!D:D)</f>
        <v>#VALUE!</v>
      </c>
      <c r="C28" s="23" t="e">
        <f>SUMIF('[7]2.0 481(a) Adj Summary'!A:A,A28,'[7]2.0 481(a) Adj Summary'!E:E)</f>
        <v>#VALUE!</v>
      </c>
      <c r="D28" s="23" t="e">
        <f>-SUMIF('[7]2.0 481(a) Adj Summary'!A:A,A28,'[7]2.0 481(a) Adj Summary'!F:F)</f>
        <v>#VALUE!</v>
      </c>
      <c r="E28" s="23"/>
      <c r="F28" s="23"/>
      <c r="G28" s="23" t="e">
        <f>-SUMIF('[7]4.0 2014 Repairs Deduction'!A:A,A28,'[7]4.0 2014 Repairs Deduction'!E:E)</f>
        <v>#VALUE!</v>
      </c>
      <c r="H28" s="23" t="e">
        <f>SUMIF('[7]5.0 Depr. Reversal Summary'!A:A,'1.0 Summary by Entity'!A28,'[7]5.0 Depr. Reversal Summary'!D:D)</f>
        <v>#VALUE!</v>
      </c>
      <c r="I28" s="23">
        <f>VLOOKUP(A28,'[7]6.0 Disposal Summary'!$A$7:$D$35,2,FALSE)</f>
        <v>0</v>
      </c>
      <c r="J28" s="23">
        <f>VLOOKUP(A28,'[7]6.0 Disposal Summary'!$A$7:$D$35,3,FALSE)</f>
        <v>0</v>
      </c>
      <c r="K28" s="23">
        <f>VLOOKUP(A28,'[7]6.0 Disposal Summary'!$A$7:$D$35,4,FALSE)</f>
        <v>0</v>
      </c>
      <c r="L28" s="23" t="e">
        <f t="shared" si="0"/>
        <v>#VALUE!</v>
      </c>
      <c r="O28" s="37" t="e">
        <f t="shared" si="1"/>
        <v>#VALUE!</v>
      </c>
      <c r="P28" s="35" t="e">
        <f t="shared" si="2"/>
        <v>#VALUE!</v>
      </c>
    </row>
    <row r="29" spans="1:16" ht="14.25" x14ac:dyDescent="0.2">
      <c r="A29" s="23" t="s">
        <v>37</v>
      </c>
      <c r="B29" s="23" t="e">
        <f>-SUMIF('[7]2.0 481(a) Adj Summary'!A:A,A29,'[7]2.0 481(a) Adj Summary'!D:D)</f>
        <v>#VALUE!</v>
      </c>
      <c r="C29" s="23" t="e">
        <f>SUMIF('[7]2.0 481(a) Adj Summary'!A:A,A29,'[7]2.0 481(a) Adj Summary'!E:E)</f>
        <v>#VALUE!</v>
      </c>
      <c r="D29" s="23" t="e">
        <f>-SUMIF('[7]2.0 481(a) Adj Summary'!A:A,A29,'[7]2.0 481(a) Adj Summary'!F:F)</f>
        <v>#VALUE!</v>
      </c>
      <c r="E29" s="23"/>
      <c r="F29" s="23"/>
      <c r="G29" s="23" t="e">
        <f>-SUMIF('[7]4.0 2014 Repairs Deduction'!A:A,A29,'[7]4.0 2014 Repairs Deduction'!E:E)</f>
        <v>#VALUE!</v>
      </c>
      <c r="H29" s="23" t="e">
        <f>SUMIF('[7]5.0 Depr. Reversal Summary'!A:A,'1.0 Summary by Entity'!A29,'[7]5.0 Depr. Reversal Summary'!D:D)</f>
        <v>#VALUE!</v>
      </c>
      <c r="I29" s="23">
        <f>VLOOKUP(A29,'[7]6.0 Disposal Summary'!$A$7:$D$35,2,FALSE)</f>
        <v>2416.4004999999997</v>
      </c>
      <c r="J29" s="23">
        <f>VLOOKUP(A29,'[7]6.0 Disposal Summary'!$A$7:$D$35,3,FALSE)</f>
        <v>3698.4260265471075</v>
      </c>
      <c r="K29" s="23">
        <f>VLOOKUP(A29,'[7]6.0 Disposal Summary'!$A$7:$D$35,4,FALSE)</f>
        <v>-94.335700000000003</v>
      </c>
      <c r="L29" s="23" t="e">
        <f t="shared" si="0"/>
        <v>#VALUE!</v>
      </c>
      <c r="O29" s="37" t="e">
        <f t="shared" si="1"/>
        <v>#VALUE!</v>
      </c>
      <c r="P29" s="35" t="e">
        <f t="shared" si="2"/>
        <v>#VALUE!</v>
      </c>
    </row>
    <row r="30" spans="1:16" ht="14.25" x14ac:dyDescent="0.2">
      <c r="A30" s="23" t="s">
        <v>38</v>
      </c>
      <c r="B30" s="23" t="e">
        <f>-SUMIF('[7]2.0 481(a) Adj Summary'!A:A,A30,'[7]2.0 481(a) Adj Summary'!D:D)</f>
        <v>#VALUE!</v>
      </c>
      <c r="C30" s="23" t="e">
        <f>SUMIF('[7]2.0 481(a) Adj Summary'!A:A,A30,'[7]2.0 481(a) Adj Summary'!E:E)</f>
        <v>#VALUE!</v>
      </c>
      <c r="D30" s="23" t="e">
        <f>-SUMIF('[7]2.0 481(a) Adj Summary'!A:A,A30,'[7]2.0 481(a) Adj Summary'!F:F)</f>
        <v>#VALUE!</v>
      </c>
      <c r="E30" s="23"/>
      <c r="F30" s="23"/>
      <c r="G30" s="23" t="e">
        <f>-SUMIF('[7]4.0 2014 Repairs Deduction'!A:A,A30,'[7]4.0 2014 Repairs Deduction'!E:E)</f>
        <v>#VALUE!</v>
      </c>
      <c r="H30" s="23" t="e">
        <f>SUMIF('[7]5.0 Depr. Reversal Summary'!A:A,'1.0 Summary by Entity'!A30,'[7]5.0 Depr. Reversal Summary'!D:D)</f>
        <v>#VALUE!</v>
      </c>
      <c r="I30" s="23">
        <f>VLOOKUP(A30,'[7]6.0 Disposal Summary'!$A$7:$D$35,2,FALSE)</f>
        <v>220.67159999999998</v>
      </c>
      <c r="J30" s="23">
        <f>VLOOKUP(A30,'[7]6.0 Disposal Summary'!$A$7:$D$35,3,FALSE)</f>
        <v>478.44895381697268</v>
      </c>
      <c r="K30" s="23">
        <f>VLOOKUP(A30,'[7]6.0 Disposal Summary'!$A$7:$D$35,4,FALSE)</f>
        <v>-164.8888</v>
      </c>
      <c r="L30" s="23" t="e">
        <f t="shared" si="0"/>
        <v>#VALUE!</v>
      </c>
      <c r="O30" s="37" t="e">
        <f t="shared" si="1"/>
        <v>#VALUE!</v>
      </c>
      <c r="P30" s="35" t="e">
        <f t="shared" si="2"/>
        <v>#VALUE!</v>
      </c>
    </row>
    <row r="31" spans="1:16" ht="14.25" x14ac:dyDescent="0.2">
      <c r="A31" s="23" t="s">
        <v>39</v>
      </c>
      <c r="B31" s="23" t="e">
        <f>-SUMIF('[7]2.0 481(a) Adj Summary'!A:A,A31,'[7]2.0 481(a) Adj Summary'!D:D)</f>
        <v>#VALUE!</v>
      </c>
      <c r="C31" s="23" t="e">
        <f>SUMIF('[7]2.0 481(a) Adj Summary'!A:A,A31,'[7]2.0 481(a) Adj Summary'!E:E)</f>
        <v>#VALUE!</v>
      </c>
      <c r="D31" s="23" t="e">
        <f>-SUMIF('[7]2.0 481(a) Adj Summary'!A:A,A31,'[7]2.0 481(a) Adj Summary'!F:F)</f>
        <v>#VALUE!</v>
      </c>
      <c r="E31" s="23"/>
      <c r="F31" s="23"/>
      <c r="G31" s="23" t="e">
        <f>-SUMIF('[7]4.0 2014 Repairs Deduction'!A:A,A31,'[7]4.0 2014 Repairs Deduction'!E:E)</f>
        <v>#VALUE!</v>
      </c>
      <c r="H31" s="23" t="e">
        <f>SUMIF('[7]5.0 Depr. Reversal Summary'!A:A,'1.0 Summary by Entity'!A31,'[7]5.0 Depr. Reversal Summary'!D:D)</f>
        <v>#VALUE!</v>
      </c>
      <c r="I31" s="23">
        <f>VLOOKUP(A31,'[7]6.0 Disposal Summary'!$A$7:$D$35,2,FALSE)</f>
        <v>3635.0318000000002</v>
      </c>
      <c r="J31" s="23">
        <f>VLOOKUP(A31,'[7]6.0 Disposal Summary'!$A$7:$D$35,3,FALSE)</f>
        <v>917.0436602265122</v>
      </c>
      <c r="K31" s="23">
        <f>VLOOKUP(A31,'[7]6.0 Disposal Summary'!$A$7:$D$35,4,FALSE)</f>
        <v>-232.96170000000001</v>
      </c>
      <c r="L31" s="23" t="e">
        <f t="shared" si="0"/>
        <v>#VALUE!</v>
      </c>
      <c r="O31" s="37" t="e">
        <f t="shared" si="1"/>
        <v>#VALUE!</v>
      </c>
      <c r="P31" s="35" t="e">
        <f t="shared" si="2"/>
        <v>#VALUE!</v>
      </c>
    </row>
    <row r="32" spans="1:16" ht="14.25" x14ac:dyDescent="0.2">
      <c r="A32" s="23" t="s">
        <v>40</v>
      </c>
      <c r="B32" s="23" t="e">
        <f>-SUMIF('[7]2.0 481(a) Adj Summary'!A:A,A32,'[7]2.0 481(a) Adj Summary'!D:D)</f>
        <v>#VALUE!</v>
      </c>
      <c r="C32" s="23" t="e">
        <f>SUMIF('[7]2.0 481(a) Adj Summary'!A:A,A32,'[7]2.0 481(a) Adj Summary'!E:E)</f>
        <v>#VALUE!</v>
      </c>
      <c r="D32" s="23" t="e">
        <f>-SUMIF('[7]2.0 481(a) Adj Summary'!A:A,A32,'[7]2.0 481(a) Adj Summary'!F:F)</f>
        <v>#VALUE!</v>
      </c>
      <c r="E32" s="23"/>
      <c r="F32" s="23"/>
      <c r="G32" s="23" t="e">
        <f>-SUMIF('[7]4.0 2014 Repairs Deduction'!A:A,A32,'[7]4.0 2014 Repairs Deduction'!E:E)</f>
        <v>#VALUE!</v>
      </c>
      <c r="H32" s="23" t="e">
        <f>SUMIF('[7]5.0 Depr. Reversal Summary'!A:A,'1.0 Summary by Entity'!A32,'[7]5.0 Depr. Reversal Summary'!D:D)</f>
        <v>#VALUE!</v>
      </c>
      <c r="I32" s="23">
        <f>VLOOKUP(A32,'[7]6.0 Disposal Summary'!$A$7:$D$35,2,FALSE)</f>
        <v>172.9845</v>
      </c>
      <c r="J32" s="23">
        <f>VLOOKUP(A32,'[7]6.0 Disposal Summary'!$A$7:$D$35,3,FALSE)</f>
        <v>1300.6756167161898</v>
      </c>
      <c r="K32" s="23">
        <f>VLOOKUP(A32,'[7]6.0 Disposal Summary'!$A$7:$D$35,4,FALSE)</f>
        <v>-181.5324</v>
      </c>
      <c r="L32" s="23" t="e">
        <f t="shared" si="0"/>
        <v>#VALUE!</v>
      </c>
      <c r="O32" s="37" t="e">
        <f t="shared" si="1"/>
        <v>#VALUE!</v>
      </c>
      <c r="P32" s="35" t="e">
        <f t="shared" si="2"/>
        <v>#VALUE!</v>
      </c>
    </row>
    <row r="33" spans="1:16" ht="14.25" x14ac:dyDescent="0.2">
      <c r="A33" s="23" t="s">
        <v>41</v>
      </c>
      <c r="B33" s="23" t="e">
        <f>-SUMIF('[7]2.0 481(a) Adj Summary'!A:A,A33,'[7]2.0 481(a) Adj Summary'!D:D)</f>
        <v>#VALUE!</v>
      </c>
      <c r="C33" s="23" t="e">
        <f>SUMIF('[7]2.0 481(a) Adj Summary'!A:A,A33,'[7]2.0 481(a) Adj Summary'!E:E)</f>
        <v>#VALUE!</v>
      </c>
      <c r="D33" s="23" t="e">
        <f>-SUMIF('[7]2.0 481(a) Adj Summary'!A:A,A33,'[7]2.0 481(a) Adj Summary'!F:F)</f>
        <v>#VALUE!</v>
      </c>
      <c r="E33" s="23"/>
      <c r="F33" s="23"/>
      <c r="G33" s="23" t="e">
        <f>-SUMIF('[7]4.0 2014 Repairs Deduction'!A:A,A33,'[7]4.0 2014 Repairs Deduction'!E:E)</f>
        <v>#VALUE!</v>
      </c>
      <c r="H33" s="23" t="e">
        <f>SUMIF('[7]5.0 Depr. Reversal Summary'!A:A,'1.0 Summary by Entity'!A33,'[7]5.0 Depr. Reversal Summary'!D:D)</f>
        <v>#VALUE!</v>
      </c>
      <c r="I33" s="23">
        <f>VLOOKUP(A33,'[7]6.0 Disposal Summary'!$A$7:$D$35,2,FALSE)</f>
        <v>0</v>
      </c>
      <c r="J33" s="23">
        <f>VLOOKUP(A33,'[7]6.0 Disposal Summary'!$A$7:$D$35,3,FALSE)</f>
        <v>447.86917401427377</v>
      </c>
      <c r="K33" s="23">
        <f>VLOOKUP(A33,'[7]6.0 Disposal Summary'!$A$7:$D$35,4,FALSE)</f>
        <v>-31.0609</v>
      </c>
      <c r="L33" s="23" t="e">
        <f t="shared" si="0"/>
        <v>#VALUE!</v>
      </c>
      <c r="O33" s="37" t="e">
        <f t="shared" si="1"/>
        <v>#VALUE!</v>
      </c>
      <c r="P33" s="35" t="e">
        <f t="shared" si="2"/>
        <v>#VALUE!</v>
      </c>
    </row>
    <row r="34" spans="1:16" ht="14.25" x14ac:dyDescent="0.2">
      <c r="A34" s="23" t="s">
        <v>42</v>
      </c>
      <c r="B34" s="23" t="e">
        <f>-SUMIF('[7]2.0 481(a) Adj Summary'!A:A,A34,'[7]2.0 481(a) Adj Summary'!D:D)</f>
        <v>#VALUE!</v>
      </c>
      <c r="C34" s="23" t="e">
        <f>SUMIF('[7]2.0 481(a) Adj Summary'!A:A,A34,'[7]2.0 481(a) Adj Summary'!E:E)</f>
        <v>#VALUE!</v>
      </c>
      <c r="D34" s="23" t="e">
        <f>-SUMIF('[7]2.0 481(a) Adj Summary'!A:A,A34,'[7]2.0 481(a) Adj Summary'!F:F)</f>
        <v>#VALUE!</v>
      </c>
      <c r="E34" s="23"/>
      <c r="F34" s="23"/>
      <c r="G34" s="23" t="e">
        <f>-SUMIF('[7]4.0 2014 Repairs Deduction'!A:A,A34,'[7]4.0 2014 Repairs Deduction'!E:E)</f>
        <v>#VALUE!</v>
      </c>
      <c r="H34" s="23" t="e">
        <f>SUMIF('[7]5.0 Depr. Reversal Summary'!A:A,'1.0 Summary by Entity'!A34,'[7]5.0 Depr. Reversal Summary'!D:D)</f>
        <v>#VALUE!</v>
      </c>
      <c r="I34" s="23">
        <f>VLOOKUP(A34,'[7]6.0 Disposal Summary'!$A$7:$D$35,2,FALSE)</f>
        <v>204.26780000000002</v>
      </c>
      <c r="J34" s="23">
        <f>VLOOKUP(A34,'[7]6.0 Disposal Summary'!$A$7:$D$35,3,FALSE)</f>
        <v>612.7823200821432</v>
      </c>
      <c r="K34" s="23">
        <f>VLOOKUP(A34,'[7]6.0 Disposal Summary'!$A$7:$D$35,4,FALSE)</f>
        <v>-177.8999</v>
      </c>
      <c r="L34" s="23" t="e">
        <f t="shared" si="0"/>
        <v>#VALUE!</v>
      </c>
      <c r="O34" s="37" t="e">
        <f t="shared" si="1"/>
        <v>#VALUE!</v>
      </c>
      <c r="P34" s="35" t="e">
        <f t="shared" si="2"/>
        <v>#VALUE!</v>
      </c>
    </row>
    <row r="35" spans="1:16" ht="14.25" x14ac:dyDescent="0.2">
      <c r="A35" s="23" t="s">
        <v>43</v>
      </c>
      <c r="B35" s="23" t="e">
        <f>-SUMIF('[7]2.0 481(a) Adj Summary'!A:A,A35,'[7]2.0 481(a) Adj Summary'!D:D)</f>
        <v>#VALUE!</v>
      </c>
      <c r="C35" s="23" t="e">
        <f>SUMIF('[7]2.0 481(a) Adj Summary'!A:A,A35,'[7]2.0 481(a) Adj Summary'!E:E)</f>
        <v>#VALUE!</v>
      </c>
      <c r="D35" s="23" t="e">
        <f>-SUMIF('[7]2.0 481(a) Adj Summary'!A:A,A35,'[7]2.0 481(a) Adj Summary'!F:F)</f>
        <v>#VALUE!</v>
      </c>
      <c r="E35" s="23"/>
      <c r="F35" s="23"/>
      <c r="G35" s="23" t="e">
        <f>-SUMIF('[7]4.0 2014 Repairs Deduction'!A:A,A35,'[7]4.0 2014 Repairs Deduction'!E:E)</f>
        <v>#VALUE!</v>
      </c>
      <c r="H35" s="23" t="e">
        <f>SUMIF('[7]5.0 Depr. Reversal Summary'!A:A,'1.0 Summary by Entity'!A35,'[7]5.0 Depr. Reversal Summary'!D:D)</f>
        <v>#VALUE!</v>
      </c>
      <c r="I35" s="23">
        <f>VLOOKUP(A35,'[7]6.0 Disposal Summary'!$A$7:$D$35,2,FALSE)</f>
        <v>216.96209999999999</v>
      </c>
      <c r="J35" s="23">
        <f>VLOOKUP(A35,'[7]6.0 Disposal Summary'!$A$7:$D$35,3,FALSE)</f>
        <v>764.70433538014481</v>
      </c>
      <c r="K35" s="23">
        <f>VLOOKUP(A35,'[7]6.0 Disposal Summary'!$A$7:$D$35,4,FALSE)</f>
        <v>-171.14689999999999</v>
      </c>
      <c r="L35" s="23" t="e">
        <f t="shared" si="0"/>
        <v>#VALUE!</v>
      </c>
      <c r="O35" s="37" t="e">
        <f t="shared" si="1"/>
        <v>#VALUE!</v>
      </c>
      <c r="P35" s="35" t="e">
        <f t="shared" si="2"/>
        <v>#VALUE!</v>
      </c>
    </row>
    <row r="36" spans="1:16" ht="14.25" x14ac:dyDescent="0.2">
      <c r="A36" s="26" t="s">
        <v>44</v>
      </c>
      <c r="B36" s="26" t="e">
        <f>-SUMIF('[7]2.0 481(a) Adj Summary'!A:A,A36,'[7]2.0 481(a) Adj Summary'!D:D)</f>
        <v>#VALUE!</v>
      </c>
      <c r="C36" s="26" t="e">
        <f>SUMIF('[7]2.0 481(a) Adj Summary'!A:A,A36,'[7]2.0 481(a) Adj Summary'!E:E)</f>
        <v>#VALUE!</v>
      </c>
      <c r="D36" s="26" t="e">
        <f>-SUMIF('[7]2.0 481(a) Adj Summary'!A:A,A36,'[7]2.0 481(a) Adj Summary'!F:F)</f>
        <v>#VALUE!</v>
      </c>
      <c r="E36" s="26"/>
      <c r="F36" s="26"/>
      <c r="G36" s="26" t="e">
        <f>-SUMIF('[7]4.0 2014 Repairs Deduction'!A:A,A36,'[7]4.0 2014 Repairs Deduction'!E:E)</f>
        <v>#VALUE!</v>
      </c>
      <c r="H36" s="26" t="e">
        <f>SUMIF('[7]5.0 Depr. Reversal Summary'!A:A,'1.0 Summary by Entity'!A36,'[7]5.0 Depr. Reversal Summary'!D:D)</f>
        <v>#VALUE!</v>
      </c>
      <c r="I36" s="26">
        <f>VLOOKUP(A36,'[7]6.0 Disposal Summary'!$A$7:$D$35,2,FALSE)</f>
        <v>0</v>
      </c>
      <c r="J36" s="26">
        <f>VLOOKUP(A36,'[7]6.0 Disposal Summary'!$A$7:$D$35,3,FALSE)</f>
        <v>0</v>
      </c>
      <c r="K36" s="26">
        <f>VLOOKUP(A36,'[7]6.0 Disposal Summary'!$A$7:$D$35,4,FALSE)</f>
        <v>0</v>
      </c>
      <c r="L36" s="26" t="e">
        <f t="shared" si="0"/>
        <v>#VALUE!</v>
      </c>
      <c r="M36" s="27" t="s">
        <v>44</v>
      </c>
      <c r="N36" s="28" t="e">
        <f>SUM(L36)</f>
        <v>#VALUE!</v>
      </c>
      <c r="O36" s="37" t="e">
        <f t="shared" si="1"/>
        <v>#VALUE!</v>
      </c>
      <c r="P36" s="35" t="e">
        <f t="shared" si="2"/>
        <v>#VALUE!</v>
      </c>
    </row>
    <row r="37" spans="1:16" x14ac:dyDescent="0.2">
      <c r="A37" s="8" t="s">
        <v>10</v>
      </c>
      <c r="B37" s="7" t="e">
        <f t="shared" ref="B37:J37" si="3">SUM(B8:B36)</f>
        <v>#VALUE!</v>
      </c>
      <c r="C37" s="7" t="e">
        <f t="shared" si="3"/>
        <v>#VALUE!</v>
      </c>
      <c r="D37" s="7" t="e">
        <f t="shared" si="3"/>
        <v>#VALUE!</v>
      </c>
      <c r="E37" s="7">
        <f t="shared" si="3"/>
        <v>-3608893.159239009</v>
      </c>
      <c r="F37" s="7">
        <f t="shared" si="3"/>
        <v>380614.81814864447</v>
      </c>
      <c r="G37" s="7" t="e">
        <f>SUM(G8:G36)</f>
        <v>#VALUE!</v>
      </c>
      <c r="H37" s="7" t="e">
        <f t="shared" si="3"/>
        <v>#VALUE!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 t="e">
        <f>SUM(L8:L36)</f>
        <v>#VALUE!</v>
      </c>
      <c r="N37" s="35" t="e">
        <f>SUM(N8:N36)</f>
        <v>#VALUE!</v>
      </c>
      <c r="O37" s="37" t="e">
        <f t="shared" si="1"/>
        <v>#VALUE!</v>
      </c>
      <c r="P37" s="35" t="e">
        <f t="shared" si="2"/>
        <v>#VALUE!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7" zoomScale="80" zoomScaleNormal="80" workbookViewId="0">
      <selection activeCell="T6" sqref="T6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04" t="s">
        <v>77</v>
      </c>
      <c r="D4" s="104"/>
      <c r="E4" s="104"/>
      <c r="G4" s="104" t="s">
        <v>78</v>
      </c>
      <c r="H4" s="104"/>
      <c r="I4" s="104"/>
      <c r="M4" s="104" t="s">
        <v>79</v>
      </c>
      <c r="N4" s="104"/>
      <c r="O4" s="104"/>
    </row>
    <row r="5" spans="1:21" ht="23.25" x14ac:dyDescent="0.35">
      <c r="A5" s="49"/>
      <c r="B5" s="49"/>
      <c r="C5" s="105" t="s">
        <v>80</v>
      </c>
      <c r="D5" s="105"/>
      <c r="E5" s="105"/>
      <c r="G5" s="105" t="s">
        <v>81</v>
      </c>
      <c r="H5" s="105"/>
      <c r="I5" s="105"/>
      <c r="M5" s="105" t="s">
        <v>82</v>
      </c>
      <c r="N5" s="105"/>
      <c r="O5" s="105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+[8]AC!L17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+[8]CU!L65</f>
        <v>7.9080999999999999E-2</v>
      </c>
      <c r="E11" s="60">
        <f>[9]Summary!$E$11</f>
        <v>0.40262699999999996</v>
      </c>
      <c r="G11" s="65">
        <v>0.21</v>
      </c>
      <c r="H11" s="60">
        <f>D11</f>
        <v>7.9080999999999999E-2</v>
      </c>
      <c r="I11" s="60">
        <f>[8]CU!L46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+[8]ES!L14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+[8]PS!L15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+[8]SG!L17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+[8]SG!L17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+[8]SK!L14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+[8]XE!L22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25RE-Repairs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2018-09-26T13:23:02Z</cp:lastPrinted>
  <dcterms:created xsi:type="dcterms:W3CDTF">2015-08-26T11:59:22Z</dcterms:created>
  <dcterms:modified xsi:type="dcterms:W3CDTF">2018-09-26T13:23:55Z</dcterms:modified>
</cp:coreProperties>
</file>