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20C7116A-A23E-44D6-8A03-2400FDEAFE06}" xr6:coauthVersionLast="43" xr6:coauthVersionMax="43" xr10:uidLastSave="{00000000-0000-0000-0000-000000000000}"/>
  <bookViews>
    <workbookView xWindow="4320" yWindow="2250" windowWidth="21600" windowHeight="11385" tabRatio="708" xr2:uid="{00000000-000D-0000-FFFF-FFFF00000000}"/>
  </bookViews>
  <sheets>
    <sheet name="TECO Dashboard" sheetId="18" r:id="rId1"/>
    <sheet name="TECO TP Inputs" sheetId="21" r:id="rId2"/>
    <sheet name="TECO EP Inputs" sheetId="25" r:id="rId3"/>
    <sheet name="Template Res EP Inputs" sheetId="26" r:id="rId4"/>
    <sheet name="Template SMB EP Inputs " sheetId="27" r:id="rId5"/>
    <sheet name="Template LCI EP Inputs" sheetId="28" r:id="rId6"/>
  </sheets>
  <externalReferences>
    <externalReference r:id="rId7"/>
    <externalReference r:id="rId8"/>
  </externalReferences>
  <definedNames>
    <definedName name="_xlnm._FilterDatabase" localSheetId="2" hidden="1">'TECO EP Inputs'!$A$1:$H$121</definedName>
    <definedName name="_Key1" localSheetId="0" hidden="1">[1]Index!#REF!</definedName>
    <definedName name="_Key1" localSheetId="1" hidden="1">[1]Index!#REF!</definedName>
    <definedName name="_Key1" hidden="1">[1]Index!#REF!</definedName>
    <definedName name="_Sort" localSheetId="0" hidden="1">#REF!</definedName>
    <definedName name="_Sort" localSheetId="1" hidden="1">#REF!</definedName>
    <definedName name="_Sort" hidden="1">#REF!</definedName>
    <definedName name="name">[2]Appendix!$B$2:$C$94</definedName>
    <definedName name="Pal_Workbook_GUID" hidden="1">"YIRMAU281UHJBZQ7ILWGWXW6"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1" i="18" l="1"/>
  <c r="H80" i="18" l="1"/>
  <c r="G79" i="18"/>
  <c r="F80" i="18"/>
  <c r="F79" i="18"/>
  <c r="L80" i="18" l="1"/>
  <c r="L81" i="18"/>
  <c r="L82" i="18"/>
  <c r="L79" i="18"/>
  <c r="L83" i="18" s="1"/>
  <c r="K80" i="18"/>
  <c r="K81" i="18"/>
  <c r="K82" i="18"/>
  <c r="K79" i="18"/>
  <c r="K83" i="18" s="1"/>
  <c r="J80" i="18"/>
  <c r="J81" i="18"/>
  <c r="J82" i="18"/>
  <c r="J79" i="18"/>
  <c r="D80" i="18"/>
  <c r="C79" i="18"/>
  <c r="M2" i="28" l="1"/>
  <c r="N2" i="28" s="1"/>
  <c r="O2" i="28" s="1"/>
  <c r="P2" i="28" s="1"/>
  <c r="Q2" i="28" s="1"/>
  <c r="R2" i="28" s="1"/>
  <c r="S2" i="28" s="1"/>
  <c r="T2" i="28" s="1"/>
  <c r="U2" i="28" s="1"/>
  <c r="V2" i="28" s="1"/>
  <c r="W2" i="28" s="1"/>
  <c r="X2" i="28" s="1"/>
  <c r="Y2" i="28" s="1"/>
  <c r="Z2" i="28" s="1"/>
  <c r="AA2" i="28" s="1"/>
  <c r="AB2" i="28" s="1"/>
  <c r="AC2" i="28" s="1"/>
  <c r="AD2" i="28" s="1"/>
  <c r="AE2" i="28" s="1"/>
  <c r="AF2" i="28" s="1"/>
  <c r="AG2" i="28" s="1"/>
  <c r="AH2" i="28" s="1"/>
  <c r="AI2" i="28" s="1"/>
  <c r="AJ2" i="28" s="1"/>
  <c r="AK2" i="28" s="1"/>
  <c r="AL2" i="28" s="1"/>
  <c r="AM2" i="28" s="1"/>
  <c r="AN2" i="28" s="1"/>
  <c r="AO2" i="28" s="1"/>
  <c r="M2" i="27"/>
  <c r="N2" i="27" s="1"/>
  <c r="O2" i="27" s="1"/>
  <c r="P2" i="27" s="1"/>
  <c r="Q2" i="27" s="1"/>
  <c r="R2" i="27" s="1"/>
  <c r="S2" i="27" s="1"/>
  <c r="T2" i="27" s="1"/>
  <c r="U2" i="27" s="1"/>
  <c r="V2" i="27" s="1"/>
  <c r="W2" i="27" s="1"/>
  <c r="X2" i="27" s="1"/>
  <c r="Y2" i="27" s="1"/>
  <c r="Z2" i="27" s="1"/>
  <c r="AA2" i="27" s="1"/>
  <c r="AB2" i="27" s="1"/>
  <c r="AC2" i="27" s="1"/>
  <c r="AD2" i="27" s="1"/>
  <c r="AE2" i="27" s="1"/>
  <c r="AF2" i="27" s="1"/>
  <c r="AG2" i="27" s="1"/>
  <c r="AH2" i="27" s="1"/>
  <c r="AI2" i="27" s="1"/>
  <c r="AJ2" i="27" s="1"/>
  <c r="AK2" i="27" s="1"/>
  <c r="AL2" i="27" s="1"/>
  <c r="AM2" i="27" s="1"/>
  <c r="AN2" i="27" s="1"/>
  <c r="AO2" i="27" s="1"/>
  <c r="M2" i="26" l="1"/>
  <c r="N2" i="26" s="1"/>
  <c r="O2" i="26" s="1"/>
  <c r="P2" i="26" s="1"/>
  <c r="Q2" i="26" s="1"/>
  <c r="R2" i="26" s="1"/>
  <c r="S2" i="26" s="1"/>
  <c r="T2" i="26" s="1"/>
  <c r="U2" i="26" s="1"/>
  <c r="V2" i="26" s="1"/>
  <c r="W2" i="26" s="1"/>
  <c r="X2" i="26" s="1"/>
  <c r="Y2" i="26" s="1"/>
  <c r="Z2" i="26" s="1"/>
  <c r="AA2" i="26" s="1"/>
  <c r="AB2" i="26" s="1"/>
  <c r="AC2" i="26" s="1"/>
  <c r="AD2" i="26" s="1"/>
  <c r="AE2" i="26" s="1"/>
  <c r="AF2" i="26" s="1"/>
  <c r="AG2" i="26" s="1"/>
  <c r="AH2" i="26" s="1"/>
  <c r="AI2" i="26" s="1"/>
  <c r="AJ2" i="26" s="1"/>
  <c r="AK2" i="26" s="1"/>
  <c r="AL2" i="26" s="1"/>
  <c r="AM2" i="26" s="1"/>
  <c r="AN2" i="26" s="1"/>
  <c r="AO2" i="26" s="1"/>
  <c r="C64" i="18" l="1"/>
  <c r="C82" i="18" s="1"/>
  <c r="C63" i="18"/>
  <c r="C81" i="18" s="1"/>
  <c r="K61" i="18" l="1"/>
  <c r="G71" i="18"/>
  <c r="G62" i="18"/>
  <c r="G80" i="18" s="1"/>
  <c r="G83" i="18" s="1"/>
  <c r="C62" i="18"/>
  <c r="C74" i="18"/>
  <c r="C73" i="18"/>
  <c r="D81" i="18" s="1"/>
  <c r="C71" i="18"/>
  <c r="C80" i="18" l="1"/>
  <c r="D79" i="18"/>
  <c r="H79" i="18"/>
  <c r="H83" i="18" s="1"/>
  <c r="D82" i="18"/>
  <c r="C65" i="18"/>
  <c r="G75" i="18"/>
  <c r="K65" i="18"/>
  <c r="G65" i="18"/>
  <c r="D7" i="18" s="1"/>
  <c r="C75" i="18"/>
  <c r="K75" i="18"/>
  <c r="D83" i="18" l="1"/>
  <c r="C10" i="18"/>
  <c r="C7" i="18"/>
  <c r="C83" i="18"/>
  <c r="D10" i="18"/>
  <c r="C41" i="18" l="1"/>
  <c r="B45" i="21"/>
  <c r="C53" i="18" s="1"/>
  <c r="B44" i="21"/>
  <c r="K40" i="18" s="1"/>
  <c r="C54" i="18"/>
  <c r="G41" i="18"/>
  <c r="C43" i="18"/>
  <c r="C42" i="18"/>
  <c r="N10" i="18"/>
  <c r="N9" i="18"/>
  <c r="N7" i="18"/>
  <c r="N6" i="18"/>
  <c r="M10" i="18"/>
  <c r="M9" i="18"/>
  <c r="M11" i="18" s="1"/>
  <c r="M7" i="18"/>
  <c r="M6" i="18"/>
  <c r="I10" i="18"/>
  <c r="I9" i="18"/>
  <c r="I7" i="18"/>
  <c r="I6" i="18"/>
  <c r="I8" i="18" s="1"/>
  <c r="H10" i="18"/>
  <c r="H9" i="18"/>
  <c r="H7" i="18"/>
  <c r="H6" i="18"/>
  <c r="H46" i="21"/>
  <c r="M8" i="18" l="1"/>
  <c r="I11" i="18"/>
  <c r="H11" i="18"/>
  <c r="N8" i="18"/>
  <c r="H8" i="18"/>
  <c r="N11" i="18"/>
  <c r="C44" i="18"/>
  <c r="G51" i="18"/>
  <c r="C29" i="18"/>
  <c r="C51" i="18"/>
  <c r="K51" i="18"/>
  <c r="I59" i="21"/>
  <c r="K21" i="18" s="1"/>
  <c r="H59" i="21"/>
  <c r="K32" i="18" s="1"/>
  <c r="I58" i="21"/>
  <c r="K20" i="18" s="1"/>
  <c r="H58" i="21"/>
  <c r="K31" i="18" s="1"/>
  <c r="I57" i="21"/>
  <c r="K19" i="18" s="1"/>
  <c r="H57" i="21"/>
  <c r="K30" i="18" s="1"/>
  <c r="I56" i="21"/>
  <c r="K18" i="18" s="1"/>
  <c r="H56" i="21"/>
  <c r="I54" i="21"/>
  <c r="G21" i="18" s="1"/>
  <c r="H54" i="21"/>
  <c r="G32" i="18" s="1"/>
  <c r="I53" i="21"/>
  <c r="G20" i="18" s="1"/>
  <c r="H53" i="21"/>
  <c r="G31" i="18" s="1"/>
  <c r="I52" i="21"/>
  <c r="G19" i="18" s="1"/>
  <c r="H52" i="21"/>
  <c r="G30" i="18" s="1"/>
  <c r="I51" i="21"/>
  <c r="G18" i="18" s="1"/>
  <c r="H51" i="21"/>
  <c r="G29" i="18" s="1"/>
  <c r="G33" i="18" s="1"/>
  <c r="I48" i="21"/>
  <c r="C20" i="18" s="1"/>
  <c r="H48" i="21"/>
  <c r="C31" i="18" s="1"/>
  <c r="I47" i="21"/>
  <c r="C19" i="18" s="1"/>
  <c r="H47" i="21"/>
  <c r="C30" i="18" s="1"/>
  <c r="I46" i="21"/>
  <c r="C18" i="18" s="1"/>
  <c r="E4" i="21"/>
  <c r="E3" i="21"/>
  <c r="K44" i="18"/>
  <c r="O10" i="18"/>
  <c r="O9" i="18"/>
  <c r="J9" i="18"/>
  <c r="O6" i="18"/>
  <c r="J6" i="18"/>
  <c r="H30" i="18" l="1"/>
  <c r="H71" i="18"/>
  <c r="H75" i="18" s="1"/>
  <c r="H52" i="18"/>
  <c r="H72" i="18"/>
  <c r="H49" i="21"/>
  <c r="O11" i="18"/>
  <c r="H60" i="21"/>
  <c r="K29" i="18"/>
  <c r="K33" i="18" s="1"/>
  <c r="L71" i="18" s="1"/>
  <c r="L75" i="18" s="1"/>
  <c r="I49" i="21"/>
  <c r="I60" i="21"/>
  <c r="H55" i="21"/>
  <c r="I55" i="21"/>
  <c r="G22" i="18"/>
  <c r="H32" i="18"/>
  <c r="O7" i="18"/>
  <c r="O8" i="18" s="1"/>
  <c r="J10" i="18"/>
  <c r="J11" i="18" s="1"/>
  <c r="H19" i="18"/>
  <c r="K22" i="18"/>
  <c r="L61" i="18" s="1"/>
  <c r="L65" i="18" s="1"/>
  <c r="J7" i="18"/>
  <c r="J8" i="18" s="1"/>
  <c r="C22" i="18"/>
  <c r="H31" i="18"/>
  <c r="C33" i="18"/>
  <c r="G44" i="18"/>
  <c r="C55" i="18"/>
  <c r="K55" i="18"/>
  <c r="H29" i="18"/>
  <c r="G55" i="18"/>
  <c r="H51" i="18"/>
  <c r="H55" i="18" s="1"/>
  <c r="C9" i="18" l="1"/>
  <c r="D72" i="18"/>
  <c r="D71" i="18"/>
  <c r="D73" i="18"/>
  <c r="D74" i="18"/>
  <c r="H18" i="18"/>
  <c r="D6" i="18"/>
  <c r="D8" i="18" s="1"/>
  <c r="H61" i="18"/>
  <c r="H65" i="18" s="1"/>
  <c r="H62" i="18"/>
  <c r="D9" i="18"/>
  <c r="D11" i="18" s="1"/>
  <c r="D19" i="18"/>
  <c r="C6" i="18"/>
  <c r="D63" i="18"/>
  <c r="D64" i="18"/>
  <c r="D61" i="18"/>
  <c r="D62" i="18"/>
  <c r="H20" i="18"/>
  <c r="D31" i="18"/>
  <c r="E10" i="18"/>
  <c r="H21" i="18"/>
  <c r="H22" i="18" s="1"/>
  <c r="L20" i="18"/>
  <c r="L40" i="18"/>
  <c r="L44" i="18" s="1"/>
  <c r="D42" i="18"/>
  <c r="D43" i="18"/>
  <c r="D41" i="18"/>
  <c r="L18" i="18"/>
  <c r="H33" i="18"/>
  <c r="L19" i="18"/>
  <c r="L51" i="18"/>
  <c r="L55" i="18" s="1"/>
  <c r="L29" i="18"/>
  <c r="H41" i="18"/>
  <c r="L31" i="18"/>
  <c r="D52" i="18"/>
  <c r="D30" i="18"/>
  <c r="D51" i="18"/>
  <c r="L21" i="18"/>
  <c r="H40" i="18"/>
  <c r="E7" i="18"/>
  <c r="D53" i="18"/>
  <c r="D40" i="18"/>
  <c r="D29" i="18"/>
  <c r="L32" i="18"/>
  <c r="D20" i="18"/>
  <c r="L30" i="18"/>
  <c r="D54" i="18"/>
  <c r="D18" i="18"/>
  <c r="E6" i="18" l="1"/>
  <c r="E8" i="18" s="1"/>
  <c r="C8" i="18"/>
  <c r="D65" i="18"/>
  <c r="D75" i="18"/>
  <c r="E11" i="18"/>
  <c r="E9" i="18"/>
  <c r="C11" i="18"/>
  <c r="D33" i="18"/>
  <c r="D22" i="18"/>
  <c r="H44" i="18"/>
  <c r="D55" i="18"/>
  <c r="L22" i="18"/>
  <c r="D44" i="18"/>
  <c r="L33" i="18"/>
</calcChain>
</file>

<file path=xl/sharedStrings.xml><?xml version="1.0" encoding="utf-8"?>
<sst xmlns="http://schemas.openxmlformats.org/spreadsheetml/2006/main" count="1105" uniqueCount="148">
  <si>
    <t>Summary tables for all three sectors (Res/Com/Ind):</t>
  </si>
  <si>
    <t>Table 1. Theoretically Technical Potential Savings for Residential, Commercial, and Industrial Sectors</t>
  </si>
  <si>
    <t>Results Compare from 2013 Revision</t>
  </si>
  <si>
    <t>Results Compare from ITRON 2009</t>
  </si>
  <si>
    <t>Residential</t>
  </si>
  <si>
    <t>Technical Summer Peak Savings (MW)</t>
  </si>
  <si>
    <t>Summer Peak Savings (MW)</t>
  </si>
  <si>
    <t>Technical Winter Peak Savings (MW)</t>
  </si>
  <si>
    <t>Winter Peak Savings (MW)</t>
  </si>
  <si>
    <t>Segment</t>
  </si>
  <si>
    <t>Single Family</t>
  </si>
  <si>
    <t>Multi-Family</t>
  </si>
  <si>
    <t>Total</t>
  </si>
  <si>
    <t>End Use</t>
  </si>
  <si>
    <t>Space Heating</t>
  </si>
  <si>
    <t>Space Cooling</t>
  </si>
  <si>
    <t>Res Curtailable Load (MW)</t>
  </si>
  <si>
    <t>GS Curtailable Load (MW)</t>
  </si>
  <si>
    <t>GSD Curtailable Load (MW)</t>
  </si>
  <si>
    <t>Total Curtailable Load (MW)</t>
  </si>
  <si>
    <t>System Load (MW)</t>
  </si>
  <si>
    <t>% of System Load</t>
  </si>
  <si>
    <t>Summer</t>
  </si>
  <si>
    <t>Winter</t>
  </si>
  <si>
    <t>-</t>
  </si>
  <si>
    <t>Sector</t>
  </si>
  <si>
    <t>MW</t>
  </si>
  <si>
    <t>Non-Res Curtailable</t>
  </si>
  <si>
    <t>Non-Residential</t>
  </si>
  <si>
    <t>GSD</t>
  </si>
  <si>
    <t>GS</t>
  </si>
  <si>
    <t>0-15,000 kWh</t>
  </si>
  <si>
    <t>15,001-25,000 kWh</t>
  </si>
  <si>
    <t>25,001-50,000 kWh</t>
  </si>
  <si>
    <t>50,000 kWh+</t>
  </si>
  <si>
    <t>0-50 kW</t>
  </si>
  <si>
    <t>51-300 kW</t>
  </si>
  <si>
    <t>301-500 kW</t>
  </si>
  <si>
    <t>501 kW+</t>
  </si>
  <si>
    <t>Mobile Home/Other</t>
  </si>
  <si>
    <t>Winter Peak Loads (kW)</t>
  </si>
  <si>
    <t>Res Segments Heating Load (kW)</t>
  </si>
  <si>
    <t>GS Segments Heating Load (kW)</t>
  </si>
  <si>
    <t>GSD Segments Total Load (kW)</t>
  </si>
  <si>
    <t>Residential Pool Pump and Water Heater Load</t>
  </si>
  <si>
    <t>Pool Pump</t>
  </si>
  <si>
    <t>Water Heater</t>
  </si>
  <si>
    <t>50,001 kWh +</t>
  </si>
  <si>
    <t>501 kW +</t>
  </si>
  <si>
    <t>Population</t>
  </si>
  <si>
    <t>SF Pool Pump</t>
  </si>
  <si>
    <t>SF Water Heater</t>
  </si>
  <si>
    <t>MF Pool Pump</t>
  </si>
  <si>
    <t>MF Water Heater</t>
  </si>
  <si>
    <t>MH Pool Pump</t>
  </si>
  <si>
    <t>MH Water Heater</t>
  </si>
  <si>
    <t>Total Pool Pump</t>
  </si>
  <si>
    <t>Total Water Heater</t>
  </si>
  <si>
    <t>Res Segments Cooling Load (kW)</t>
  </si>
  <si>
    <t>GS Segments Cooling Load (kW)</t>
  </si>
  <si>
    <t>2016 Technical Potential</t>
  </si>
  <si>
    <t>Peak Day</t>
  </si>
  <si>
    <t>Peak Hour (HE)</t>
  </si>
  <si>
    <t>Residential Curtailable Load (MW)</t>
  </si>
  <si>
    <t>Total Residential Load (MW)</t>
  </si>
  <si>
    <t>GS Total Load (MW)</t>
  </si>
  <si>
    <t xml:space="preserve">Summer: </t>
  </si>
  <si>
    <t xml:space="preserve">Winter: </t>
  </si>
  <si>
    <t>All</t>
  </si>
  <si>
    <t>Res Baseline</t>
  </si>
  <si>
    <t>NonRes Baseline</t>
  </si>
  <si>
    <t>Summer Peak Loads by End Use (kW)</t>
  </si>
  <si>
    <t>Summer Peak Load</t>
  </si>
  <si>
    <t>Winter Peak Load</t>
  </si>
  <si>
    <t>Avg Summer Peak</t>
  </si>
  <si>
    <t>Avg Winter Peak</t>
  </si>
  <si>
    <t>2016 Peak Load By Segments (No Disaggregation)</t>
  </si>
  <si>
    <t>%Diff between 2016 and 2020 system peak (from 10 year site plan):</t>
  </si>
  <si>
    <t>TECO Technical Potential - 2009 Study</t>
  </si>
  <si>
    <t>TECO Technical Potential - 2014 Study</t>
  </si>
  <si>
    <t>Customer Counts (ALL CUSTOMERS INCL. DR)</t>
  </si>
  <si>
    <t>TECO Peak Demand (from 10 year site plan)</t>
  </si>
  <si>
    <t>TECO Technical Potential 2018 (Scaled to 2020)</t>
  </si>
  <si>
    <t>Table 4. Summer Peak Potential by End Use by Sector (UNADJUSTED)</t>
  </si>
  <si>
    <t>Table 5. Winter Peak Potential by End Use by Sector (UNADJUSTED)</t>
  </si>
  <si>
    <t>Housing Type</t>
  </si>
  <si>
    <t>ADJUSTED TP RESULTS</t>
  </si>
  <si>
    <t>SMB Heating (kW)</t>
  </si>
  <si>
    <t>SMB Cooling (kW)</t>
  </si>
  <si>
    <t>LCI Winter kW</t>
  </si>
  <si>
    <t>LCI Summer kW</t>
  </si>
  <si>
    <t>Winter Res Heating (kW)</t>
  </si>
  <si>
    <t>Summer Res Cooling (kW)</t>
  </si>
  <si>
    <t>Summer Res Pool Pump (kW)</t>
  </si>
  <si>
    <t>Summer Res Water Heater (kW)</t>
  </si>
  <si>
    <t>Winter Res Pool Pump (kW)</t>
  </si>
  <si>
    <t>Winter Res Water Heater (kW)</t>
  </si>
  <si>
    <t>RES</t>
  </si>
  <si>
    <t>SMB</t>
  </si>
  <si>
    <t>LCI</t>
  </si>
  <si>
    <t>Multi Family</t>
  </si>
  <si>
    <t>Table 6. Summer Peak Potential by End Use by Sector (ADJUSTED)</t>
  </si>
  <si>
    <t>Table 7. Winter Peak Potential by End Use by Sector (ADJUSTED)</t>
  </si>
  <si>
    <t>Utility</t>
  </si>
  <si>
    <t>Season</t>
  </si>
  <si>
    <t>Measure</t>
  </si>
  <si>
    <t>TECO</t>
  </si>
  <si>
    <t>Central air conditioner - Load Shed</t>
  </si>
  <si>
    <t>Central Heating - Load Shed</t>
  </si>
  <si>
    <t>Central air conditioner - 50% cycling</t>
  </si>
  <si>
    <t>Central Heating - 50% cycling</t>
  </si>
  <si>
    <t>Water heater switches</t>
  </si>
  <si>
    <t>Pool pump switches</t>
  </si>
  <si>
    <t>Room AC control</t>
  </si>
  <si>
    <t>Smart thermostats - Utility Installation</t>
  </si>
  <si>
    <t>Smart thermostats - BYOT</t>
  </si>
  <si>
    <t>CPP + Tech</t>
  </si>
  <si>
    <t>Equipment Cost ($/customer)</t>
  </si>
  <si>
    <t>Installation Cost ($/customer)</t>
  </si>
  <si>
    <t>Segment (Housing Type or Size)</t>
  </si>
  <si>
    <t>Small Medium Business</t>
  </si>
  <si>
    <t>Large C&amp;I</t>
  </si>
  <si>
    <t>Auto DR</t>
  </si>
  <si>
    <t>CPP</t>
  </si>
  <si>
    <t>Firm Service Level</t>
  </si>
  <si>
    <t>Guaranteed Load Drop</t>
  </si>
  <si>
    <t>Blank Column</t>
  </si>
  <si>
    <t>(7) Measure incremental cost</t>
  </si>
  <si>
    <t>(5 ) service Life(Yrs)</t>
  </si>
  <si>
    <t>(4)                    Annual energy Per Cust (kWh)</t>
  </si>
  <si>
    <t xml:space="preserve">Blank Column </t>
  </si>
  <si>
    <t>(3)                            Winter Peak Per Cust (kW)</t>
  </si>
  <si>
    <t>(2)                                       Summer Peak Per Cust (kW)</t>
  </si>
  <si>
    <t>(1)                                                                                           Measure</t>
  </si>
  <si>
    <t>Projected Particpation</t>
  </si>
  <si>
    <t>Note: will need separate sheets for Residential, Commercial and Industrial</t>
  </si>
  <si>
    <t>Measure Expected Load Impact (kW/customer)</t>
  </si>
  <si>
    <t>Winter MW</t>
  </si>
  <si>
    <t>Summer MW</t>
  </si>
  <si>
    <t>2020 Summer Baseline (MW)</t>
  </si>
  <si>
    <t>% of Summer Baseline</t>
  </si>
  <si>
    <t>2020 Winter Baseline (MW)</t>
  </si>
  <si>
    <t>% of Winter Baseline</t>
  </si>
  <si>
    <t>Summer Baseline (MW)</t>
  </si>
  <si>
    <t>Winter Baseline (MW)</t>
  </si>
  <si>
    <t>% of Sector Baseline</t>
  </si>
  <si>
    <t>Table 2. Summer Peak Baseline by Segment by Sector</t>
  </si>
  <si>
    <t>Table 3. Winter Peak Baseline by Segment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</si>
</sst>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00000"/>
    <numFmt numFmtId="167" formatCode="&quot;$&quot;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Helv"/>
    </font>
    <font>
      <sz val="11"/>
      <color theme="1"/>
      <name val="Campton Light"/>
      <family val="2"/>
    </font>
    <font>
      <b/>
      <sz val="12"/>
      <color theme="4"/>
      <name val="Calibri"/>
      <family val="2"/>
      <scheme val="minor"/>
    </font>
    <font>
      <u/>
      <sz val="11"/>
      <color theme="6"/>
      <name val="Calibri"/>
      <family val="2"/>
    </font>
    <font>
      <u/>
      <sz val="10"/>
      <color theme="4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9"/>
      <color indexed="2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4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/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dashed">
        <color theme="4" tint="-0.24994659260841701"/>
      </left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/>
      <top/>
      <bottom style="medium">
        <color theme="4" tint="-0.499984740745262"/>
      </bottom>
      <diagonal/>
    </border>
    <border>
      <left/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5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2" applyNumberFormat="0" applyAlignment="0" applyProtection="0"/>
    <xf numFmtId="0" fontId="15" fillId="10" borderId="13" applyNumberFormat="0" applyAlignment="0" applyProtection="0"/>
    <xf numFmtId="0" fontId="16" fillId="10" borderId="12" applyNumberFormat="0" applyAlignment="0" applyProtection="0"/>
    <xf numFmtId="0" fontId="17" fillId="0" borderId="14" applyNumberFormat="0" applyFill="0" applyAlignment="0" applyProtection="0"/>
    <xf numFmtId="0" fontId="18" fillId="11" borderId="15" applyNumberFormat="0" applyAlignment="0" applyProtection="0"/>
    <xf numFmtId="0" fontId="1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0" fontId="30" fillId="0" borderId="0"/>
    <xf numFmtId="8" fontId="30" fillId="0" borderId="0" applyFont="0" applyFill="0" applyBorder="0" applyAlignment="0" applyProtection="0"/>
    <xf numFmtId="166" fontId="6" fillId="0" borderId="0">
      <alignment horizontal="left" wrapText="1"/>
    </xf>
    <xf numFmtId="0" fontId="6" fillId="0" borderId="0"/>
    <xf numFmtId="0" fontId="30" fillId="0" borderId="0"/>
    <xf numFmtId="0" fontId="32" fillId="36" borderId="0"/>
    <xf numFmtId="9" fontId="6" fillId="0" borderId="0" applyFont="0" applyFill="0" applyBorder="0" applyAlignment="0" applyProtection="0"/>
    <xf numFmtId="0" fontId="1" fillId="0" borderId="0"/>
    <xf numFmtId="0" fontId="30" fillId="0" borderId="0"/>
    <xf numFmtId="0" fontId="21" fillId="0" borderId="31" applyNumberFormat="0" applyFont="0" applyProtection="0">
      <alignment wrapText="1"/>
    </xf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Protection="0">
      <alignment vertical="top" wrapText="1"/>
    </xf>
    <xf numFmtId="0" fontId="21" fillId="0" borderId="32" applyNumberFormat="0" applyProtection="0">
      <alignment vertical="top" wrapText="1"/>
    </xf>
    <xf numFmtId="0" fontId="22" fillId="0" borderId="9" applyNumberFormat="0" applyProtection="0">
      <alignment wrapText="1"/>
    </xf>
    <xf numFmtId="0" fontId="22" fillId="0" borderId="33" applyNumberFormat="0" applyProtection="0">
      <alignment horizontal="left" wrapText="1"/>
    </xf>
    <xf numFmtId="0" fontId="23" fillId="0" borderId="0" applyNumberFormat="0" applyFill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1" fillId="0" borderId="0"/>
    <xf numFmtId="0" fontId="6" fillId="0" borderId="0"/>
    <xf numFmtId="0" fontId="26" fillId="0" borderId="0"/>
    <xf numFmtId="0" fontId="6" fillId="0" borderId="0"/>
    <xf numFmtId="0" fontId="25" fillId="12" borderId="16" applyNumberFormat="0" applyFont="0" applyAlignment="0" applyProtection="0"/>
    <xf numFmtId="0" fontId="22" fillId="0" borderId="34" applyNumberFormat="0" applyProtection="0">
      <alignment wrapText="1"/>
    </xf>
    <xf numFmtId="9" fontId="6" fillId="0" borderId="0" applyFont="0" applyFill="0" applyBorder="0" applyAlignment="0" applyProtection="0"/>
    <xf numFmtId="0" fontId="21" fillId="0" borderId="35" applyNumberFormat="0" applyFont="0" applyFill="0" applyProtection="0">
      <alignment wrapText="1"/>
    </xf>
    <xf numFmtId="0" fontId="22" fillId="0" borderId="36" applyNumberFormat="0" applyFill="0" applyProtection="0">
      <alignment wrapText="1"/>
    </xf>
    <xf numFmtId="0" fontId="27" fillId="0" borderId="0" applyNumberFormat="0" applyProtection="0">
      <alignment horizontal="left"/>
    </xf>
    <xf numFmtId="0" fontId="24" fillId="0" borderId="0"/>
    <xf numFmtId="9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33" fillId="0" borderId="0"/>
    <xf numFmtId="0" fontId="34" fillId="0" borderId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4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2" borderId="0" xfId="2"/>
    <xf numFmtId="0" fontId="3" fillId="2" borderId="0" xfId="2" applyAlignment="1">
      <alignment horizontal="center" vertical="center"/>
    </xf>
    <xf numFmtId="0" fontId="0" fillId="4" borderId="1" xfId="0" applyFill="1" applyBorder="1" applyAlignment="1">
      <alignment vertical="center"/>
    </xf>
    <xf numFmtId="3" fontId="0" fillId="4" borderId="2" xfId="0" applyNumberFormat="1" applyFill="1" applyBorder="1" applyAlignment="1">
      <alignment horizontal="center" vertical="center"/>
    </xf>
    <xf numFmtId="9" fontId="0" fillId="4" borderId="2" xfId="1" applyFont="1" applyFill="1" applyBorder="1" applyAlignment="1">
      <alignment horizontal="center" vertical="center"/>
    </xf>
    <xf numFmtId="9" fontId="0" fillId="4" borderId="2" xfId="1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3" fillId="5" borderId="0" xfId="0" applyFont="1" applyFill="1"/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3" fontId="0" fillId="4" borderId="8" xfId="0" applyNumberFormat="1" applyFill="1" applyBorder="1" applyAlignment="1">
      <alignment vertical="center"/>
    </xf>
    <xf numFmtId="10" fontId="0" fillId="4" borderId="7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4" fontId="21" fillId="0" borderId="18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18" xfId="0" applyFont="1" applyFill="1" applyBorder="1" applyAlignment="1">
      <alignment horizontal="center"/>
    </xf>
    <xf numFmtId="3" fontId="21" fillId="0" borderId="18" xfId="1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9" fontId="21" fillId="0" borderId="18" xfId="0" applyNumberFormat="1" applyFont="1" applyFill="1" applyBorder="1" applyAlignment="1">
      <alignment horizontal="center"/>
    </xf>
    <xf numFmtId="10" fontId="21" fillId="0" borderId="18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/>
    </xf>
    <xf numFmtId="165" fontId="21" fillId="0" borderId="18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3" fontId="0" fillId="3" borderId="0" xfId="0" applyNumberFormat="1" applyFill="1"/>
    <xf numFmtId="3" fontId="0" fillId="4" borderId="4" xfId="0" applyNumberFormat="1" applyFill="1" applyBorder="1" applyAlignment="1">
      <alignment horizontal="center" vertical="center"/>
    </xf>
    <xf numFmtId="9" fontId="0" fillId="4" borderId="5" xfId="1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9" fontId="5" fillId="4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1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vertical="center"/>
    </xf>
    <xf numFmtId="9" fontId="5" fillId="3" borderId="0" xfId="1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9" fontId="0" fillId="4" borderId="7" xfId="1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5" borderId="0" xfId="0" applyFont="1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9" fontId="21" fillId="0" borderId="0" xfId="1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0" fillId="0" borderId="0" xfId="0" applyBorder="1"/>
    <xf numFmtId="0" fontId="0" fillId="0" borderId="46" xfId="0" applyBorder="1"/>
    <xf numFmtId="3" fontId="21" fillId="0" borderId="0" xfId="0" applyNumberFormat="1" applyFont="1" applyBorder="1"/>
    <xf numFmtId="3" fontId="21" fillId="0" borderId="46" xfId="0" applyNumberFormat="1" applyFont="1" applyBorder="1"/>
    <xf numFmtId="0" fontId="21" fillId="0" borderId="22" xfId="0" applyFont="1" applyFill="1" applyBorder="1" applyAlignment="1">
      <alignment horizontal="left"/>
    </xf>
    <xf numFmtId="10" fontId="21" fillId="0" borderId="46" xfId="0" applyNumberFormat="1" applyFont="1" applyBorder="1"/>
    <xf numFmtId="0" fontId="21" fillId="0" borderId="23" xfId="0" applyFont="1" applyFill="1" applyBorder="1" applyAlignment="1">
      <alignment horizontal="center"/>
    </xf>
    <xf numFmtId="3" fontId="21" fillId="0" borderId="24" xfId="0" applyNumberFormat="1" applyFont="1" applyFill="1" applyBorder="1" applyAlignment="1">
      <alignment horizontal="center"/>
    </xf>
    <xf numFmtId="3" fontId="21" fillId="0" borderId="24" xfId="1" applyNumberFormat="1" applyFont="1" applyFill="1" applyBorder="1" applyAlignment="1">
      <alignment horizontal="center"/>
    </xf>
    <xf numFmtId="3" fontId="21" fillId="0" borderId="24" xfId="0" applyNumberFormat="1" applyFont="1" applyBorder="1"/>
    <xf numFmtId="10" fontId="21" fillId="0" borderId="25" xfId="0" applyNumberFormat="1" applyFont="1" applyBorder="1"/>
    <xf numFmtId="0" fontId="21" fillId="0" borderId="22" xfId="0" applyFont="1" applyFill="1" applyBorder="1" applyAlignment="1">
      <alignment horizontal="center" wrapText="1"/>
    </xf>
    <xf numFmtId="3" fontId="21" fillId="0" borderId="0" xfId="0" applyNumberFormat="1" applyFont="1" applyFill="1" applyBorder="1" applyAlignment="1">
      <alignment horizontal="center" wrapText="1"/>
    </xf>
    <xf numFmtId="3" fontId="21" fillId="0" borderId="0" xfId="1" applyNumberFormat="1" applyFont="1" applyFill="1" applyBorder="1" applyAlignment="1">
      <alignment horizontal="center" wrapText="1"/>
    </xf>
    <xf numFmtId="165" fontId="21" fillId="0" borderId="0" xfId="1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46" xfId="0" applyFont="1" applyBorder="1" applyAlignment="1">
      <alignment wrapText="1"/>
    </xf>
    <xf numFmtId="0" fontId="0" fillId="0" borderId="0" xfId="0" applyAlignment="1">
      <alignment wrapText="1"/>
    </xf>
    <xf numFmtId="3" fontId="21" fillId="0" borderId="46" xfId="1" applyNumberFormat="1" applyFont="1" applyFill="1" applyBorder="1" applyAlignment="1">
      <alignment horizontal="center"/>
    </xf>
    <xf numFmtId="2" fontId="21" fillId="0" borderId="24" xfId="1" applyNumberFormat="1" applyFont="1" applyFill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4" fontId="21" fillId="0" borderId="22" xfId="0" applyNumberFormat="1" applyFont="1" applyBorder="1" applyAlignment="1">
      <alignment horizontal="center"/>
    </xf>
    <xf numFmtId="3" fontId="21" fillId="0" borderId="22" xfId="0" applyNumberFormat="1" applyFont="1" applyBorder="1" applyAlignment="1">
      <alignment horizontal="center"/>
    </xf>
    <xf numFmtId="3" fontId="21" fillId="0" borderId="23" xfId="1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20" xfId="0" applyFont="1" applyFill="1" applyBorder="1" applyAlignment="1"/>
    <xf numFmtId="14" fontId="21" fillId="0" borderId="24" xfId="0" applyNumberFormat="1" applyFont="1" applyFill="1" applyBorder="1" applyAlignment="1">
      <alignment horizontal="center"/>
    </xf>
    <xf numFmtId="0" fontId="22" fillId="0" borderId="0" xfId="0" applyFont="1" applyFill="1" applyBorder="1" applyAlignment="1"/>
    <xf numFmtId="0" fontId="0" fillId="0" borderId="0" xfId="0"/>
    <xf numFmtId="0" fontId="21" fillId="0" borderId="0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4" fontId="21" fillId="0" borderId="20" xfId="0" applyNumberFormat="1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46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9" fontId="21" fillId="0" borderId="0" xfId="1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Border="1"/>
    <xf numFmtId="3" fontId="21" fillId="0" borderId="2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3" fontId="21" fillId="0" borderId="25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46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0" fillId="0" borderId="0" xfId="0" applyBorder="1"/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24" xfId="1" applyNumberFormat="1" applyFont="1" applyFill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3" fontId="21" fillId="0" borderId="46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3" fontId="21" fillId="0" borderId="24" xfId="0" applyNumberFormat="1" applyFont="1" applyFill="1" applyBorder="1" applyAlignment="1">
      <alignment horizontal="center" vertical="center"/>
    </xf>
    <xf numFmtId="1" fontId="21" fillId="0" borderId="46" xfId="0" applyNumberFormat="1" applyFont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0" xfId="0" applyFont="1"/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center" wrapText="1"/>
    </xf>
    <xf numFmtId="167" fontId="0" fillId="4" borderId="18" xfId="0" applyNumberFormat="1" applyFont="1" applyFill="1" applyBorder="1"/>
    <xf numFmtId="6" fontId="0" fillId="4" borderId="18" xfId="0" applyNumberFormat="1" applyFont="1" applyFill="1" applyBorder="1"/>
    <xf numFmtId="8" fontId="0" fillId="4" borderId="18" xfId="0" applyNumberFormat="1" applyFont="1" applyFill="1" applyBorder="1"/>
    <xf numFmtId="2" fontId="0" fillId="0" borderId="18" xfId="0" applyNumberFormat="1" applyFont="1" applyBorder="1"/>
    <xf numFmtId="0" fontId="0" fillId="0" borderId="0" xfId="0" applyFont="1" applyFill="1"/>
    <xf numFmtId="0" fontId="3" fillId="5" borderId="3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167" fontId="0" fillId="0" borderId="18" xfId="0" applyNumberFormat="1" applyFont="1" applyBorder="1"/>
    <xf numFmtId="8" fontId="0" fillId="0" borderId="18" xfId="0" applyNumberFormat="1" applyFont="1" applyBorder="1"/>
    <xf numFmtId="6" fontId="0" fillId="0" borderId="18" xfId="0" applyNumberFormat="1" applyFont="1" applyBorder="1" applyAlignment="1">
      <alignment horizontal="right"/>
    </xf>
    <xf numFmtId="4" fontId="0" fillId="0" borderId="38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4" fontId="0" fillId="0" borderId="41" xfId="0" applyNumberFormat="1" applyFont="1" applyBorder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6" fontId="0" fillId="0" borderId="27" xfId="0" applyNumberFormat="1" applyFont="1" applyBorder="1"/>
    <xf numFmtId="6" fontId="0" fillId="0" borderId="27" xfId="0" applyNumberFormat="1" applyFont="1" applyBorder="1" applyAlignment="1">
      <alignment horizontal="right"/>
    </xf>
    <xf numFmtId="0" fontId="3" fillId="5" borderId="49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8" fillId="5" borderId="29" xfId="0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 wrapText="1"/>
    </xf>
    <xf numFmtId="0" fontId="0" fillId="0" borderId="38" xfId="0" applyFont="1" applyBorder="1" applyAlignment="1">
      <alignment horizontal="left" vertical="center" wrapText="1"/>
    </xf>
    <xf numFmtId="2" fontId="0" fillId="0" borderId="38" xfId="0" applyNumberFormat="1" applyFont="1" applyBorder="1"/>
    <xf numFmtId="167" fontId="0" fillId="4" borderId="38" xfId="0" applyNumberFormat="1" applyFont="1" applyFill="1" applyBorder="1"/>
    <xf numFmtId="167" fontId="0" fillId="4" borderId="39" xfId="0" applyNumberFormat="1" applyFont="1" applyFill="1" applyBorder="1"/>
    <xf numFmtId="167" fontId="0" fillId="4" borderId="44" xfId="0" applyNumberFormat="1" applyFont="1" applyFill="1" applyBorder="1"/>
    <xf numFmtId="0" fontId="0" fillId="0" borderId="41" xfId="0" applyFont="1" applyBorder="1" applyAlignment="1">
      <alignment horizontal="left" vertical="center" wrapText="1"/>
    </xf>
    <xf numFmtId="2" fontId="0" fillId="0" borderId="41" xfId="0" applyNumberFormat="1" applyFont="1" applyBorder="1"/>
    <xf numFmtId="167" fontId="0" fillId="4" borderId="41" xfId="0" applyNumberFormat="1" applyFont="1" applyFill="1" applyBorder="1"/>
    <xf numFmtId="167" fontId="0" fillId="4" borderId="42" xfId="0" applyNumberFormat="1" applyFont="1" applyFill="1" applyBorder="1"/>
    <xf numFmtId="0" fontId="0" fillId="0" borderId="38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left" vertical="center" wrapText="1"/>
    </xf>
    <xf numFmtId="6" fontId="0" fillId="4" borderId="39" xfId="0" applyNumberFormat="1" applyFont="1" applyFill="1" applyBorder="1"/>
    <xf numFmtId="6" fontId="0" fillId="4" borderId="44" xfId="0" applyNumberFormat="1" applyFont="1" applyFill="1" applyBorder="1"/>
    <xf numFmtId="6" fontId="0" fillId="4" borderId="42" xfId="0" applyNumberFormat="1" applyFont="1" applyFill="1" applyBorder="1"/>
    <xf numFmtId="8" fontId="0" fillId="4" borderId="38" xfId="0" applyNumberFormat="1" applyFont="1" applyFill="1" applyBorder="1"/>
    <xf numFmtId="8" fontId="0" fillId="4" borderId="41" xfId="0" applyNumberFormat="1" applyFont="1" applyFill="1" applyBorder="1"/>
    <xf numFmtId="6" fontId="0" fillId="4" borderId="38" xfId="0" applyNumberFormat="1" applyFont="1" applyFill="1" applyBorder="1"/>
    <xf numFmtId="6" fontId="0" fillId="4" borderId="41" xfId="0" applyNumberFormat="1" applyFont="1" applyFill="1" applyBorder="1"/>
    <xf numFmtId="8" fontId="0" fillId="4" borderId="39" xfId="0" applyNumberFormat="1" applyFont="1" applyFill="1" applyBorder="1"/>
    <xf numFmtId="8" fontId="0" fillId="4" borderId="44" xfId="0" applyNumberFormat="1" applyFont="1" applyFill="1" applyBorder="1"/>
    <xf numFmtId="8" fontId="0" fillId="4" borderId="42" xfId="0" applyNumberFormat="1" applyFont="1" applyFill="1" applyBorder="1"/>
    <xf numFmtId="167" fontId="0" fillId="0" borderId="38" xfId="0" applyNumberFormat="1" applyFont="1" applyBorder="1"/>
    <xf numFmtId="167" fontId="0" fillId="0" borderId="39" xfId="0" applyNumberFormat="1" applyFont="1" applyBorder="1"/>
    <xf numFmtId="167" fontId="0" fillId="0" borderId="44" xfId="0" applyNumberFormat="1" applyFont="1" applyBorder="1"/>
    <xf numFmtId="167" fontId="0" fillId="0" borderId="41" xfId="0" applyNumberFormat="1" applyFont="1" applyBorder="1"/>
    <xf numFmtId="167" fontId="0" fillId="0" borderId="42" xfId="0" applyNumberFormat="1" applyFont="1" applyBorder="1"/>
    <xf numFmtId="0" fontId="0" fillId="0" borderId="5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8" fontId="0" fillId="0" borderId="38" xfId="0" applyNumberFormat="1" applyFont="1" applyBorder="1"/>
    <xf numFmtId="6" fontId="0" fillId="0" borderId="39" xfId="0" applyNumberFormat="1" applyFont="1" applyBorder="1"/>
    <xf numFmtId="6" fontId="0" fillId="0" borderId="44" xfId="0" applyNumberFormat="1" applyFont="1" applyBorder="1"/>
    <xf numFmtId="8" fontId="0" fillId="0" borderId="41" xfId="0" applyNumberFormat="1" applyFont="1" applyBorder="1"/>
    <xf numFmtId="6" fontId="0" fillId="0" borderId="42" xfId="0" applyNumberFormat="1" applyFont="1" applyBorder="1"/>
    <xf numFmtId="6" fontId="0" fillId="0" borderId="38" xfId="0" applyNumberFormat="1" applyFont="1" applyBorder="1" applyAlignment="1">
      <alignment horizontal="right"/>
    </xf>
    <xf numFmtId="6" fontId="0" fillId="0" borderId="41" xfId="0" applyNumberFormat="1" applyFont="1" applyBorder="1" applyAlignment="1">
      <alignment horizontal="right"/>
    </xf>
    <xf numFmtId="8" fontId="0" fillId="0" borderId="39" xfId="0" applyNumberFormat="1" applyFont="1" applyBorder="1"/>
    <xf numFmtId="8" fontId="0" fillId="0" borderId="44" xfId="0" applyNumberFormat="1" applyFont="1" applyBorder="1"/>
    <xf numFmtId="8" fontId="0" fillId="0" borderId="42" xfId="0" applyNumberFormat="1" applyFont="1" applyBorder="1"/>
    <xf numFmtId="8" fontId="0" fillId="0" borderId="47" xfId="0" applyNumberFormat="1" applyFont="1" applyBorder="1"/>
    <xf numFmtId="6" fontId="0" fillId="0" borderId="51" xfId="0" applyNumberFormat="1" applyFont="1" applyBorder="1"/>
    <xf numFmtId="6" fontId="0" fillId="0" borderId="47" xfId="0" applyNumberFormat="1" applyFont="1" applyBorder="1"/>
    <xf numFmtId="6" fontId="0" fillId="0" borderId="51" xfId="0" applyNumberFormat="1" applyFont="1" applyBorder="1" applyAlignment="1">
      <alignment horizontal="right"/>
    </xf>
    <xf numFmtId="6" fontId="0" fillId="0" borderId="47" xfId="0" applyNumberFormat="1" applyFont="1" applyBorder="1" applyAlignment="1">
      <alignment horizontal="right"/>
    </xf>
    <xf numFmtId="0" fontId="0" fillId="0" borderId="52" xfId="0" applyFont="1" applyFill="1" applyBorder="1" applyAlignment="1">
      <alignment horizontal="center"/>
    </xf>
    <xf numFmtId="0" fontId="0" fillId="37" borderId="18" xfId="0" applyFill="1" applyBorder="1" applyAlignment="1">
      <alignment vertical="center"/>
    </xf>
    <xf numFmtId="0" fontId="37" fillId="37" borderId="18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1" fontId="0" fillId="0" borderId="38" xfId="0" applyNumberFormat="1" applyFont="1" applyBorder="1"/>
    <xf numFmtId="1" fontId="0" fillId="0" borderId="18" xfId="0" applyNumberFormat="1" applyFont="1" applyBorder="1"/>
    <xf numFmtId="1" fontId="0" fillId="0" borderId="41" xfId="0" applyNumberFormat="1" applyFont="1" applyBorder="1"/>
    <xf numFmtId="167" fontId="0" fillId="0" borderId="0" xfId="0" applyNumberFormat="1" applyFont="1"/>
    <xf numFmtId="6" fontId="0" fillId="0" borderId="53" xfId="0" applyNumberFormat="1" applyFont="1" applyBorder="1"/>
    <xf numFmtId="0" fontId="0" fillId="0" borderId="19" xfId="0" applyBorder="1"/>
    <xf numFmtId="6" fontId="0" fillId="0" borderId="18" xfId="0" applyNumberFormat="1" applyFont="1" applyBorder="1"/>
    <xf numFmtId="6" fontId="0" fillId="0" borderId="54" xfId="0" applyNumberFormat="1" applyFont="1" applyBorder="1"/>
    <xf numFmtId="0" fontId="0" fillId="0" borderId="22" xfId="0" applyBorder="1"/>
    <xf numFmtId="6" fontId="0" fillId="0" borderId="26" xfId="0" applyNumberFormat="1" applyFont="1" applyBorder="1"/>
    <xf numFmtId="6" fontId="0" fillId="0" borderId="38" xfId="0" applyNumberFormat="1" applyFont="1" applyBorder="1"/>
    <xf numFmtId="6" fontId="0" fillId="0" borderId="41" xfId="0" applyNumberFormat="1" applyFont="1" applyBorder="1"/>
    <xf numFmtId="9" fontId="0" fillId="3" borderId="0" xfId="0" applyNumberFormat="1" applyFill="1"/>
    <xf numFmtId="1" fontId="0" fillId="3" borderId="0" xfId="0" applyNumberFormat="1" applyFill="1"/>
    <xf numFmtId="0" fontId="22" fillId="0" borderId="0" xfId="0" applyFont="1" applyFill="1" applyBorder="1" applyAlignment="1">
      <alignment horizontal="center" vertical="center"/>
    </xf>
    <xf numFmtId="3" fontId="22" fillId="0" borderId="19" xfId="1" applyNumberFormat="1" applyFont="1" applyFill="1" applyBorder="1" applyAlignment="1">
      <alignment horizontal="center"/>
    </xf>
    <xf numFmtId="3" fontId="22" fillId="0" borderId="20" xfId="1" applyNumberFormat="1" applyFont="1" applyFill="1" applyBorder="1" applyAlignment="1">
      <alignment horizontal="center"/>
    </xf>
    <xf numFmtId="3" fontId="22" fillId="0" borderId="21" xfId="1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center"/>
    </xf>
    <xf numFmtId="3" fontId="21" fillId="0" borderId="20" xfId="1" applyNumberFormat="1" applyFont="1" applyFill="1" applyBorder="1" applyAlignment="1">
      <alignment horizontal="center"/>
    </xf>
    <xf numFmtId="165" fontId="21" fillId="0" borderId="20" xfId="1" applyNumberFormat="1" applyFont="1" applyFill="1" applyBorder="1" applyAlignment="1">
      <alignment horizontal="center"/>
    </xf>
    <xf numFmtId="165" fontId="21" fillId="0" borderId="21" xfId="1" applyNumberFormat="1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25">
    <cellStyle name="_x0013_" xfId="97" xr:uid="{00000000-0005-0000-0000-000000000000}"/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ody: normal cell" xfId="60" xr:uid="{00000000-0005-0000-0000-00001A000000}"/>
    <cellStyle name="Calculation" xfId="14" builtinId="22" customBuiltin="1"/>
    <cellStyle name="Check Cell" xfId="16" builtinId="23" customBuiltin="1"/>
    <cellStyle name="Comma 18" xfId="98" xr:uid="{00000000-0005-0000-0000-00001D000000}"/>
    <cellStyle name="Comma 2" xfId="61" xr:uid="{00000000-0005-0000-0000-00001E000000}"/>
    <cellStyle name="Comma 2 2" xfId="62" xr:uid="{00000000-0005-0000-0000-00001F000000}"/>
    <cellStyle name="Comma 2 2 2" xfId="50" xr:uid="{00000000-0005-0000-0000-000020000000}"/>
    <cellStyle name="Comma 2 3" xfId="99" xr:uid="{00000000-0005-0000-0000-000021000000}"/>
    <cellStyle name="Comma 3" xfId="63" xr:uid="{00000000-0005-0000-0000-000022000000}"/>
    <cellStyle name="Comma 3 2" xfId="100" xr:uid="{00000000-0005-0000-0000-000023000000}"/>
    <cellStyle name="Comma 3 3" xfId="101" xr:uid="{00000000-0005-0000-0000-000024000000}"/>
    <cellStyle name="Comma 3 4" xfId="48" xr:uid="{00000000-0005-0000-0000-000025000000}"/>
    <cellStyle name="Comma 4" xfId="88" xr:uid="{00000000-0005-0000-0000-000026000000}"/>
    <cellStyle name="Comma 5" xfId="102" xr:uid="{00000000-0005-0000-0000-000027000000}"/>
    <cellStyle name="Comma 6" xfId="103" xr:uid="{00000000-0005-0000-0000-000028000000}"/>
    <cellStyle name="Currency 2" xfId="89" xr:uid="{00000000-0005-0000-0000-000029000000}"/>
    <cellStyle name="Currency 2 2" xfId="104" xr:uid="{00000000-0005-0000-0000-00002A000000}"/>
    <cellStyle name="Currency 2 3" xfId="105" xr:uid="{00000000-0005-0000-0000-00002B000000}"/>
    <cellStyle name="Currency 2 4" xfId="106" xr:uid="{00000000-0005-0000-0000-00002C000000}"/>
    <cellStyle name="Currency 2 5" xfId="52" xr:uid="{00000000-0005-0000-0000-00002D000000}"/>
    <cellStyle name="Currency 3" xfId="45" xr:uid="{00000000-0005-0000-0000-00002E000000}"/>
    <cellStyle name="Currency 3 2" xfId="107" xr:uid="{00000000-0005-0000-0000-00002F000000}"/>
    <cellStyle name="Currency 3 3" xfId="108" xr:uid="{00000000-0005-0000-0000-000030000000}"/>
    <cellStyle name="Currency 4" xfId="109" xr:uid="{00000000-0005-0000-0000-000031000000}"/>
    <cellStyle name="Currency 5" xfId="110" xr:uid="{00000000-0005-0000-0000-000032000000}"/>
    <cellStyle name="Currency 6" xfId="111" xr:uid="{00000000-0005-0000-0000-000033000000}"/>
    <cellStyle name="Explanatory Text" xfId="19" builtinId="53" customBuiltin="1"/>
    <cellStyle name="Followed Hyperlink 2" xfId="91" xr:uid="{00000000-0005-0000-0000-000035000000}"/>
    <cellStyle name="Font: Calibri, 9pt regular" xfId="64" xr:uid="{00000000-0005-0000-0000-000036000000}"/>
    <cellStyle name="Footnotes: all except top row" xfId="65" xr:uid="{00000000-0005-0000-0000-000037000000}"/>
    <cellStyle name="Footnotes: top row" xfId="66" xr:uid="{00000000-0005-0000-0000-000038000000}"/>
    <cellStyle name="Good" xfId="9" builtinId="26" customBuiltin="1"/>
    <cellStyle name="Header: bottom row" xfId="67" xr:uid="{00000000-0005-0000-0000-00003A000000}"/>
    <cellStyle name="Header: top rows" xfId="68" xr:uid="{00000000-0005-0000-0000-00003B000000}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 2" xfId="69" xr:uid="{00000000-0005-0000-0000-000040000000}"/>
    <cellStyle name="Hyperlink 2 2" xfId="112" xr:uid="{00000000-0005-0000-0000-000041000000}"/>
    <cellStyle name="Hyperlink 3" xfId="92" xr:uid="{00000000-0005-0000-0000-000042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96" xr:uid="{00000000-0005-0000-0000-000047000000}"/>
    <cellStyle name="Normal 11" xfId="113" xr:uid="{00000000-0005-0000-0000-000048000000}"/>
    <cellStyle name="Normal 12" xfId="114" xr:uid="{00000000-0005-0000-0000-000049000000}"/>
    <cellStyle name="Normal 13" xfId="115" xr:uid="{00000000-0005-0000-0000-00004A000000}"/>
    <cellStyle name="Normal 2" xfId="70" xr:uid="{00000000-0005-0000-0000-00004B000000}"/>
    <cellStyle name="Normal 2 11" xfId="44" xr:uid="{00000000-0005-0000-0000-00004C000000}"/>
    <cellStyle name="Normal 2 2" xfId="3" xr:uid="{00000000-0005-0000-0000-00004D000000}"/>
    <cellStyle name="Normal 2 2 2" xfId="71" xr:uid="{00000000-0005-0000-0000-00004E000000}"/>
    <cellStyle name="Normal 2 2 2 2" xfId="95" xr:uid="{00000000-0005-0000-0000-00004F000000}"/>
    <cellStyle name="Normal 2 3" xfId="59" xr:uid="{00000000-0005-0000-0000-000050000000}"/>
    <cellStyle name="Normal 23" xfId="72" xr:uid="{00000000-0005-0000-0000-000051000000}"/>
    <cellStyle name="Normal 24" xfId="73" xr:uid="{00000000-0005-0000-0000-000052000000}"/>
    <cellStyle name="Normal 3" xfId="74" xr:uid="{00000000-0005-0000-0000-000053000000}"/>
    <cellStyle name="Normal 3 2" xfId="55" xr:uid="{00000000-0005-0000-0000-000054000000}"/>
    <cellStyle name="Normal 4" xfId="75" xr:uid="{00000000-0005-0000-0000-000055000000}"/>
    <cellStyle name="Normal 4 2" xfId="54" xr:uid="{00000000-0005-0000-0000-000056000000}"/>
    <cellStyle name="Normal 5" xfId="76" xr:uid="{00000000-0005-0000-0000-000057000000}"/>
    <cellStyle name="Normal 5 2" xfId="77" xr:uid="{00000000-0005-0000-0000-000058000000}"/>
    <cellStyle name="Normal 5 3" xfId="51" xr:uid="{00000000-0005-0000-0000-000059000000}"/>
    <cellStyle name="Normal 6" xfId="78" xr:uid="{00000000-0005-0000-0000-00005A000000}"/>
    <cellStyle name="Normal 6 2" xfId="49" xr:uid="{00000000-0005-0000-0000-00005B000000}"/>
    <cellStyle name="Normal 7" xfId="87" xr:uid="{00000000-0005-0000-0000-00005C000000}"/>
    <cellStyle name="Normal 7 2" xfId="46" xr:uid="{00000000-0005-0000-0000-00005D000000}"/>
    <cellStyle name="Normal 8" xfId="85" xr:uid="{00000000-0005-0000-0000-00005E000000}"/>
    <cellStyle name="Normal 8 2" xfId="116" xr:uid="{00000000-0005-0000-0000-00005F000000}"/>
    <cellStyle name="Normal 8 3" xfId="58" xr:uid="{00000000-0005-0000-0000-000060000000}"/>
    <cellStyle name="Normal 9" xfId="93" xr:uid="{00000000-0005-0000-0000-000061000000}"/>
    <cellStyle name="Normal 9 2" xfId="117" xr:uid="{00000000-0005-0000-0000-000062000000}"/>
    <cellStyle name="Note" xfId="18" builtinId="10" customBuiltin="1"/>
    <cellStyle name="Note 2" xfId="79" xr:uid="{00000000-0005-0000-0000-000064000000}"/>
    <cellStyle name="Output" xfId="13" builtinId="21" customBuiltin="1"/>
    <cellStyle name="Parent row" xfId="80" xr:uid="{00000000-0005-0000-0000-000066000000}"/>
    <cellStyle name="Percent" xfId="1" builtinId="5"/>
    <cellStyle name="Percent 2" xfId="81" xr:uid="{00000000-0005-0000-0000-000068000000}"/>
    <cellStyle name="Percent 2 2" xfId="118" xr:uid="{00000000-0005-0000-0000-000069000000}"/>
    <cellStyle name="Percent 2 3" xfId="119" xr:uid="{00000000-0005-0000-0000-00006A000000}"/>
    <cellStyle name="Percent 2 4" xfId="120" xr:uid="{00000000-0005-0000-0000-00006B000000}"/>
    <cellStyle name="Percent 2 5" xfId="47" xr:uid="{00000000-0005-0000-0000-00006C000000}"/>
    <cellStyle name="Percent 3" xfId="90" xr:uid="{00000000-0005-0000-0000-00006D000000}"/>
    <cellStyle name="Percent 3 2" xfId="57" xr:uid="{00000000-0005-0000-0000-00006E000000}"/>
    <cellStyle name="Percent 4" xfId="86" xr:uid="{00000000-0005-0000-0000-00006F000000}"/>
    <cellStyle name="Percent 4 2" xfId="121" xr:uid="{00000000-0005-0000-0000-000070000000}"/>
    <cellStyle name="Percent 4 3" xfId="94" xr:uid="{00000000-0005-0000-0000-000071000000}"/>
    <cellStyle name="Percent 5" xfId="122" xr:uid="{00000000-0005-0000-0000-000072000000}"/>
    <cellStyle name="Percent 6" xfId="123" xr:uid="{00000000-0005-0000-0000-000073000000}"/>
    <cellStyle name="Percent 7" xfId="124" xr:uid="{00000000-0005-0000-0000-000074000000}"/>
    <cellStyle name="Section Break" xfId="82" xr:uid="{00000000-0005-0000-0000-000075000000}"/>
    <cellStyle name="Section Break: parent row" xfId="83" xr:uid="{00000000-0005-0000-0000-000076000000}"/>
    <cellStyle name="SEM-BPS-data" xfId="56" xr:uid="{00000000-0005-0000-0000-000077000000}"/>
    <cellStyle name="Style 1" xfId="53" xr:uid="{00000000-0005-0000-0000-000078000000}"/>
    <cellStyle name="Table title" xfId="84" xr:uid="{00000000-0005-0000-0000-000079000000}"/>
    <cellStyle name="Title" xfId="4" builtinId="15" customBuiltin="1"/>
    <cellStyle name="Total" xfId="20" builtinId="25" customBuiltin="1"/>
    <cellStyle name="Warning Text" xfId="17" builtinId="11" customBuiltin="1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colors>
    <mruColors>
      <color rgb="FF0070CD"/>
      <color rgb="FF77BC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75-440D-8028-130EED001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75-440D-8028-130EED001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75-440D-8028-130EED001B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75-440D-8028-130EED001B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75-440D-8028-130EED001B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75-440D-8028-130EED001B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75-440D-8028-130EED001B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75-440D-8028-130EED001B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75-440D-8028-130EED001B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A75-440D-8028-130EED001B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'TECO Dashboard'!$F$51:$F$54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'TECO Dashboard'!$G$51:$G$54</c:f>
              <c:numCache>
                <c:formatCode>#,##0</c:formatCode>
                <c:ptCount val="4"/>
                <c:pt idx="0">
                  <c:v>62.884524223602483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75-440D-8028-130EED00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4-47DE-80FE-E4CA03F384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B4-47DE-80FE-E4CA03F384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B4-47DE-80FE-E4CA03F384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4-47DE-80FE-E4CA03F384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4-47DE-80FE-E4CA03F384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B4-47DE-80FE-E4CA03F384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B4-47DE-80FE-E4CA03F384E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B4-47DE-80FE-E4CA03F384E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FB4-47DE-80FE-E4CA03F384E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FB4-47DE-80FE-E4CA03F384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FFB4-47DE-80FE-E4CA03F3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55-436C-9613-756A39BB46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55-436C-9613-756A39BB46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55-436C-9613-756A39BB46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55-436C-9613-756A39BB46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55-436C-9613-756A39BB46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55-436C-9613-756A39BB46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55-436C-9613-756A39BB46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55-436C-9613-756A39BB46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55-436C-9613-756A39BB46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55-436C-9613-756A39BB46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2255-436C-9613-756A39BB4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72-4808-957D-DF7648F1A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72-4808-957D-DF7648F1A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72-4808-957D-DF7648F1A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72-4808-957D-DF7648F1A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72-4808-957D-DF7648F1AF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72-4808-957D-DF7648F1AF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72-4808-957D-DF7648F1AF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72-4808-957D-DF7648F1AF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72-4808-957D-DF7648F1AF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72-4808-957D-DF7648F1AF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C172-4808-957D-DF7648F1A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'TECO Dashboard'!$C$78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Dashboard'!$B$79:$B$82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'TECO Dashboard'!$C$79:$C$82</c:f>
              <c:numCache>
                <c:formatCode>#,##0</c:formatCode>
                <c:ptCount val="4"/>
                <c:pt idx="0">
                  <c:v>0</c:v>
                </c:pt>
                <c:pt idx="1">
                  <c:v>901.63300000000004</c:v>
                </c:pt>
                <c:pt idx="2">
                  <c:v>205.72</c:v>
                </c:pt>
                <c:pt idx="3">
                  <c:v>100.157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6-48EC-ADC4-E2C369EE175D}"/>
            </c:ext>
          </c:extLst>
        </c:ser>
        <c:ser>
          <c:idx val="1"/>
          <c:order val="1"/>
          <c:tx>
            <c:strRef>
              <c:f>'TECO Dashboard'!$D$78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Dashboard'!$B$79:$B$82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'TECO Dashboard'!$D$79:$D$82</c:f>
              <c:numCache>
                <c:formatCode>#,##0</c:formatCode>
                <c:ptCount val="4"/>
                <c:pt idx="0">
                  <c:v>1334.325</c:v>
                </c:pt>
                <c:pt idx="1">
                  <c:v>0</c:v>
                </c:pt>
                <c:pt idx="2">
                  <c:v>215.99</c:v>
                </c:pt>
                <c:pt idx="3">
                  <c:v>94.805000000000007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EC-ADC4-E2C369EE17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261824"/>
        <c:axId val="53263360"/>
      </c:barChart>
      <c:catAx>
        <c:axId val="53261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53263360"/>
        <c:crosses val="autoZero"/>
        <c:auto val="1"/>
        <c:lblAlgn val="ctr"/>
        <c:lblOffset val="100"/>
        <c:noMultiLvlLbl val="0"/>
      </c:catAx>
      <c:valAx>
        <c:axId val="532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Technical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3261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'TECO Dashboard'!$F$79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Dashboard'!$G$78:$H$78</c:f>
              <c:strCache>
                <c:ptCount val="2"/>
                <c:pt idx="0">
                  <c:v>Summer MW</c:v>
                </c:pt>
                <c:pt idx="1">
                  <c:v>Winter MW</c:v>
                </c:pt>
              </c:strCache>
            </c:strRef>
          </c:cat>
          <c:val>
            <c:numRef>
              <c:f>'TECO Dashboard'!$G$79:$H$79</c:f>
              <c:numCache>
                <c:formatCode>#,##0</c:formatCode>
                <c:ptCount val="2"/>
                <c:pt idx="0">
                  <c:v>0</c:v>
                </c:pt>
                <c:pt idx="1">
                  <c:v>40.857999999999997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6-4F1C-9B7F-449A95F89854}"/>
            </c:ext>
          </c:extLst>
        </c:ser>
        <c:ser>
          <c:idx val="1"/>
          <c:order val="1"/>
          <c:tx>
            <c:strRef>
              <c:f>'TECO Dashboard'!$F$80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Dashboard'!$G$78:$H$78</c:f>
              <c:strCache>
                <c:ptCount val="2"/>
                <c:pt idx="0">
                  <c:v>Summer MW</c:v>
                </c:pt>
                <c:pt idx="1">
                  <c:v>Winter MW</c:v>
                </c:pt>
              </c:strCache>
            </c:strRef>
          </c:cat>
          <c:val>
            <c:numRef>
              <c:f>'TECO Dashboard'!$G$80:$H$80</c:f>
              <c:numCache>
                <c:formatCode>#,##0</c:formatCode>
                <c:ptCount val="2"/>
                <c:pt idx="0">
                  <c:v>76.852999999999994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6-4F1C-9B7F-449A95F89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306112"/>
        <c:axId val="53307648"/>
      </c:barChart>
      <c:catAx>
        <c:axId val="53306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53307648"/>
        <c:crosses val="autoZero"/>
        <c:auto val="1"/>
        <c:lblAlgn val="ctr"/>
        <c:lblOffset val="100"/>
        <c:noMultiLvlLbl val="0"/>
      </c:catAx>
      <c:valAx>
        <c:axId val="5330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Technical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330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'TECO Dashboard'!$K$78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Dashboard'!$J$79:$J$82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'TECO Dashboard'!$K$79:$K$82</c:f>
              <c:numCache>
                <c:formatCode>#,##0</c:formatCode>
                <c:ptCount val="4"/>
                <c:pt idx="0">
                  <c:v>124.855</c:v>
                </c:pt>
                <c:pt idx="1">
                  <c:v>362.35899999999998</c:v>
                </c:pt>
                <c:pt idx="2">
                  <c:v>142.78200000000001</c:v>
                </c:pt>
                <c:pt idx="3">
                  <c:v>483.77600000000001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5-47EA-9D0C-056EA53E8CC5}"/>
            </c:ext>
          </c:extLst>
        </c:ser>
        <c:ser>
          <c:idx val="1"/>
          <c:order val="1"/>
          <c:tx>
            <c:strRef>
              <c:f>'TECO Dashboard'!$L$78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'TECO Dashboard'!$J$79:$J$82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'TECO Dashboard'!$L$79:$L$82</c:f>
              <c:numCache>
                <c:formatCode>#,##0</c:formatCode>
                <c:ptCount val="4"/>
                <c:pt idx="0">
                  <c:v>99.724999999999994</c:v>
                </c:pt>
                <c:pt idx="1">
                  <c:v>370.83300000000003</c:v>
                </c:pt>
                <c:pt idx="2">
                  <c:v>161.20400000000001</c:v>
                </c:pt>
                <c:pt idx="3">
                  <c:v>498.15199999999999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5-47EA-9D0C-056EA53E8C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348224"/>
        <c:axId val="53349760"/>
      </c:barChart>
      <c:catAx>
        <c:axId val="533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53349760"/>
        <c:crosses val="autoZero"/>
        <c:auto val="1"/>
        <c:lblAlgn val="ctr"/>
        <c:lblOffset val="100"/>
        <c:noMultiLvlLbl val="0"/>
      </c:catAx>
      <c:valAx>
        <c:axId val="53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Technical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334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83</xdr:row>
      <xdr:rowOff>90488</xdr:rowOff>
    </xdr:from>
    <xdr:to>
      <xdr:col>3</xdr:col>
      <xdr:colOff>447675</xdr:colOff>
      <xdr:row>98</xdr:row>
      <xdr:rowOff>119063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133350</xdr:colOff>
      <xdr:row>83</xdr:row>
      <xdr:rowOff>161925</xdr:rowOff>
    </xdr:from>
    <xdr:to>
      <xdr:col>7</xdr:col>
      <xdr:colOff>1438275</xdr:colOff>
      <xdr:row>94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84</xdr:row>
      <xdr:rowOff>9525</xdr:rowOff>
    </xdr:from>
    <xdr:to>
      <xdr:col>11</xdr:col>
      <xdr:colOff>1657350</xdr:colOff>
      <xdr:row>99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4</xdr:col>
      <xdr:colOff>1128355</xdr:colOff>
      <xdr:row>89</xdr:row>
      <xdr:rowOff>168083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2340"/>
          <a:ext cx="6858595" cy="5113463"/>
        </a:xfrm>
        <a:prstGeom prst="rect">
          <a:avLst/>
        </a:prstGeom>
      </xdr:spPr>
    </xdr:pic>
    <xdr:clientData/>
  </xdr:twoCellAnchor>
  <xdr:twoCellAnchor editAs="oneCell">
    <xdr:from>
      <xdr:col>4</xdr:col>
      <xdr:colOff>1059180</xdr:colOff>
      <xdr:row>61</xdr:row>
      <xdr:rowOff>7620</xdr:rowOff>
    </xdr:from>
    <xdr:to>
      <xdr:col>10</xdr:col>
      <xdr:colOff>297814</xdr:colOff>
      <xdr:row>89</xdr:row>
      <xdr:rowOff>107133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9420" y="10927080"/>
          <a:ext cx="7308214" cy="5227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tfr0qbi\Goals%20DSM\2003%20IRP\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dudata/CSPA%20Projects/610025%20-%20FEECA%20Potential%20Study/TEAPOT%20model%20and%20output/Result%20Comparison%201112/Res/Res_Output_093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Appendix"/>
      <sheetName val="DEF_Input"/>
      <sheetName val="DEF_2018_9_30"/>
      <sheetName val="FPL_Input"/>
      <sheetName val="FPL_2018_9_30"/>
      <sheetName val="FPU_Input"/>
      <sheetName val="FPU_2018_9_30"/>
      <sheetName val="Gulf_Input"/>
      <sheetName val="Gulf_2018_9_30"/>
      <sheetName val="JEA_Input"/>
      <sheetName val="JEA_2018_9_30"/>
      <sheetName val="OUC_Input"/>
      <sheetName val="OUC_2018_9_30"/>
      <sheetName val="TECO_Input"/>
      <sheetName val="TECO_2018_9_30"/>
    </sheetNames>
    <sheetDataSet>
      <sheetData sheetId="0"/>
      <sheetData sheetId="1"/>
      <sheetData sheetId="2">
        <row r="2">
          <cell r="B2" t="str">
            <v>Final Measure List</v>
          </cell>
          <cell r="C2" t="str">
            <v>Final Measure List</v>
          </cell>
        </row>
        <row r="3">
          <cell r="B3" t="str">
            <v>Smart Power Strip</v>
          </cell>
          <cell r="C3" t="str">
            <v>Smart Power Strip</v>
          </cell>
        </row>
        <row r="4">
          <cell r="B4" t="str">
            <v>ENERGY STAR Personal Computer</v>
          </cell>
          <cell r="C4" t="str">
            <v>ENERGY STAR Personal Computer</v>
          </cell>
        </row>
        <row r="5">
          <cell r="B5" t="str">
            <v>ENERGY STAR TV</v>
          </cell>
          <cell r="C5" t="str">
            <v>ENERGY STAR TV</v>
          </cell>
        </row>
        <row r="6">
          <cell r="B6" t="str">
            <v>Energy Star Air Purifier</v>
          </cell>
          <cell r="C6" t="str">
            <v>ENERGY STAR Air Purifier / Cleaner</v>
          </cell>
        </row>
        <row r="7">
          <cell r="B7" t="str">
            <v>ENERGY STAR Imaging Equipment</v>
          </cell>
          <cell r="C7" t="str">
            <v>ENERGY STAR Imaging Equipment</v>
          </cell>
        </row>
        <row r="8">
          <cell r="B8" t="str">
            <v>Removal of 2nd Refrigerator-Freezer</v>
          </cell>
          <cell r="C8" t="str">
            <v>Removal of 2nd Refrigerator/Freezer</v>
          </cell>
        </row>
        <row r="9">
          <cell r="B9" t="str">
            <v>ENERGY STAR Refrigerator</v>
          </cell>
          <cell r="C9" t="str">
            <v>ENERGY STAR Refrigerator</v>
          </cell>
        </row>
        <row r="10">
          <cell r="B10" t="str">
            <v>ENERGY STAR Dishwasher</v>
          </cell>
          <cell r="C10" t="str">
            <v>ENERGY STAR Dishwasher</v>
          </cell>
        </row>
        <row r="11">
          <cell r="B11" t="str">
            <v>ENERGY STAR Freezer</v>
          </cell>
          <cell r="C11" t="str">
            <v>ENERGY STAR Freezer</v>
          </cell>
        </row>
        <row r="12">
          <cell r="B12" t="str">
            <v>High Efficiency Convection Oven</v>
          </cell>
          <cell r="C12" t="str">
            <v>High Efficiency Convection Oven</v>
          </cell>
        </row>
        <row r="13">
          <cell r="B13" t="str">
            <v>High Efficiency Induction Cooktop</v>
          </cell>
          <cell r="C13" t="str">
            <v>High-Efficiency Induction Cooktop</v>
          </cell>
        </row>
        <row r="14">
          <cell r="B14" t="str">
            <v>Energy Star Clothes Washer</v>
          </cell>
          <cell r="C14" t="str">
            <v xml:space="preserve">ENERGY STAR Clothes Washer </v>
          </cell>
        </row>
        <row r="15">
          <cell r="B15" t="str">
            <v>ENERGY STAR Clothes Dryer</v>
          </cell>
          <cell r="C15" t="str">
            <v>ENERGY STAR Clothes Dryer</v>
          </cell>
        </row>
        <row r="16">
          <cell r="B16" t="str">
            <v>Heat Pump Clothes Dryer</v>
          </cell>
          <cell r="C16" t="str">
            <v>Heat Pump Clothes Dryer</v>
          </cell>
        </row>
        <row r="17">
          <cell r="B17" t="str">
            <v>Energy Star Audio-Video Equipment</v>
          </cell>
          <cell r="C17" t="str">
            <v>ENERGY STAR Audio/Video Equipment</v>
          </cell>
        </row>
        <row r="18">
          <cell r="B18" t="str">
            <v>ENERGY STAR Door</v>
          </cell>
          <cell r="C18" t="str">
            <v>ENERGY STAR Door</v>
          </cell>
        </row>
        <row r="19">
          <cell r="B19" t="str">
            <v>Storm Door</v>
          </cell>
          <cell r="C19" t="str">
            <v>Storm Door</v>
          </cell>
        </row>
        <row r="20">
          <cell r="B20" t="str">
            <v>Green Roof</v>
          </cell>
          <cell r="C20" t="str">
            <v>Green Roof</v>
          </cell>
        </row>
        <row r="21">
          <cell r="B21" t="str">
            <v>Ceiling Insulation(R2 to R38)</v>
          </cell>
          <cell r="C21" t="str">
            <v>Ceiling Insulation (R2 to R38)</v>
          </cell>
        </row>
        <row r="22">
          <cell r="B22" t="str">
            <v>Ceiling Insulation(R12 to R38)</v>
          </cell>
          <cell r="C22" t="str">
            <v>Ceiling Insulation (R12 to R38)</v>
          </cell>
        </row>
        <row r="23">
          <cell r="B23" t="str">
            <v>Ceiling Insulation(R19 to R38)</v>
          </cell>
          <cell r="C23" t="str">
            <v>Ceiling Insulation (R19 to R38)</v>
          </cell>
        </row>
        <row r="24">
          <cell r="B24" t="str">
            <v>Ceiling Insulation(R30 to R38)</v>
          </cell>
          <cell r="C24" t="str">
            <v>Ceiling Insulation (R30 to R38)</v>
          </cell>
        </row>
        <row r="25">
          <cell r="B25" t="str">
            <v>Spray Foam Insulation(Base R2)</v>
          </cell>
          <cell r="C25" t="str">
            <v>Spray Foam Insulation (Base: R2)</v>
          </cell>
        </row>
        <row r="26">
          <cell r="B26" t="str">
            <v>Spray Foam Insulation(Base R12)</v>
          </cell>
          <cell r="C26" t="str">
            <v>Spray Foam Insulation (Base: R12)</v>
          </cell>
        </row>
        <row r="27">
          <cell r="B27" t="str">
            <v>Spray Foam Insulation(Base R19)</v>
          </cell>
          <cell r="C27" t="str">
            <v>Spray Foam Insulation (Base: R19)</v>
          </cell>
        </row>
        <row r="28">
          <cell r="B28" t="str">
            <v>Spray Foam Insulation(Base R30)</v>
          </cell>
          <cell r="C28" t="str">
            <v>Spray Foam Insulation (Base: R30)</v>
          </cell>
        </row>
        <row r="29">
          <cell r="B29" t="str">
            <v>Wall Insulation</v>
          </cell>
          <cell r="C29" t="str">
            <v>Wall Insulation</v>
          </cell>
        </row>
        <row r="30">
          <cell r="B30" t="str">
            <v>Sealed crawlspace</v>
          </cell>
          <cell r="C30" t="str">
            <v>Sealed crawlspace</v>
          </cell>
        </row>
        <row r="31">
          <cell r="B31" t="str">
            <v>Duct Insulation</v>
          </cell>
          <cell r="C31" t="str">
            <v>Duct Insulation</v>
          </cell>
        </row>
        <row r="32">
          <cell r="B32" t="str">
            <v>Floor Insulation</v>
          </cell>
          <cell r="C32" t="str">
            <v>Floor Insulation</v>
          </cell>
        </row>
        <row r="33">
          <cell r="B33" t="str">
            <v>Radiant Barrier</v>
          </cell>
          <cell r="C33" t="str">
            <v>Radiant Barrier</v>
          </cell>
        </row>
        <row r="34">
          <cell r="B34" t="str">
            <v>ENERGY STAR Certified Roof Products</v>
          </cell>
          <cell r="C34" t="str">
            <v>ENERGY STAR Certified Roof Products</v>
          </cell>
        </row>
        <row r="35">
          <cell r="B35" t="str">
            <v>Air Sealing-Infiltration Control</v>
          </cell>
          <cell r="C35" t="str">
            <v>Air Sealing/Infiltration Control</v>
          </cell>
        </row>
        <row r="36">
          <cell r="B36" t="str">
            <v>Window Sun Protection</v>
          </cell>
          <cell r="C36" t="str">
            <v>Window Sun Protection</v>
          </cell>
        </row>
        <row r="37">
          <cell r="B37" t="str">
            <v>ENERGY STAR Windows</v>
          </cell>
          <cell r="C37" t="str">
            <v>ENERGY STAR Windows</v>
          </cell>
        </row>
        <row r="38">
          <cell r="B38" t="str">
            <v>Duct Repair</v>
          </cell>
          <cell r="C38" t="str">
            <v>Duct Repair</v>
          </cell>
        </row>
        <row r="39">
          <cell r="B39" t="str">
            <v>Smart Thermostat</v>
          </cell>
          <cell r="C39" t="str">
            <v>Smart Thermostats</v>
          </cell>
        </row>
        <row r="40">
          <cell r="B40" t="str">
            <v>Programmable Thermostat</v>
          </cell>
          <cell r="C40" t="str">
            <v>Programmable Thermostat</v>
          </cell>
        </row>
        <row r="41">
          <cell r="B41" t="str">
            <v>ENERGY STAR Ceiling Fan</v>
          </cell>
          <cell r="C41" t="str">
            <v>ENERGY STAR Ceiling Fan</v>
          </cell>
        </row>
        <row r="42">
          <cell r="B42" t="str">
            <v>Central AC Tune Up</v>
          </cell>
          <cell r="C42" t="str">
            <v>Central AC Tune Up</v>
          </cell>
        </row>
        <row r="43">
          <cell r="B43" t="str">
            <v>Heat Pump Tune Up</v>
          </cell>
          <cell r="C43" t="str">
            <v>Heat Pump Tune Up</v>
          </cell>
        </row>
        <row r="44">
          <cell r="B44" t="str">
            <v>15 SEER Central AC</v>
          </cell>
          <cell r="C44" t="str">
            <v>15 SEER Central AC</v>
          </cell>
        </row>
        <row r="45">
          <cell r="B45" t="str">
            <v>16 SEER Central AC</v>
          </cell>
          <cell r="C45" t="str">
            <v>16 SEER Central AC</v>
          </cell>
        </row>
        <row r="46">
          <cell r="B46" t="str">
            <v>17 SEER Central AC</v>
          </cell>
          <cell r="C46" t="str">
            <v>17 SEER Central AC</v>
          </cell>
        </row>
        <row r="47">
          <cell r="B47" t="str">
            <v>18 SEER Central AC</v>
          </cell>
          <cell r="C47" t="str">
            <v>18 SEER Central AC</v>
          </cell>
        </row>
        <row r="48">
          <cell r="B48" t="str">
            <v>21 SEER Central AC</v>
          </cell>
          <cell r="C48" t="str">
            <v>21 SEER Central AC</v>
          </cell>
        </row>
        <row r="49">
          <cell r="B49" t="str">
            <v>15 SEER Air Source Heat Pump</v>
          </cell>
          <cell r="C49" t="str">
            <v>15 SEER Air Source Heat Pump</v>
          </cell>
        </row>
        <row r="50">
          <cell r="B50" t="str">
            <v>14 SEER ASHP from base electric resistance heating</v>
          </cell>
          <cell r="C50" t="str">
            <v>14 SEER Air Source Heat Pump from base electric resistance heating</v>
          </cell>
        </row>
        <row r="51">
          <cell r="B51" t="str">
            <v>21 SEER ASHP from base electric resistance heating</v>
          </cell>
          <cell r="C51" t="str">
            <v>21 SEER Air Source Heat Pump from base electric resistance heating</v>
          </cell>
        </row>
        <row r="52">
          <cell r="B52" t="str">
            <v>16 SEER Air Source Heat Pump</v>
          </cell>
          <cell r="C52" t="str">
            <v>16 SEER Air Source Heat Pump</v>
          </cell>
        </row>
        <row r="53">
          <cell r="B53" t="str">
            <v>17 SEER Air Source Heat Pump</v>
          </cell>
          <cell r="C53" t="str">
            <v>17 SEER Air Source Heat Pump</v>
          </cell>
        </row>
        <row r="54">
          <cell r="B54" t="str">
            <v>18 SEER Air Source Heat Pump</v>
          </cell>
          <cell r="C54" t="str">
            <v>18 SEER Air Source Heat Pump</v>
          </cell>
        </row>
        <row r="55">
          <cell r="B55" t="str">
            <v>21 SEER Air Source Heat Pump</v>
          </cell>
          <cell r="C55" t="str">
            <v>21 SEER Air Source Heat Pump</v>
          </cell>
        </row>
        <row r="56">
          <cell r="B56" t="str">
            <v>Variable Refrigerant Flow (VRF) HVAC Systems</v>
          </cell>
          <cell r="C56" t="str">
            <v>Variable Refrigerant Flow (VRF) HVAC Systems</v>
          </cell>
        </row>
        <row r="57">
          <cell r="B57" t="str">
            <v>HVAC ECM Motor</v>
          </cell>
          <cell r="C57" t="str">
            <v>HVAC ECM Motor</v>
          </cell>
        </row>
        <row r="58">
          <cell r="B58" t="str">
            <v>ENERGY STAR Room AC</v>
          </cell>
          <cell r="C58" t="str">
            <v>ENERGY STAR Room AC</v>
          </cell>
        </row>
        <row r="59">
          <cell r="B59" t="str">
            <v>Ground Source Heat Pump</v>
          </cell>
          <cell r="C59" t="str">
            <v xml:space="preserve">Ground Source Heat Pump (GSHP) </v>
          </cell>
        </row>
        <row r="60">
          <cell r="B60" t="str">
            <v>ENERGY STAR Dehumidifier</v>
          </cell>
          <cell r="C60" t="str">
            <v>ENERGY STAR Dehumidifier</v>
          </cell>
        </row>
        <row r="61">
          <cell r="B61" t="str">
            <v>Exterior Lighting Controls</v>
          </cell>
          <cell r="C61" t="str">
            <v>Exterior Lighting Controls</v>
          </cell>
        </row>
        <row r="62">
          <cell r="B62" t="str">
            <v>Interior Lighting Controls</v>
          </cell>
          <cell r="C62" t="str">
            <v>Interior Lighting Controls</v>
          </cell>
        </row>
        <row r="63">
          <cell r="B63" t="str">
            <v>CFL-13W</v>
          </cell>
          <cell r="C63" t="str">
            <v>CFL - 13W</v>
          </cell>
        </row>
        <row r="64">
          <cell r="B64" t="str">
            <v>CFL - 15W Flood</v>
          </cell>
          <cell r="C64" t="str">
            <v>CFL - 15W Flood</v>
          </cell>
        </row>
        <row r="65">
          <cell r="B65" t="str">
            <v>CFL-23W</v>
          </cell>
          <cell r="C65" t="str">
            <v>CFL - 23W</v>
          </cell>
        </row>
        <row r="66">
          <cell r="B66" t="str">
            <v>Low Wattage T8 Fixture</v>
          </cell>
          <cell r="C66" t="str">
            <v>Low Wattage T8 Fixture</v>
          </cell>
        </row>
        <row r="67">
          <cell r="B67" t="str">
            <v>Linear LED</v>
          </cell>
          <cell r="C67" t="str">
            <v>Linear LED</v>
          </cell>
        </row>
        <row r="68">
          <cell r="B68" t="str">
            <v>LED - 9W</v>
          </cell>
          <cell r="C68" t="str">
            <v>LED - 9W</v>
          </cell>
        </row>
        <row r="69">
          <cell r="B69" t="str">
            <v>LED - 9W Flood</v>
          </cell>
          <cell r="C69" t="str">
            <v>LED - 9W Flood</v>
          </cell>
        </row>
        <row r="70">
          <cell r="B70" t="str">
            <v>LED - 14W</v>
          </cell>
          <cell r="C70" t="str">
            <v>LED - 14W</v>
          </cell>
        </row>
        <row r="71">
          <cell r="B71" t="str">
            <v>LED Specialty Lamps-5W Chandelier</v>
          </cell>
          <cell r="C71" t="str">
            <v>LED -5W Chandelier</v>
          </cell>
        </row>
        <row r="72">
          <cell r="B72" t="str">
            <v>CFL - 15W Flood (Exterior)</v>
          </cell>
          <cell r="C72" t="str">
            <v>CFL - 15W Flood (Exterior)</v>
          </cell>
        </row>
        <row r="73">
          <cell r="B73" t="str">
            <v>LED - 9W Flood (Exterior)</v>
          </cell>
          <cell r="C73" t="str">
            <v>LED - 9W Flood (Exterior)</v>
          </cell>
        </row>
        <row r="74">
          <cell r="B74" t="str">
            <v>Solar Attic Fan</v>
          </cell>
          <cell r="C74" t="str">
            <v>Solar Attic Fan</v>
          </cell>
        </row>
        <row r="75">
          <cell r="B75" t="str">
            <v>ENERGY STAR Bathroom Ventilating Fan</v>
          </cell>
          <cell r="C75" t="str">
            <v>ENERGY STAR Bathroom Ventilating Fan</v>
          </cell>
        </row>
        <row r="76">
          <cell r="B76" t="str">
            <v>Variable Speed Pool Pump</v>
          </cell>
          <cell r="C76" t="str">
            <v>Variable Speed Pool Pump</v>
          </cell>
        </row>
        <row r="77">
          <cell r="B77" t="str">
            <v>Two Speed Pool Pump</v>
          </cell>
          <cell r="C77" t="str">
            <v>Two Speed Pool Pump</v>
          </cell>
        </row>
        <row r="78">
          <cell r="B78" t="str">
            <v>Solar Powered Pool Pumps</v>
          </cell>
          <cell r="C78" t="str">
            <v>Solar Powered Pool Pumps</v>
          </cell>
        </row>
        <row r="79">
          <cell r="B79" t="str">
            <v>Heat Pump Pool Heater</v>
          </cell>
          <cell r="C79" t="str">
            <v>Heat Pump Pool Heater</v>
          </cell>
        </row>
        <row r="80">
          <cell r="B80" t="str">
            <v>Solar Pool Heater</v>
          </cell>
          <cell r="C80" t="str">
            <v>Solar Pool Heater</v>
          </cell>
        </row>
        <row r="81">
          <cell r="B81" t="str">
            <v>Heat Trap</v>
          </cell>
          <cell r="C81" t="str">
            <v>Heat Trap</v>
          </cell>
        </row>
        <row r="82">
          <cell r="B82" t="str">
            <v>Low Flow Showerhead</v>
          </cell>
          <cell r="C82" t="str">
            <v>Low Flow Showerhead</v>
          </cell>
        </row>
        <row r="83">
          <cell r="B83" t="str">
            <v>Faucet Aerator</v>
          </cell>
          <cell r="C83" t="str">
            <v>Faucet Aerator</v>
          </cell>
        </row>
        <row r="84">
          <cell r="B84" t="str">
            <v>Water Heater Timeclock</v>
          </cell>
          <cell r="C84" t="str">
            <v>Water Heater Timeclock</v>
          </cell>
        </row>
        <row r="85">
          <cell r="B85" t="str">
            <v>Water Heater Blanket</v>
          </cell>
          <cell r="C85" t="str">
            <v>Water Heater Blanket</v>
          </cell>
        </row>
        <row r="86">
          <cell r="B86" t="str">
            <v>Hot Water Pipe Insulation</v>
          </cell>
          <cell r="C86" t="str">
            <v>Hot Water Pipe Insulation</v>
          </cell>
        </row>
        <row r="87">
          <cell r="B87" t="str">
            <v>Heat Pump Water Heater</v>
          </cell>
          <cell r="C87" t="str">
            <v>Heat Pump Water Heater</v>
          </cell>
        </row>
        <row r="88">
          <cell r="B88" t="str">
            <v>Solar Water Heater</v>
          </cell>
          <cell r="C88" t="str">
            <v>Solar Water Heater</v>
          </cell>
        </row>
        <row r="89">
          <cell r="B89" t="str">
            <v>Instantaneous Hot Water System</v>
          </cell>
          <cell r="C89" t="str">
            <v>Instantaneous Hot Water System</v>
          </cell>
        </row>
        <row r="90">
          <cell r="B90" t="str">
            <v>Water Heater Thermostat Setback</v>
          </cell>
          <cell r="C90" t="str">
            <v>Water Heater Thermostat Setback (temperature check card)</v>
          </cell>
        </row>
        <row r="91">
          <cell r="B91" t="str">
            <v>Drain Water Heat Recovery</v>
          </cell>
          <cell r="C91" t="str">
            <v>Drain Water Heat Recovery</v>
          </cell>
        </row>
        <row r="92">
          <cell r="B92" t="str">
            <v>Thermostatic Shower Restriction Valve</v>
          </cell>
          <cell r="C92" t="str">
            <v>Thermostatic Shower Restriction Valve</v>
          </cell>
        </row>
        <row r="93">
          <cell r="B93" t="str">
            <v>Home Energy Management System</v>
          </cell>
          <cell r="C93" t="str">
            <v>Home Energy Management System</v>
          </cell>
        </row>
        <row r="94">
          <cell r="B94" t="str">
            <v>ENERGY STAR Certified Home</v>
          </cell>
          <cell r="C94" t="str">
            <v>ENERGY STAR Certified Home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O91"/>
  <sheetViews>
    <sheetView tabSelected="1" topLeftCell="A61" zoomScale="80" zoomScaleNormal="80" workbookViewId="0">
      <selection activeCell="N84" sqref="N84"/>
    </sheetView>
  </sheetViews>
  <sheetFormatPr defaultColWidth="9.7109375" defaultRowHeight="15"/>
  <cols>
    <col min="1" max="1" width="9.7109375" style="2"/>
    <col min="2" max="2" width="41" style="2" customWidth="1"/>
    <col min="3" max="3" width="19.42578125" style="2" customWidth="1"/>
    <col min="4" max="4" width="20.7109375" style="2" customWidth="1"/>
    <col min="5" max="5" width="19.7109375" style="2" customWidth="1"/>
    <col min="6" max="6" width="22.5703125" style="2" customWidth="1"/>
    <col min="7" max="7" width="28.5703125" style="2" customWidth="1"/>
    <col min="8" max="8" width="22.140625" style="2" customWidth="1"/>
    <col min="9" max="9" width="19.42578125" style="2" customWidth="1"/>
    <col min="10" max="10" width="20.7109375" style="2" customWidth="1"/>
    <col min="11" max="11" width="21.85546875" style="2" customWidth="1"/>
    <col min="12" max="12" width="25.140625" style="2" customWidth="1"/>
    <col min="13" max="13" width="20.7109375" style="2" customWidth="1"/>
    <col min="14" max="14" width="24.85546875" style="2" customWidth="1"/>
    <col min="15" max="15" width="24" style="2" customWidth="1"/>
    <col min="16" max="16" width="24.140625" style="2" customWidth="1"/>
    <col min="17" max="17" width="28.42578125" style="2" customWidth="1"/>
    <col min="18" max="18" width="32.42578125" style="2" customWidth="1"/>
    <col min="19" max="16384" width="9.7109375" style="2"/>
  </cols>
  <sheetData>
    <row r="1" spans="1:15">
      <c r="A1" s="1" t="s">
        <v>0</v>
      </c>
    </row>
    <row r="3" spans="1:15">
      <c r="A3" s="3" t="s">
        <v>1</v>
      </c>
      <c r="G3" s="3" t="s">
        <v>2</v>
      </c>
      <c r="L3" s="3" t="s">
        <v>3</v>
      </c>
    </row>
    <row r="5" spans="1:15" ht="25.15" customHeight="1" thickBot="1">
      <c r="B5" s="4"/>
      <c r="C5" s="5" t="s">
        <v>4</v>
      </c>
      <c r="D5" s="5" t="s">
        <v>28</v>
      </c>
      <c r="E5" s="5" t="s">
        <v>12</v>
      </c>
      <c r="G5" s="4"/>
      <c r="H5" s="5" t="s">
        <v>4</v>
      </c>
      <c r="I5" s="5" t="s">
        <v>28</v>
      </c>
      <c r="J5" s="5" t="s">
        <v>12</v>
      </c>
      <c r="L5" s="4"/>
      <c r="M5" s="5" t="s">
        <v>4</v>
      </c>
      <c r="N5" s="5" t="s">
        <v>28</v>
      </c>
      <c r="O5" s="5" t="s">
        <v>12</v>
      </c>
    </row>
    <row r="6" spans="1:15" ht="25.15" customHeight="1" thickTop="1" thickBot="1">
      <c r="B6" s="6" t="s">
        <v>139</v>
      </c>
      <c r="C6" s="10">
        <f>C22</f>
        <v>2441.0263546801002</v>
      </c>
      <c r="D6" s="10">
        <f>SUM(G22,K22)</f>
        <v>1693.6800209940743</v>
      </c>
      <c r="E6" s="10">
        <f>SUM(C6:D6)</f>
        <v>4134.7063756741745</v>
      </c>
      <c r="G6" s="6" t="s">
        <v>143</v>
      </c>
      <c r="H6" s="7" t="str">
        <f>'TECO TP Inputs'!I12</f>
        <v>-</v>
      </c>
      <c r="I6" s="7" t="str">
        <f>'TECO TP Inputs'!H12</f>
        <v>-</v>
      </c>
      <c r="J6" s="7">
        <f>SUM(H6:I6)</f>
        <v>0</v>
      </c>
      <c r="L6" s="6" t="s">
        <v>143</v>
      </c>
      <c r="M6" s="7" t="str">
        <f>'TECO TP Inputs'!G8</f>
        <v>-</v>
      </c>
      <c r="N6" s="7" t="str">
        <f>'TECO TP Inputs'!H8</f>
        <v>-</v>
      </c>
      <c r="O6" s="7">
        <f>SUM(M6:N6)</f>
        <v>0</v>
      </c>
    </row>
    <row r="7" spans="1:15" ht="25.15" customHeight="1" thickTop="1" thickBot="1">
      <c r="B7" s="6" t="s">
        <v>5</v>
      </c>
      <c r="C7" s="10">
        <f>C65</f>
        <v>1207.51</v>
      </c>
      <c r="D7" s="10">
        <f>SUM(G65,K65)</f>
        <v>1190.625</v>
      </c>
      <c r="E7" s="10">
        <f>SUM(C7:D7)</f>
        <v>2398.1350000000002</v>
      </c>
      <c r="G7" s="6" t="s">
        <v>6</v>
      </c>
      <c r="H7" s="7" t="str">
        <f>'TECO TP Inputs'!B12</f>
        <v>-</v>
      </c>
      <c r="I7" s="7" t="str">
        <f>'TECO TP Inputs'!E12</f>
        <v>-</v>
      </c>
      <c r="J7" s="7">
        <f>SUM(H7:I7)</f>
        <v>0</v>
      </c>
      <c r="L7" s="6" t="s">
        <v>6</v>
      </c>
      <c r="M7" s="7" t="str">
        <f>'TECO TP Inputs'!B8</f>
        <v>-</v>
      </c>
      <c r="N7" s="7" t="str">
        <f>'TECO TP Inputs'!E8</f>
        <v>-</v>
      </c>
      <c r="O7" s="7">
        <f>SUM(M7:N7)</f>
        <v>0</v>
      </c>
    </row>
    <row r="8" spans="1:15" ht="25.15" customHeight="1" thickTop="1" thickBot="1">
      <c r="B8" s="6" t="s">
        <v>140</v>
      </c>
      <c r="C8" s="8">
        <f>C7/C6</f>
        <v>0.49467306966386515</v>
      </c>
      <c r="D8" s="8">
        <f>D7/D6</f>
        <v>0.70298107389917996</v>
      </c>
      <c r="E8" s="9">
        <f>E7/E6</f>
        <v>0.58000128234232307</v>
      </c>
      <c r="G8" s="6" t="s">
        <v>140</v>
      </c>
      <c r="H8" s="8" t="str">
        <f>IFERROR(H7/H6, "No Data")</f>
        <v>No Data</v>
      </c>
      <c r="I8" s="8" t="str">
        <f>IFERROR(I7/I6, "No Data")</f>
        <v>No Data</v>
      </c>
      <c r="J8" s="8" t="str">
        <f>IFERROR(J7/J6, "No Data")</f>
        <v>No Data</v>
      </c>
      <c r="L8" s="6" t="s">
        <v>140</v>
      </c>
      <c r="M8" s="9" t="str">
        <f>IFERROR(M7/M6, "No Data")</f>
        <v>No Data</v>
      </c>
      <c r="N8" s="9" t="str">
        <f>IFERROR(N7/N6, "No Data")</f>
        <v>No Data</v>
      </c>
      <c r="O8" s="9" t="str">
        <f>IFERROR(O7/O6, "No Data")</f>
        <v>No Data</v>
      </c>
    </row>
    <row r="9" spans="1:15" ht="25.15" customHeight="1" thickTop="1" thickBot="1">
      <c r="B9" s="6" t="s">
        <v>141</v>
      </c>
      <c r="C9" s="10">
        <f>C33</f>
        <v>2419.0955253790657</v>
      </c>
      <c r="D9" s="10">
        <f>SUM(G33,K33)</f>
        <v>1515.7925219210831</v>
      </c>
      <c r="E9" s="10">
        <f>SUM(C9:D9)</f>
        <v>3934.8880473001491</v>
      </c>
      <c r="G9" s="6" t="s">
        <v>144</v>
      </c>
      <c r="H9" s="7" t="str">
        <f>'TECO TP Inputs'!I13</f>
        <v>-</v>
      </c>
      <c r="I9" s="7" t="str">
        <f>'TECO TP Inputs'!H13</f>
        <v>-</v>
      </c>
      <c r="J9" s="7">
        <f>SUM(H9:I9)</f>
        <v>0</v>
      </c>
      <c r="L9" s="6" t="s">
        <v>144</v>
      </c>
      <c r="M9" s="7" t="str">
        <f>'TECO TP Inputs'!G9</f>
        <v>-</v>
      </c>
      <c r="N9" s="7" t="str">
        <f>'TECO TP Inputs'!H9</f>
        <v>-</v>
      </c>
      <c r="O9" s="7">
        <f>SUM(M9:N9)</f>
        <v>0</v>
      </c>
    </row>
    <row r="10" spans="1:15" ht="25.15" customHeight="1" thickTop="1" thickBot="1">
      <c r="B10" s="6" t="s">
        <v>7</v>
      </c>
      <c r="C10" s="7">
        <f>C75</f>
        <v>1645.1200000000001</v>
      </c>
      <c r="D10" s="7">
        <f>SUM(G75,K75)</f>
        <v>1170.7719999999999</v>
      </c>
      <c r="E10" s="11">
        <f>SUM(C10:D10)</f>
        <v>2815.8919999999998</v>
      </c>
      <c r="F10" s="29"/>
      <c r="G10" s="6" t="s">
        <v>8</v>
      </c>
      <c r="H10" s="7" t="str">
        <f>'TECO TP Inputs'!B13</f>
        <v>-</v>
      </c>
      <c r="I10" s="7" t="str">
        <f>'TECO TP Inputs'!E13</f>
        <v>-</v>
      </c>
      <c r="J10" s="7">
        <f>SUM(H10:I10)</f>
        <v>0</v>
      </c>
      <c r="L10" s="6" t="s">
        <v>8</v>
      </c>
      <c r="M10" s="7" t="str">
        <f>'TECO TP Inputs'!B9</f>
        <v>-</v>
      </c>
      <c r="N10" s="7" t="str">
        <f>'TECO TP Inputs'!E9</f>
        <v>-</v>
      </c>
      <c r="O10" s="7">
        <f>SUM(M10:N10)</f>
        <v>0</v>
      </c>
    </row>
    <row r="11" spans="1:15" ht="25.15" customHeight="1" thickTop="1" thickBot="1">
      <c r="B11" s="6" t="s">
        <v>142</v>
      </c>
      <c r="C11" s="8">
        <f>C10/C9</f>
        <v>0.68005582365012818</v>
      </c>
      <c r="D11" s="8">
        <f>D10/D9</f>
        <v>0.77238275230187081</v>
      </c>
      <c r="E11" s="9">
        <f>E10/E9</f>
        <v>0.71562188457485398</v>
      </c>
      <c r="G11" s="6" t="s">
        <v>142</v>
      </c>
      <c r="H11" s="9" t="str">
        <f>IFERROR(H10/H9, "No Data")</f>
        <v>No Data</v>
      </c>
      <c r="I11" s="9" t="str">
        <f>IFERROR(I10/I9, "No Data")</f>
        <v>No Data</v>
      </c>
      <c r="J11" s="9" t="str">
        <f>IFERROR(J10/J9, "No Data")</f>
        <v>No Data</v>
      </c>
      <c r="L11" s="6" t="s">
        <v>142</v>
      </c>
      <c r="M11" s="9" t="str">
        <f>IFERROR(M10/M9, "No Data")</f>
        <v>No Data</v>
      </c>
      <c r="N11" s="9" t="str">
        <f>IFERROR(N10/N9, "No Data")</f>
        <v>No Data</v>
      </c>
      <c r="O11" s="9" t="str">
        <f>IFERROR(O10/O9, "No Data")</f>
        <v>No Data</v>
      </c>
    </row>
    <row r="12" spans="1:15" ht="15.75" thickTop="1"/>
    <row r="14" spans="1:15">
      <c r="A14" s="3" t="s">
        <v>146</v>
      </c>
    </row>
    <row r="16" spans="1:15">
      <c r="B16" s="2" t="s">
        <v>4</v>
      </c>
      <c r="F16" s="2" t="s">
        <v>30</v>
      </c>
      <c r="J16" s="2" t="s">
        <v>29</v>
      </c>
    </row>
    <row r="17" spans="1:12" ht="25.15" customHeight="1">
      <c r="B17" s="12" t="s">
        <v>9</v>
      </c>
      <c r="C17" s="39" t="s">
        <v>26</v>
      </c>
      <c r="D17" s="39" t="s">
        <v>145</v>
      </c>
      <c r="F17" s="12" t="s">
        <v>9</v>
      </c>
      <c r="G17" s="39" t="s">
        <v>26</v>
      </c>
      <c r="H17" s="39" t="s">
        <v>145</v>
      </c>
      <c r="J17" s="12" t="s">
        <v>9</v>
      </c>
      <c r="K17" s="39" t="s">
        <v>26</v>
      </c>
      <c r="L17" s="39" t="s">
        <v>145</v>
      </c>
    </row>
    <row r="18" spans="1:12" ht="25.15" customHeight="1" thickBot="1">
      <c r="B18" s="13" t="s">
        <v>10</v>
      </c>
      <c r="C18" s="30">
        <f>('TECO TP Inputs'!I46+'TECO TP Inputs'!I46*'TECO TP Inputs'!$B$44)/1000</f>
        <v>1813.3530096885554</v>
      </c>
      <c r="D18" s="31">
        <f>C18/$C$22</f>
        <v>0.74286498636603115</v>
      </c>
      <c r="F18" s="13" t="s">
        <v>31</v>
      </c>
      <c r="G18" s="30">
        <f>('TECO TP Inputs'!I51+'TECO TP Inputs'!I51*'TECO TP Inputs'!$B$44)/1000</f>
        <v>47.402425724625935</v>
      </c>
      <c r="H18" s="31">
        <f>G18/$G$22</f>
        <v>0.23151685570087052</v>
      </c>
      <c r="J18" s="13" t="s">
        <v>35</v>
      </c>
      <c r="K18" s="30">
        <f>('TECO TP Inputs'!I56+'TECO TP Inputs'!I56*'TECO TP Inputs'!$B$44)/1000</f>
        <v>163.8141697328667</v>
      </c>
      <c r="L18" s="31">
        <f>K18/$K$22</f>
        <v>0.11002119528963449</v>
      </c>
    </row>
    <row r="19" spans="1:12" ht="25.15" customHeight="1" thickBot="1">
      <c r="B19" s="14" t="s">
        <v>11</v>
      </c>
      <c r="C19" s="30">
        <f>('TECO TP Inputs'!I47+'TECO TP Inputs'!I47*'TECO TP Inputs'!$B$44)/1000</f>
        <v>444.74086636540545</v>
      </c>
      <c r="D19" s="31">
        <f t="shared" ref="D19:D20" si="0">C19/$C$22</f>
        <v>0.18219420921561061</v>
      </c>
      <c r="F19" s="14" t="s">
        <v>32</v>
      </c>
      <c r="G19" s="30">
        <f>('TECO TP Inputs'!I52+'TECO TP Inputs'!I52*'TECO TP Inputs'!$B$44)/1000</f>
        <v>39.139052103205408</v>
      </c>
      <c r="H19" s="31">
        <f t="shared" ref="H19:H21" si="1">G19/$G$22</f>
        <v>0.19115794475765016</v>
      </c>
      <c r="J19" s="14" t="s">
        <v>36</v>
      </c>
      <c r="K19" s="30">
        <f>('TECO TP Inputs'!I57+'TECO TP Inputs'!I57*'TECO TP Inputs'!$B$44)/1000</f>
        <v>475.43019270387146</v>
      </c>
      <c r="L19" s="31">
        <f t="shared" ref="L19:L21" si="2">K19/$K$22</f>
        <v>0.31930936233025115</v>
      </c>
    </row>
    <row r="20" spans="1:12" ht="25.15" customHeight="1" thickBot="1">
      <c r="B20" s="14" t="s">
        <v>39</v>
      </c>
      <c r="C20" s="30">
        <f>('TECO TP Inputs'!I48+'TECO TP Inputs'!I48*'TECO TP Inputs'!$B$44)/1000</f>
        <v>182.93247862613961</v>
      </c>
      <c r="D20" s="31">
        <f t="shared" si="0"/>
        <v>7.4940804418358348E-2</v>
      </c>
      <c r="F20" s="14" t="s">
        <v>33</v>
      </c>
      <c r="G20" s="30">
        <f>('TECO TP Inputs'!I53+'TECO TP Inputs'!I53*'TECO TP Inputs'!$B$44)/1000</f>
        <v>75.89442544468325</v>
      </c>
      <c r="H20" s="31">
        <f t="shared" si="1"/>
        <v>0.3706738310450855</v>
      </c>
      <c r="J20" s="14" t="s">
        <v>37</v>
      </c>
      <c r="K20" s="30">
        <f>('TECO TP Inputs'!I58+'TECO TP Inputs'!I58*'TECO TP Inputs'!$B$44)/1000</f>
        <v>187.60313525952304</v>
      </c>
      <c r="L20" s="31">
        <f t="shared" si="2"/>
        <v>0.12599838716634867</v>
      </c>
    </row>
    <row r="21" spans="1:12" ht="25.15" customHeight="1" thickBot="1">
      <c r="B21" s="14"/>
      <c r="C21" s="15"/>
      <c r="D21" s="16"/>
      <c r="F21" s="14" t="s">
        <v>34</v>
      </c>
      <c r="G21" s="30">
        <f>('TECO TP Inputs'!I54+'TECO TP Inputs'!I54*'TECO TP Inputs'!$B$44)/1000</f>
        <v>42.311287082695891</v>
      </c>
      <c r="H21" s="31">
        <f t="shared" si="1"/>
        <v>0.20665136849639382</v>
      </c>
      <c r="J21" s="14" t="s">
        <v>38</v>
      </c>
      <c r="K21" s="30">
        <f>('TECO TP Inputs'!I59+'TECO TP Inputs'!I59*'TECO TP Inputs'!$B$44)/1000</f>
        <v>662.0853329426028</v>
      </c>
      <c r="L21" s="31">
        <f t="shared" si="2"/>
        <v>0.44467105521376576</v>
      </c>
    </row>
    <row r="22" spans="1:12" ht="25.15" customHeight="1">
      <c r="B22" s="17" t="s">
        <v>12</v>
      </c>
      <c r="C22" s="32">
        <f>SUM(C18:C21)</f>
        <v>2441.0263546801002</v>
      </c>
      <c r="D22" s="33">
        <f>SUM(D18:D21)</f>
        <v>1</v>
      </c>
      <c r="F22" s="17" t="s">
        <v>12</v>
      </c>
      <c r="G22" s="32">
        <f>SUM(G18:G21)</f>
        <v>204.74719035521048</v>
      </c>
      <c r="H22" s="33">
        <f>SUM(H18:H21)</f>
        <v>1</v>
      </c>
      <c r="J22" s="17" t="s">
        <v>12</v>
      </c>
      <c r="K22" s="32">
        <f>SUM(K18:K21)</f>
        <v>1488.9328306388638</v>
      </c>
      <c r="L22" s="33">
        <f>SUM(L18:L21)</f>
        <v>1</v>
      </c>
    </row>
    <row r="23" spans="1:12" ht="25.15" customHeight="1">
      <c r="B23" s="34"/>
      <c r="C23" s="35"/>
      <c r="D23" s="36"/>
      <c r="F23" s="34"/>
      <c r="G23" s="37"/>
      <c r="H23" s="38"/>
      <c r="J23" s="34"/>
      <c r="K23" s="37"/>
      <c r="L23" s="38"/>
    </row>
    <row r="24" spans="1:12" ht="25.15" customHeight="1">
      <c r="B24" s="34"/>
      <c r="C24" s="35"/>
      <c r="D24" s="36"/>
      <c r="F24" s="34"/>
      <c r="G24" s="37"/>
      <c r="H24" s="38"/>
      <c r="J24" s="34"/>
      <c r="K24" s="37"/>
      <c r="L24" s="38"/>
    </row>
    <row r="25" spans="1:12">
      <c r="A25" s="3" t="s">
        <v>147</v>
      </c>
    </row>
    <row r="27" spans="1:12">
      <c r="B27" s="2" t="s">
        <v>4</v>
      </c>
      <c r="F27" s="2" t="s">
        <v>30</v>
      </c>
      <c r="J27" s="2" t="s">
        <v>29</v>
      </c>
    </row>
    <row r="28" spans="1:12" ht="25.15" customHeight="1">
      <c r="B28" s="12" t="s">
        <v>9</v>
      </c>
      <c r="C28" s="12" t="s">
        <v>26</v>
      </c>
      <c r="D28" s="39" t="s">
        <v>145</v>
      </c>
      <c r="F28" s="12" t="s">
        <v>9</v>
      </c>
      <c r="G28" s="39" t="s">
        <v>26</v>
      </c>
      <c r="H28" s="39" t="s">
        <v>145</v>
      </c>
      <c r="J28" s="12" t="s">
        <v>9</v>
      </c>
      <c r="K28" s="39" t="s">
        <v>26</v>
      </c>
      <c r="L28" s="39" t="s">
        <v>145</v>
      </c>
    </row>
    <row r="29" spans="1:12" ht="25.15" customHeight="1" thickBot="1">
      <c r="B29" s="13" t="s">
        <v>10</v>
      </c>
      <c r="C29" s="30">
        <f>('TECO TP Inputs'!H46+'TECO TP Inputs'!H46*'TECO TP Inputs'!$B$45)/1000</f>
        <v>1689.768673207361</v>
      </c>
      <c r="D29" s="31">
        <f>C29/$C$33</f>
        <v>0.69851258682419282</v>
      </c>
      <c r="F29" s="13" t="s">
        <v>31</v>
      </c>
      <c r="G29" s="30">
        <f>('TECO TP Inputs'!H51+'TECO TP Inputs'!H51*'TECO TP Inputs'!$B$45)/1000</f>
        <v>42.811550931480447</v>
      </c>
      <c r="H29" s="31">
        <f>G29/$G$33</f>
        <v>0.23405976228393446</v>
      </c>
      <c r="J29" s="13" t="s">
        <v>35</v>
      </c>
      <c r="K29" s="30">
        <f>('TECO TP Inputs'!H56+'TECO TP Inputs'!H56*'TECO TP Inputs'!$B$45)/1000</f>
        <v>115.42290738754286</v>
      </c>
      <c r="L29" s="31">
        <f>K29/$K$33</f>
        <v>8.6596370668530265E-2</v>
      </c>
    </row>
    <row r="30" spans="1:12" ht="25.15" customHeight="1" thickBot="1">
      <c r="B30" s="14" t="s">
        <v>11</v>
      </c>
      <c r="C30" s="30">
        <f>('TECO TP Inputs'!H47+'TECO TP Inputs'!H47*'TECO TP Inputs'!$B$45)/1000</f>
        <v>494.94031577843481</v>
      </c>
      <c r="D30" s="31">
        <f t="shared" ref="D30:D31" si="3">C30/$C$33</f>
        <v>0.20459725983779783</v>
      </c>
      <c r="F30" s="14" t="s">
        <v>32</v>
      </c>
      <c r="G30" s="30">
        <f>('TECO TP Inputs'!H52+'TECO TP Inputs'!H52*'TECO TP Inputs'!$B$45)/1000</f>
        <v>33.666648506170432</v>
      </c>
      <c r="H30" s="31">
        <f t="shared" ref="H30:H32" si="4">G30/$G$33</f>
        <v>0.1840626554002428</v>
      </c>
      <c r="J30" s="14" t="s">
        <v>36</v>
      </c>
      <c r="K30" s="30">
        <f>('TECO TP Inputs'!H57+'TECO TP Inputs'!H57*'TECO TP Inputs'!$B$45)/1000</f>
        <v>429.20545410573175</v>
      </c>
      <c r="L30" s="31">
        <f t="shared" ref="L30:L32" si="5">K30/$K$33</f>
        <v>0.32201263542860781</v>
      </c>
    </row>
    <row r="31" spans="1:12" ht="25.15" customHeight="1" thickBot="1">
      <c r="B31" s="14" t="s">
        <v>39</v>
      </c>
      <c r="C31" s="30">
        <f>('TECO TP Inputs'!H48+'TECO TP Inputs'!H48*'TECO TP Inputs'!$B$45)/1000</f>
        <v>234.38653639327003</v>
      </c>
      <c r="D31" s="31">
        <f t="shared" si="3"/>
        <v>9.6890153338009377E-2</v>
      </c>
      <c r="F31" s="14" t="s">
        <v>33</v>
      </c>
      <c r="G31" s="30">
        <f>('TECO TP Inputs'!H53+'TECO TP Inputs'!H53*'TECO TP Inputs'!$B$45)/1000</f>
        <v>57.494963915588578</v>
      </c>
      <c r="H31" s="31">
        <f t="shared" si="4"/>
        <v>0.31433707244440379</v>
      </c>
      <c r="J31" s="14" t="s">
        <v>37</v>
      </c>
      <c r="K31" s="30">
        <f>('TECO TP Inputs'!H58+'TECO TP Inputs'!H58*'TECO TP Inputs'!$B$45)/1000</f>
        <v>186.84496859567705</v>
      </c>
      <c r="L31" s="31">
        <f t="shared" si="5"/>
        <v>0.14018097901255433</v>
      </c>
    </row>
    <row r="32" spans="1:12" ht="25.15" customHeight="1" thickBot="1">
      <c r="B32" s="14"/>
      <c r="C32" s="15"/>
      <c r="D32" s="16"/>
      <c r="F32" s="14" t="s">
        <v>34</v>
      </c>
      <c r="G32" s="30">
        <f>('TECO TP Inputs'!H54+'TECO TP Inputs'!H54*'TECO TP Inputs'!$B$45)/1000</f>
        <v>48.935468671885715</v>
      </c>
      <c r="H32" s="31">
        <f t="shared" si="4"/>
        <v>0.26754050987141881</v>
      </c>
      <c r="J32" s="14" t="s">
        <v>38</v>
      </c>
      <c r="K32" s="30">
        <f>('TECO TP Inputs'!H59+'TECO TP Inputs'!H59*'TECO TP Inputs'!$B$45)/1000</f>
        <v>601.41055980700628</v>
      </c>
      <c r="L32" s="31">
        <f t="shared" si="5"/>
        <v>0.4512100148903076</v>
      </c>
    </row>
    <row r="33" spans="1:12" ht="25.15" customHeight="1">
      <c r="B33" s="17" t="s">
        <v>12</v>
      </c>
      <c r="C33" s="32">
        <f>SUM(C29:C32)</f>
        <v>2419.0955253790657</v>
      </c>
      <c r="D33" s="33">
        <f>SUM(D29:D32)</f>
        <v>1</v>
      </c>
      <c r="F33" s="17" t="s">
        <v>12</v>
      </c>
      <c r="G33" s="32">
        <f>SUM(G29:G32)</f>
        <v>182.9086320251252</v>
      </c>
      <c r="H33" s="33">
        <f>SUM(H29:H32)</f>
        <v>0.99999999999999978</v>
      </c>
      <c r="J33" s="17" t="s">
        <v>12</v>
      </c>
      <c r="K33" s="32">
        <f>SUM(K29:K32)</f>
        <v>1332.883889895958</v>
      </c>
      <c r="L33" s="33">
        <f>SUM(L29:L32)</f>
        <v>1</v>
      </c>
    </row>
    <row r="36" spans="1:12">
      <c r="A36" s="3" t="s">
        <v>83</v>
      </c>
    </row>
    <row r="38" spans="1:12">
      <c r="B38" s="2" t="s">
        <v>4</v>
      </c>
      <c r="F38" s="2" t="s">
        <v>30</v>
      </c>
      <c r="J38" s="2" t="s">
        <v>29</v>
      </c>
    </row>
    <row r="39" spans="1:12" ht="25.15" customHeight="1">
      <c r="B39" s="44" t="s">
        <v>13</v>
      </c>
      <c r="C39" s="39" t="s">
        <v>26</v>
      </c>
      <c r="D39" s="39" t="s">
        <v>145</v>
      </c>
      <c r="F39" s="44" t="s">
        <v>13</v>
      </c>
      <c r="G39" s="39" t="s">
        <v>26</v>
      </c>
      <c r="H39" s="39" t="s">
        <v>145</v>
      </c>
      <c r="J39" s="12" t="s">
        <v>13</v>
      </c>
      <c r="K39" s="39" t="s">
        <v>26</v>
      </c>
      <c r="L39" s="39" t="s">
        <v>145</v>
      </c>
    </row>
    <row r="40" spans="1:12" ht="25.15" customHeight="1" thickBot="1">
      <c r="B40" s="45" t="s">
        <v>14</v>
      </c>
      <c r="C40" s="30">
        <v>0</v>
      </c>
      <c r="D40" s="31">
        <f>C40/$C$22</f>
        <v>0</v>
      </c>
      <c r="F40" s="45" t="s">
        <v>14</v>
      </c>
      <c r="G40" s="30">
        <v>0</v>
      </c>
      <c r="H40" s="31">
        <f>G40/$G$22</f>
        <v>0</v>
      </c>
      <c r="J40" s="13" t="s">
        <v>68</v>
      </c>
      <c r="K40" s="30">
        <f>('TECO TP Inputs'!G29+'TECO TP Inputs'!G29*'TECO TP Inputs'!$B$44)/1000</f>
        <v>1461.3142452873039</v>
      </c>
      <c r="L40" s="31">
        <f>K40/K22</f>
        <v>0.98145075131447712</v>
      </c>
    </row>
    <row r="41" spans="1:12" ht="25.15" customHeight="1" thickBot="1">
      <c r="B41" s="46" t="s">
        <v>15</v>
      </c>
      <c r="C41" s="30">
        <f>('TECO TP Inputs'!C28+'TECO TP Inputs'!C28*'TECO TP Inputs'!$B$44)/1000</f>
        <v>1422.0844147172381</v>
      </c>
      <c r="D41" s="31">
        <f>C41/$C$22</f>
        <v>0.58257642814495714</v>
      </c>
      <c r="F41" s="46" t="s">
        <v>15</v>
      </c>
      <c r="G41" s="30">
        <f>('TECO TP Inputs'!E29+'TECO TP Inputs'!E29*'TECO TP Inputs'!$B$44)/1000</f>
        <v>98.747017942312056</v>
      </c>
      <c r="H41" s="40">
        <f>G41/$G$22</f>
        <v>0.48228753601452828</v>
      </c>
      <c r="J41" s="14"/>
      <c r="K41" s="41"/>
      <c r="L41" s="40"/>
    </row>
    <row r="42" spans="1:12" ht="25.15" customHeight="1" thickBot="1">
      <c r="B42" s="46" t="s">
        <v>46</v>
      </c>
      <c r="C42" s="30">
        <f>('TECO TP Inputs'!K28+'TECO TP Inputs'!K28*'TECO TP Inputs'!$B$44)/1000</f>
        <v>275.12231478537365</v>
      </c>
      <c r="D42" s="31">
        <f t="shared" ref="D42:D43" si="6">C42/$C$22</f>
        <v>0.11270763802196998</v>
      </c>
      <c r="F42" s="46"/>
      <c r="G42" s="30"/>
      <c r="H42" s="40"/>
      <c r="J42" s="14"/>
      <c r="K42" s="41"/>
      <c r="L42" s="40"/>
    </row>
    <row r="43" spans="1:12" ht="25.15" customHeight="1" thickBot="1">
      <c r="B43" s="46" t="s">
        <v>45</v>
      </c>
      <c r="C43" s="30">
        <f>('TECO TP Inputs'!I28+'TECO TP Inputs'!I28*'TECO TP Inputs'!$B$44)/1000</f>
        <v>124.54839518510106</v>
      </c>
      <c r="D43" s="31">
        <f t="shared" si="6"/>
        <v>5.1022962102112698E-2</v>
      </c>
      <c r="F43" s="46"/>
      <c r="G43" s="30"/>
      <c r="H43" s="40"/>
      <c r="J43" s="14"/>
      <c r="K43" s="41"/>
      <c r="L43" s="40"/>
    </row>
    <row r="44" spans="1:12" ht="25.15" customHeight="1">
      <c r="B44" s="47" t="s">
        <v>12</v>
      </c>
      <c r="C44" s="32">
        <f>SUM(C41:C43)</f>
        <v>1821.7551246877129</v>
      </c>
      <c r="D44" s="33">
        <f>SUM(D38:D43)</f>
        <v>0.74630702826903972</v>
      </c>
      <c r="F44" s="47" t="s">
        <v>12</v>
      </c>
      <c r="G44" s="32">
        <f>SUM(G38:G43)</f>
        <v>98.747017942312056</v>
      </c>
      <c r="H44" s="33">
        <f>SUM(H38:H43)</f>
        <v>0.48228753601452828</v>
      </c>
      <c r="J44" s="17" t="s">
        <v>12</v>
      </c>
      <c r="K44" s="32">
        <f>SUM(K40:K43)</f>
        <v>1461.3142452873039</v>
      </c>
      <c r="L44" s="33">
        <f>SUM(L40:L43)</f>
        <v>0.98145075131447712</v>
      </c>
    </row>
    <row r="47" spans="1:12">
      <c r="A47" s="3" t="s">
        <v>84</v>
      </c>
    </row>
    <row r="49" spans="1:12">
      <c r="B49" s="2" t="s">
        <v>4</v>
      </c>
      <c r="F49" s="2" t="s">
        <v>30</v>
      </c>
      <c r="J49" s="2" t="s">
        <v>29</v>
      </c>
    </row>
    <row r="50" spans="1:12" ht="25.15" customHeight="1">
      <c r="B50" s="12" t="s">
        <v>13</v>
      </c>
      <c r="C50" s="39" t="s">
        <v>26</v>
      </c>
      <c r="D50" s="39" t="s">
        <v>145</v>
      </c>
      <c r="F50" s="12" t="s">
        <v>13</v>
      </c>
      <c r="G50" s="39" t="s">
        <v>26</v>
      </c>
      <c r="H50" s="39" t="s">
        <v>145</v>
      </c>
      <c r="J50" s="12" t="s">
        <v>13</v>
      </c>
      <c r="K50" s="39" t="s">
        <v>26</v>
      </c>
      <c r="L50" s="39" t="s">
        <v>145</v>
      </c>
    </row>
    <row r="51" spans="1:12" ht="25.15" customHeight="1" thickBot="1">
      <c r="B51" s="13" t="s">
        <v>14</v>
      </c>
      <c r="C51" s="30">
        <f>('TECO TP Inputs'!C20+'TECO TP Inputs'!C20*'TECO TP Inputs'!$B$45)/1000</f>
        <v>1590.4839354037267</v>
      </c>
      <c r="D51" s="31">
        <f>C51/$C$33</f>
        <v>0.65747049619072073</v>
      </c>
      <c r="F51" s="13" t="s">
        <v>14</v>
      </c>
      <c r="G51" s="30">
        <f>('TECO TP Inputs'!E21+'TECO TP Inputs'!E21*'TECO TP Inputs'!$B$45)/1000</f>
        <v>62.884524223602483</v>
      </c>
      <c r="H51" s="31">
        <f>G51/$G$33</f>
        <v>0.34380293334086259</v>
      </c>
      <c r="J51" s="13" t="s">
        <v>68</v>
      </c>
      <c r="K51" s="30">
        <f>('TECO TP Inputs'!G21+'TECO TP Inputs'!G21*'TECO TP Inputs'!$B$45)/1000</f>
        <v>1307.7730583850932</v>
      </c>
      <c r="L51" s="31">
        <f>K51/$K$33</f>
        <v>0.9811605259083559</v>
      </c>
    </row>
    <row r="52" spans="1:12" ht="25.15" customHeight="1" thickBot="1">
      <c r="B52" s="14" t="s">
        <v>15</v>
      </c>
      <c r="C52" s="30">
        <v>0</v>
      </c>
      <c r="D52" s="31">
        <f t="shared" ref="D52:D54" si="7">C52/$C$33</f>
        <v>0</v>
      </c>
      <c r="F52" s="14" t="s">
        <v>15</v>
      </c>
      <c r="G52" s="30">
        <v>0</v>
      </c>
      <c r="H52" s="31">
        <f>G52/SUM($G$51:$G$54)</f>
        <v>0</v>
      </c>
      <c r="J52" s="14"/>
      <c r="K52" s="41"/>
      <c r="L52" s="40"/>
    </row>
    <row r="53" spans="1:12" ht="25.15" customHeight="1" thickBot="1">
      <c r="B53" s="14" t="s">
        <v>46</v>
      </c>
      <c r="C53" s="30">
        <f>('TECO TP Inputs'!K20+'TECO TP Inputs'!K20*'TECO TP Inputs'!$B$45)/1000</f>
        <v>281.2495751552795</v>
      </c>
      <c r="D53" s="31">
        <f t="shared" si="7"/>
        <v>0.11626228571986981</v>
      </c>
      <c r="F53" s="14"/>
      <c r="G53" s="30"/>
      <c r="H53" s="31"/>
      <c r="J53" s="14"/>
      <c r="K53" s="41"/>
      <c r="L53" s="40"/>
    </row>
    <row r="54" spans="1:12" ht="25.15" customHeight="1" thickBot="1">
      <c r="B54" s="14" t="s">
        <v>45</v>
      </c>
      <c r="C54" s="30">
        <f>('TECO TP Inputs'!I20+'TECO TP Inputs'!I20*'TECO TP Inputs'!$B$45)/1000</f>
        <v>94.805381366459628</v>
      </c>
      <c r="D54" s="31">
        <f t="shared" si="7"/>
        <v>3.9190424839301824E-2</v>
      </c>
      <c r="F54" s="14"/>
      <c r="G54" s="30"/>
      <c r="H54" s="31"/>
      <c r="J54" s="14"/>
      <c r="K54" s="41"/>
      <c r="L54" s="40"/>
    </row>
    <row r="55" spans="1:12" ht="25.15" customHeight="1">
      <c r="B55" s="17" t="s">
        <v>12</v>
      </c>
      <c r="C55" s="32">
        <f>SUM(C49:C54)</f>
        <v>1966.5388919254658</v>
      </c>
      <c r="D55" s="33">
        <f>SUM(D49:D54)</f>
        <v>0.81292320674989238</v>
      </c>
      <c r="F55" s="17" t="s">
        <v>12</v>
      </c>
      <c r="G55" s="32">
        <f>SUM(G49:G54)</f>
        <v>62.884524223602483</v>
      </c>
      <c r="H55" s="33">
        <f>SUM(H49:H54)</f>
        <v>0.34380293334086259</v>
      </c>
      <c r="J55" s="17" t="s">
        <v>12</v>
      </c>
      <c r="K55" s="32">
        <f>SUM(K51:K54)</f>
        <v>1307.7730583850932</v>
      </c>
      <c r="L55" s="33">
        <f>SUM(L51:L54)</f>
        <v>0.9811605259083559</v>
      </c>
    </row>
    <row r="57" spans="1:12">
      <c r="A57" s="3" t="s">
        <v>101</v>
      </c>
    </row>
    <row r="59" spans="1:12">
      <c r="B59" s="2" t="s">
        <v>4</v>
      </c>
      <c r="F59" s="2" t="s">
        <v>30</v>
      </c>
      <c r="J59" s="2" t="s">
        <v>29</v>
      </c>
    </row>
    <row r="60" spans="1:12" ht="25.15" customHeight="1">
      <c r="B60" s="44" t="s">
        <v>13</v>
      </c>
      <c r="C60" s="39" t="s">
        <v>26</v>
      </c>
      <c r="D60" s="39" t="s">
        <v>145</v>
      </c>
      <c r="F60" s="44" t="s">
        <v>13</v>
      </c>
      <c r="G60" s="39" t="s">
        <v>26</v>
      </c>
      <c r="H60" s="39" t="s">
        <v>145</v>
      </c>
      <c r="J60" s="12" t="s">
        <v>13</v>
      </c>
      <c r="K60" s="39" t="s">
        <v>26</v>
      </c>
      <c r="L60" s="39" t="s">
        <v>145</v>
      </c>
    </row>
    <row r="61" spans="1:12" ht="25.15" customHeight="1" thickBot="1">
      <c r="B61" s="45" t="s">
        <v>14</v>
      </c>
      <c r="C61" s="30">
        <v>0</v>
      </c>
      <c r="D61" s="31">
        <f>C61/$C$22</f>
        <v>0</v>
      </c>
      <c r="F61" s="45" t="s">
        <v>14</v>
      </c>
      <c r="G61" s="30">
        <v>0</v>
      </c>
      <c r="H61" s="31">
        <f>G61/$G$22</f>
        <v>0</v>
      </c>
      <c r="J61" s="13" t="s">
        <v>68</v>
      </c>
      <c r="K61" s="30">
        <f>SUM('TECO TP Inputs'!M39:M42)/1000</f>
        <v>1113.7719999999999</v>
      </c>
      <c r="L61" s="31">
        <f>K61/$K$22</f>
        <v>0.74803374408911938</v>
      </c>
    </row>
    <row r="62" spans="1:12" ht="25.15" customHeight="1" thickBot="1">
      <c r="B62" s="46" t="s">
        <v>15</v>
      </c>
      <c r="C62" s="126">
        <f>SUM('TECO TP Inputs'!C39:C41)/1000</f>
        <v>901.63300000000004</v>
      </c>
      <c r="D62" s="31">
        <f>C62/$C$22</f>
        <v>0.36936635209666152</v>
      </c>
      <c r="F62" s="46" t="s">
        <v>15</v>
      </c>
      <c r="G62" s="30">
        <f>SUM('TECO TP Inputs'!J39:J42)/1000</f>
        <v>76.852999999999994</v>
      </c>
      <c r="H62" s="40">
        <f>G62/$G$22</f>
        <v>0.37535557809936126</v>
      </c>
      <c r="J62" s="14"/>
      <c r="K62" s="41"/>
      <c r="L62" s="40"/>
    </row>
    <row r="63" spans="1:12" ht="25.15" customHeight="1" thickBot="1">
      <c r="B63" s="46" t="s">
        <v>46</v>
      </c>
      <c r="C63" s="30">
        <f>SUM('TECO TP Inputs'!E39:E41)/1000</f>
        <v>205.72</v>
      </c>
      <c r="D63" s="31">
        <f t="shared" ref="D63:D64" si="8">C63/$C$22</f>
        <v>8.4276025781360273E-2</v>
      </c>
      <c r="F63" s="46"/>
      <c r="G63" s="30"/>
      <c r="H63" s="40"/>
      <c r="J63" s="14"/>
      <c r="K63" s="41"/>
      <c r="L63" s="40"/>
    </row>
    <row r="64" spans="1:12" ht="25.15" customHeight="1" thickBot="1">
      <c r="B64" s="46" t="s">
        <v>45</v>
      </c>
      <c r="C64" s="126">
        <f>SUM('TECO TP Inputs'!D39:D41)/1000</f>
        <v>100.157</v>
      </c>
      <c r="D64" s="31">
        <f t="shared" si="8"/>
        <v>4.1030691785843378E-2</v>
      </c>
      <c r="F64" s="46"/>
      <c r="G64" s="30"/>
      <c r="H64" s="40"/>
      <c r="J64" s="14"/>
      <c r="K64" s="41"/>
      <c r="L64" s="40"/>
    </row>
    <row r="65" spans="1:12" ht="25.15" customHeight="1">
      <c r="B65" s="47" t="s">
        <v>12</v>
      </c>
      <c r="C65" s="32">
        <f>SUM(C62:C64)</f>
        <v>1207.51</v>
      </c>
      <c r="D65" s="33">
        <f>SUM(D59:D64)</f>
        <v>0.49467306966386521</v>
      </c>
      <c r="F65" s="47" t="s">
        <v>12</v>
      </c>
      <c r="G65" s="32">
        <f>SUM(G59:G64)</f>
        <v>76.852999999999994</v>
      </c>
      <c r="H65" s="33">
        <f>SUM(H59:H64)</f>
        <v>0.37535557809936126</v>
      </c>
      <c r="J65" s="17" t="s">
        <v>12</v>
      </c>
      <c r="K65" s="32">
        <f>SUM(K61:K64)</f>
        <v>1113.7719999999999</v>
      </c>
      <c r="L65" s="33">
        <f>SUM(L61:L64)</f>
        <v>0.74803374408911938</v>
      </c>
    </row>
    <row r="67" spans="1:12">
      <c r="A67" s="3" t="s">
        <v>102</v>
      </c>
    </row>
    <row r="69" spans="1:12">
      <c r="B69" s="2" t="s">
        <v>4</v>
      </c>
      <c r="F69" s="2" t="s">
        <v>30</v>
      </c>
      <c r="J69" s="2" t="s">
        <v>29</v>
      </c>
    </row>
    <row r="70" spans="1:12" ht="25.15" customHeight="1">
      <c r="B70" s="12" t="s">
        <v>13</v>
      </c>
      <c r="C70" s="39" t="s">
        <v>26</v>
      </c>
      <c r="D70" s="39" t="s">
        <v>145</v>
      </c>
      <c r="F70" s="12" t="s">
        <v>13</v>
      </c>
      <c r="G70" s="39" t="s">
        <v>26</v>
      </c>
      <c r="H70" s="39" t="s">
        <v>145</v>
      </c>
      <c r="J70" s="12" t="s">
        <v>13</v>
      </c>
      <c r="K70" s="39" t="s">
        <v>26</v>
      </c>
      <c r="L70" s="39" t="s">
        <v>145</v>
      </c>
    </row>
    <row r="71" spans="1:12" ht="25.15" customHeight="1" thickBot="1">
      <c r="B71" s="13" t="s">
        <v>14</v>
      </c>
      <c r="C71" s="30">
        <f>SUM('TECO TP Inputs'!B39:B41)/1000</f>
        <v>1334.325</v>
      </c>
      <c r="D71" s="31">
        <f>C71/$C$33</f>
        <v>0.5515801199255721</v>
      </c>
      <c r="F71" s="13" t="s">
        <v>14</v>
      </c>
      <c r="G71" s="30">
        <f>SUM('TECO TP Inputs'!I38:I41)/1000</f>
        <v>40.857999999999997</v>
      </c>
      <c r="H71" s="31">
        <f>G71/$G$33</f>
        <v>0.22337928805015364</v>
      </c>
      <c r="J71" s="13" t="s">
        <v>68</v>
      </c>
      <c r="K71" s="30">
        <f>SUM('TECO TP Inputs'!L39:L42)/1000</f>
        <v>1129.914</v>
      </c>
      <c r="L71" s="31">
        <f>K71/$K$33</f>
        <v>0.84772125206509819</v>
      </c>
    </row>
    <row r="72" spans="1:12" ht="25.15" customHeight="1" thickBot="1">
      <c r="B72" s="14" t="s">
        <v>15</v>
      </c>
      <c r="C72" s="30">
        <v>0</v>
      </c>
      <c r="D72" s="31">
        <f t="shared" ref="D72:D74" si="9">C72/$C$33</f>
        <v>0</v>
      </c>
      <c r="F72" s="14" t="s">
        <v>15</v>
      </c>
      <c r="G72" s="30">
        <v>0</v>
      </c>
      <c r="H72" s="31">
        <f>G72/SUM($G$51:$G$54)</f>
        <v>0</v>
      </c>
      <c r="J72" s="14"/>
      <c r="K72" s="41"/>
      <c r="L72" s="40"/>
    </row>
    <row r="73" spans="1:12" ht="25.15" customHeight="1" thickBot="1">
      <c r="B73" s="14" t="s">
        <v>46</v>
      </c>
      <c r="C73" s="30">
        <f>SUM('TECO TP Inputs'!G39:G41)/1000</f>
        <v>215.99</v>
      </c>
      <c r="D73" s="31">
        <f t="shared" si="9"/>
        <v>8.9285436533621365E-2</v>
      </c>
      <c r="F73" s="14"/>
      <c r="G73" s="30"/>
      <c r="H73" s="31"/>
      <c r="J73" s="14"/>
      <c r="K73" s="41"/>
      <c r="L73" s="40"/>
    </row>
    <row r="74" spans="1:12" ht="25.15" customHeight="1" thickBot="1">
      <c r="B74" s="14" t="s">
        <v>45</v>
      </c>
      <c r="C74" s="30">
        <f>SUM('TECO TP Inputs'!F39:F41)/1000</f>
        <v>94.805000000000007</v>
      </c>
      <c r="D74" s="31">
        <f t="shared" si="9"/>
        <v>3.9190267190934644E-2</v>
      </c>
      <c r="F74" s="14"/>
      <c r="G74" s="30"/>
      <c r="H74" s="31"/>
      <c r="J74" s="14"/>
      <c r="K74" s="41"/>
      <c r="L74" s="40"/>
    </row>
    <row r="75" spans="1:12" ht="25.15" customHeight="1">
      <c r="B75" s="17" t="s">
        <v>12</v>
      </c>
      <c r="C75" s="32">
        <f>SUM(C69:C74)</f>
        <v>1645.1200000000001</v>
      </c>
      <c r="D75" s="33">
        <f>SUM(D69:D74)</f>
        <v>0.68005582365012807</v>
      </c>
      <c r="F75" s="17" t="s">
        <v>12</v>
      </c>
      <c r="G75" s="32">
        <f>SUM(G69:G74)</f>
        <v>40.857999999999997</v>
      </c>
      <c r="H75" s="33">
        <f>SUM(H69:H74)</f>
        <v>0.22337928805015364</v>
      </c>
      <c r="J75" s="17" t="s">
        <v>12</v>
      </c>
      <c r="K75" s="32">
        <f>SUM(K71:K74)</f>
        <v>1129.914</v>
      </c>
      <c r="L75" s="33">
        <f>SUM(L71:L74)</f>
        <v>0.84772125206509819</v>
      </c>
    </row>
    <row r="78" spans="1:12">
      <c r="B78" s="12" t="s">
        <v>13</v>
      </c>
      <c r="C78" s="39" t="s">
        <v>138</v>
      </c>
      <c r="D78" s="39" t="s">
        <v>137</v>
      </c>
      <c r="F78" s="12" t="s">
        <v>13</v>
      </c>
      <c r="G78" s="39" t="s">
        <v>138</v>
      </c>
      <c r="H78" s="39" t="s">
        <v>137</v>
      </c>
      <c r="J78" s="12" t="s">
        <v>13</v>
      </c>
      <c r="K78" s="39" t="s">
        <v>138</v>
      </c>
      <c r="L78" s="39" t="s">
        <v>137</v>
      </c>
    </row>
    <row r="79" spans="1:12" ht="15.75" thickBot="1">
      <c r="B79" s="13" t="s">
        <v>14</v>
      </c>
      <c r="C79" s="30">
        <f>C61</f>
        <v>0</v>
      </c>
      <c r="D79" s="30">
        <f>C71</f>
        <v>1334.325</v>
      </c>
      <c r="F79" s="13" t="str">
        <f>F71</f>
        <v>Space Heating</v>
      </c>
      <c r="G79" s="30">
        <f>G61</f>
        <v>0</v>
      </c>
      <c r="H79" s="30">
        <f>G71</f>
        <v>40.857999999999997</v>
      </c>
      <c r="J79" s="13" t="str">
        <f>'TECO TP Inputs'!K39</f>
        <v>0-50 kW</v>
      </c>
      <c r="K79" s="30">
        <f>'TECO TP Inputs'!M39/1000</f>
        <v>124.855</v>
      </c>
      <c r="L79" s="30">
        <f>'TECO TP Inputs'!L39/1000</f>
        <v>99.724999999999994</v>
      </c>
    </row>
    <row r="80" spans="1:12" ht="15.75" thickBot="1">
      <c r="B80" s="14" t="s">
        <v>15</v>
      </c>
      <c r="C80" s="30">
        <f t="shared" ref="C80:C83" si="10">C62</f>
        <v>901.63300000000004</v>
      </c>
      <c r="D80" s="30">
        <f t="shared" ref="D80:D83" si="11">C72</f>
        <v>0</v>
      </c>
      <c r="F80" s="13" t="str">
        <f t="shared" ref="F80" si="12">F72</f>
        <v>Space Cooling</v>
      </c>
      <c r="G80" s="30">
        <f t="shared" ref="G80" si="13">G62</f>
        <v>76.852999999999994</v>
      </c>
      <c r="H80" s="30">
        <f>G72</f>
        <v>0</v>
      </c>
      <c r="J80" s="13" t="str">
        <f>'TECO TP Inputs'!K40</f>
        <v>51-300 kW</v>
      </c>
      <c r="K80" s="30">
        <f>'TECO TP Inputs'!M40/1000</f>
        <v>362.35899999999998</v>
      </c>
      <c r="L80" s="30">
        <f>'TECO TP Inputs'!L40/1000</f>
        <v>370.83300000000003</v>
      </c>
    </row>
    <row r="81" spans="2:12" ht="15.75" thickBot="1">
      <c r="B81" s="14" t="s">
        <v>46</v>
      </c>
      <c r="C81" s="30">
        <f t="shared" si="10"/>
        <v>205.72</v>
      </c>
      <c r="D81" s="30">
        <f t="shared" si="11"/>
        <v>215.99</v>
      </c>
      <c r="F81" s="13"/>
      <c r="G81" s="30"/>
      <c r="H81" s="30"/>
      <c r="J81" s="13" t="str">
        <f>'TECO TP Inputs'!K41</f>
        <v>301-500 kW</v>
      </c>
      <c r="K81" s="30">
        <f>'TECO TP Inputs'!M41/1000</f>
        <v>142.78200000000001</v>
      </c>
      <c r="L81" s="30">
        <f>'TECO TP Inputs'!L41/1000</f>
        <v>161.20400000000001</v>
      </c>
    </row>
    <row r="82" spans="2:12" ht="15.75" thickBot="1">
      <c r="B82" s="14" t="s">
        <v>45</v>
      </c>
      <c r="C82" s="30">
        <f t="shared" si="10"/>
        <v>100.157</v>
      </c>
      <c r="D82" s="30">
        <f t="shared" si="11"/>
        <v>94.805000000000007</v>
      </c>
      <c r="E82" s="29"/>
      <c r="F82" s="13"/>
      <c r="G82" s="30"/>
      <c r="H82" s="30"/>
      <c r="J82" s="13" t="str">
        <f>'TECO TP Inputs'!K42</f>
        <v>501 kW +</v>
      </c>
      <c r="K82" s="30">
        <f>'TECO TP Inputs'!M42/1000</f>
        <v>483.77600000000001</v>
      </c>
      <c r="L82" s="30">
        <f>'TECO TP Inputs'!L42/1000</f>
        <v>498.15199999999999</v>
      </c>
    </row>
    <row r="83" spans="2:12">
      <c r="B83" s="17" t="s">
        <v>12</v>
      </c>
      <c r="C83" s="32">
        <f t="shared" si="10"/>
        <v>1207.51</v>
      </c>
      <c r="D83" s="32">
        <f t="shared" si="11"/>
        <v>1645.1200000000001</v>
      </c>
      <c r="E83" s="29"/>
      <c r="F83" s="17" t="s">
        <v>12</v>
      </c>
      <c r="G83" s="32">
        <f>SUM(G79:G82)</f>
        <v>76.852999999999994</v>
      </c>
      <c r="H83" s="32">
        <f>SUM(H79:H82)</f>
        <v>40.857999999999997</v>
      </c>
      <c r="J83" s="17" t="s">
        <v>12</v>
      </c>
      <c r="K83" s="32">
        <f>SUM(K79:K82)</f>
        <v>1113.7719999999999</v>
      </c>
      <c r="L83" s="32">
        <f>SUM(L79:L82)</f>
        <v>1129.914</v>
      </c>
    </row>
    <row r="84" spans="2:12">
      <c r="C84" s="219"/>
      <c r="D84" s="219"/>
      <c r="E84" s="219"/>
    </row>
    <row r="85" spans="2:12">
      <c r="C85" s="29"/>
      <c r="D85" s="29"/>
      <c r="E85" s="29"/>
    </row>
    <row r="86" spans="2:12">
      <c r="C86" s="29"/>
      <c r="D86" s="29"/>
      <c r="E86" s="220"/>
    </row>
    <row r="87" spans="2:12">
      <c r="C87" s="219"/>
      <c r="D87" s="219"/>
      <c r="E87" s="219"/>
    </row>
    <row r="89" spans="2:12">
      <c r="C89" s="29"/>
      <c r="D89" s="29"/>
      <c r="E89" s="219"/>
      <c r="F89" s="29"/>
      <c r="G89" s="29"/>
      <c r="H89" s="219"/>
    </row>
    <row r="90" spans="2:12">
      <c r="C90" s="29"/>
      <c r="D90" s="29"/>
      <c r="E90" s="219"/>
      <c r="F90" s="29"/>
      <c r="G90" s="29"/>
      <c r="H90" s="219"/>
    </row>
    <row r="91" spans="2:12">
      <c r="C91" s="29"/>
      <c r="D91" s="29"/>
      <c r="E91" s="219"/>
      <c r="F91" s="29"/>
      <c r="G91" s="220"/>
      <c r="H91" s="2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M85"/>
  <sheetViews>
    <sheetView workbookViewId="0">
      <selection activeCell="B56" sqref="B56"/>
    </sheetView>
  </sheetViews>
  <sheetFormatPr defaultColWidth="8.85546875" defaultRowHeight="15"/>
  <cols>
    <col min="1" max="1" width="17.85546875" style="79" customWidth="1"/>
    <col min="2" max="2" width="22.28515625" style="79" customWidth="1"/>
    <col min="3" max="5" width="21.7109375" style="79" customWidth="1"/>
    <col min="6" max="6" width="24.42578125" style="79" customWidth="1"/>
    <col min="7" max="7" width="18.7109375" style="79" customWidth="1"/>
    <col min="8" max="8" width="21.7109375" style="79" customWidth="1"/>
    <col min="9" max="9" width="17.7109375" style="79" customWidth="1"/>
    <col min="10" max="10" width="13.28515625" style="79" customWidth="1"/>
    <col min="11" max="11" width="10.85546875" style="79" customWidth="1"/>
    <col min="12" max="16384" width="8.85546875" style="79"/>
  </cols>
  <sheetData>
    <row r="1" spans="1:11">
      <c r="A1" s="235" t="s">
        <v>82</v>
      </c>
      <c r="B1" s="235"/>
      <c r="C1" s="235"/>
      <c r="D1" s="235"/>
      <c r="E1" s="235"/>
      <c r="F1" s="235"/>
      <c r="G1" s="235"/>
      <c r="H1" s="235"/>
    </row>
    <row r="2" spans="1:11">
      <c r="A2" s="19"/>
      <c r="B2" s="20" t="s">
        <v>16</v>
      </c>
      <c r="C2" s="24" t="s">
        <v>17</v>
      </c>
      <c r="D2" s="18" t="s">
        <v>18</v>
      </c>
      <c r="E2" s="18" t="s">
        <v>27</v>
      </c>
      <c r="F2" s="18" t="s">
        <v>19</v>
      </c>
      <c r="G2" s="18" t="s">
        <v>20</v>
      </c>
      <c r="H2" s="23" t="s">
        <v>21</v>
      </c>
    </row>
    <row r="3" spans="1:11">
      <c r="A3" s="20" t="s">
        <v>22</v>
      </c>
      <c r="B3" s="22">
        <v>1822</v>
      </c>
      <c r="C3" s="22">
        <v>99</v>
      </c>
      <c r="D3" s="21">
        <v>1461</v>
      </c>
      <c r="E3" s="21">
        <f>SUM(C3:D3)</f>
        <v>1560</v>
      </c>
      <c r="F3" s="21">
        <v>3382</v>
      </c>
      <c r="G3" s="21">
        <v>4209</v>
      </c>
      <c r="H3" s="27">
        <v>0.80300000000000005</v>
      </c>
    </row>
    <row r="4" spans="1:11">
      <c r="A4" s="20" t="s">
        <v>23</v>
      </c>
      <c r="B4" s="22">
        <v>1967</v>
      </c>
      <c r="C4" s="22">
        <v>63</v>
      </c>
      <c r="D4" s="21">
        <v>1308</v>
      </c>
      <c r="E4" s="21">
        <f>SUM(C4:D4)</f>
        <v>1371</v>
      </c>
      <c r="F4" s="21">
        <v>3337</v>
      </c>
      <c r="G4" s="21">
        <v>4156</v>
      </c>
      <c r="H4" s="27">
        <v>0.80300000000000005</v>
      </c>
    </row>
    <row r="6" spans="1:11">
      <c r="A6" s="235" t="s">
        <v>78</v>
      </c>
      <c r="B6" s="235"/>
      <c r="C6" s="235"/>
      <c r="D6" s="235"/>
      <c r="E6" s="235"/>
      <c r="F6" s="235"/>
      <c r="G6" s="235"/>
      <c r="H6" s="235"/>
      <c r="I6" s="78"/>
      <c r="J6" s="78"/>
    </row>
    <row r="7" spans="1:11">
      <c r="A7" s="19"/>
      <c r="B7" s="20" t="s">
        <v>16</v>
      </c>
      <c r="C7" s="24" t="s">
        <v>17</v>
      </c>
      <c r="D7" s="18" t="s">
        <v>18</v>
      </c>
      <c r="E7" s="18" t="s">
        <v>27</v>
      </c>
      <c r="F7" s="18" t="s">
        <v>19</v>
      </c>
      <c r="G7" s="18" t="s">
        <v>69</v>
      </c>
      <c r="H7" s="18" t="s">
        <v>70</v>
      </c>
      <c r="I7" s="18" t="s">
        <v>20</v>
      </c>
      <c r="J7" s="23" t="s">
        <v>21</v>
      </c>
    </row>
    <row r="8" spans="1:11">
      <c r="A8" s="20" t="s">
        <v>22</v>
      </c>
      <c r="B8" s="22" t="s">
        <v>24</v>
      </c>
      <c r="C8" s="22" t="s">
        <v>24</v>
      </c>
      <c r="D8" s="21" t="s">
        <v>24</v>
      </c>
      <c r="E8" s="21" t="s">
        <v>24</v>
      </c>
      <c r="F8" s="21" t="s">
        <v>24</v>
      </c>
      <c r="G8" s="21" t="s">
        <v>24</v>
      </c>
      <c r="H8" s="21" t="s">
        <v>24</v>
      </c>
      <c r="I8" s="21" t="s">
        <v>24</v>
      </c>
      <c r="J8" s="27" t="s">
        <v>24</v>
      </c>
    </row>
    <row r="9" spans="1:11">
      <c r="A9" s="20" t="s">
        <v>23</v>
      </c>
      <c r="B9" s="22" t="s">
        <v>24</v>
      </c>
      <c r="C9" s="22" t="s">
        <v>24</v>
      </c>
      <c r="D9" s="21" t="s">
        <v>24</v>
      </c>
      <c r="E9" s="21" t="s">
        <v>24</v>
      </c>
      <c r="F9" s="21" t="s">
        <v>24</v>
      </c>
      <c r="G9" s="21" t="s">
        <v>24</v>
      </c>
      <c r="H9" s="21" t="s">
        <v>24</v>
      </c>
      <c r="I9" s="21" t="s">
        <v>24</v>
      </c>
      <c r="J9" s="27" t="s">
        <v>24</v>
      </c>
    </row>
    <row r="10" spans="1:11">
      <c r="A10" s="235" t="s">
        <v>79</v>
      </c>
      <c r="B10" s="235"/>
      <c r="C10" s="235"/>
      <c r="D10" s="235"/>
      <c r="E10" s="235"/>
      <c r="F10" s="235"/>
      <c r="G10" s="235"/>
      <c r="H10" s="235"/>
      <c r="I10" s="76"/>
      <c r="J10" s="76"/>
    </row>
    <row r="11" spans="1:11">
      <c r="A11" s="19"/>
      <c r="B11" s="20" t="s">
        <v>16</v>
      </c>
      <c r="C11" s="24" t="s">
        <v>17</v>
      </c>
      <c r="D11" s="18" t="s">
        <v>18</v>
      </c>
      <c r="E11" s="18" t="s">
        <v>27</v>
      </c>
      <c r="F11" s="18" t="s">
        <v>19</v>
      </c>
      <c r="G11" s="18" t="s">
        <v>69</v>
      </c>
      <c r="H11" s="18" t="s">
        <v>70</v>
      </c>
      <c r="I11" s="18" t="s">
        <v>20</v>
      </c>
      <c r="J11" s="23" t="s">
        <v>21</v>
      </c>
    </row>
    <row r="12" spans="1:11">
      <c r="A12" s="20" t="s">
        <v>22</v>
      </c>
      <c r="B12" s="22" t="s">
        <v>24</v>
      </c>
      <c r="C12" s="22" t="s">
        <v>24</v>
      </c>
      <c r="D12" s="21" t="s">
        <v>24</v>
      </c>
      <c r="E12" s="21" t="s">
        <v>24</v>
      </c>
      <c r="F12" s="21" t="s">
        <v>24</v>
      </c>
      <c r="G12" s="21" t="s">
        <v>24</v>
      </c>
      <c r="H12" s="27" t="s">
        <v>24</v>
      </c>
      <c r="I12" s="21" t="s">
        <v>24</v>
      </c>
      <c r="J12" s="27" t="s">
        <v>24</v>
      </c>
    </row>
    <row r="13" spans="1:11">
      <c r="A13" s="20" t="s">
        <v>23</v>
      </c>
      <c r="B13" s="22" t="s">
        <v>24</v>
      </c>
      <c r="C13" s="22" t="s">
        <v>24</v>
      </c>
      <c r="D13" s="21" t="s">
        <v>24</v>
      </c>
      <c r="E13" s="21" t="s">
        <v>24</v>
      </c>
      <c r="F13" s="21" t="s">
        <v>24</v>
      </c>
      <c r="G13" s="21" t="s">
        <v>24</v>
      </c>
      <c r="H13" s="27" t="s">
        <v>24</v>
      </c>
      <c r="I13" s="21" t="s">
        <v>24</v>
      </c>
      <c r="J13" s="27" t="s">
        <v>24</v>
      </c>
    </row>
    <row r="14" spans="1:11">
      <c r="A14" s="93"/>
      <c r="B14" s="25"/>
      <c r="C14" s="25"/>
      <c r="D14" s="28"/>
      <c r="E14" s="28"/>
      <c r="F14" s="28"/>
      <c r="G14" s="28"/>
      <c r="H14" s="26"/>
    </row>
    <row r="15" spans="1:11">
      <c r="A15" s="226" t="s">
        <v>40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>
      <c r="A16" s="49"/>
      <c r="B16" s="229" t="s">
        <v>41</v>
      </c>
      <c r="C16" s="229"/>
      <c r="D16" s="230" t="s">
        <v>42</v>
      </c>
      <c r="E16" s="230"/>
      <c r="F16" s="230" t="s">
        <v>43</v>
      </c>
      <c r="G16" s="230"/>
      <c r="H16" s="231" t="s">
        <v>44</v>
      </c>
      <c r="I16" s="231"/>
      <c r="J16" s="231"/>
      <c r="K16" s="232"/>
    </row>
    <row r="17" spans="1:11">
      <c r="A17" s="49" t="s">
        <v>49</v>
      </c>
      <c r="B17" s="104" t="s">
        <v>10</v>
      </c>
      <c r="C17" s="104">
        <v>880822</v>
      </c>
      <c r="D17" s="28" t="s">
        <v>31</v>
      </c>
      <c r="E17" s="28">
        <v>12847</v>
      </c>
      <c r="F17" s="28" t="s">
        <v>35</v>
      </c>
      <c r="G17" s="28">
        <v>92730</v>
      </c>
      <c r="H17" s="26" t="s">
        <v>50</v>
      </c>
      <c r="I17" s="52">
        <v>38432</v>
      </c>
      <c r="J17" s="95" t="s">
        <v>51</v>
      </c>
      <c r="K17" s="53">
        <v>124670</v>
      </c>
    </row>
    <row r="18" spans="1:11">
      <c r="A18" s="49"/>
      <c r="B18" s="104" t="s">
        <v>11</v>
      </c>
      <c r="C18" s="104">
        <v>258797</v>
      </c>
      <c r="D18" s="28" t="s">
        <v>32</v>
      </c>
      <c r="E18" s="28">
        <v>9271</v>
      </c>
      <c r="F18" s="28" t="s">
        <v>36</v>
      </c>
      <c r="G18" s="28">
        <v>344821</v>
      </c>
      <c r="H18" s="26" t="s">
        <v>52</v>
      </c>
      <c r="I18" s="52">
        <v>29515</v>
      </c>
      <c r="J18" s="95" t="s">
        <v>53</v>
      </c>
      <c r="K18" s="53">
        <v>77462</v>
      </c>
    </row>
    <row r="19" spans="1:11">
      <c r="A19" s="49"/>
      <c r="B19" s="104" t="s">
        <v>39</v>
      </c>
      <c r="C19" s="104">
        <v>138165</v>
      </c>
      <c r="D19" s="28" t="s">
        <v>33</v>
      </c>
      <c r="E19" s="28">
        <v>15516</v>
      </c>
      <c r="F19" s="28" t="s">
        <v>37</v>
      </c>
      <c r="G19" s="28">
        <v>149896</v>
      </c>
      <c r="H19" s="26" t="s">
        <v>54</v>
      </c>
      <c r="I19" s="52">
        <v>8219</v>
      </c>
      <c r="J19" s="95" t="s">
        <v>55</v>
      </c>
      <c r="K19" s="53">
        <v>23822</v>
      </c>
    </row>
    <row r="20" spans="1:11">
      <c r="A20" s="49"/>
      <c r="B20" s="104" t="s">
        <v>12</v>
      </c>
      <c r="C20" s="104">
        <v>1277784</v>
      </c>
      <c r="D20" s="28" t="s">
        <v>47</v>
      </c>
      <c r="E20" s="28">
        <v>12888</v>
      </c>
      <c r="F20" s="28" t="s">
        <v>48</v>
      </c>
      <c r="G20" s="28">
        <v>463209</v>
      </c>
      <c r="H20" s="26" t="s">
        <v>56</v>
      </c>
      <c r="I20" s="52">
        <v>76166</v>
      </c>
      <c r="J20" s="95" t="s">
        <v>57</v>
      </c>
      <c r="K20" s="53">
        <v>225954</v>
      </c>
    </row>
    <row r="21" spans="1:11">
      <c r="A21" s="49"/>
      <c r="B21" s="104"/>
      <c r="C21" s="104"/>
      <c r="D21" s="28" t="s">
        <v>12</v>
      </c>
      <c r="E21" s="28">
        <v>50521</v>
      </c>
      <c r="F21" s="28" t="s">
        <v>12</v>
      </c>
      <c r="G21" s="28">
        <v>1050656</v>
      </c>
      <c r="H21" s="26"/>
      <c r="I21" s="102"/>
      <c r="J21" s="102"/>
      <c r="K21" s="51"/>
    </row>
    <row r="22" spans="1:11">
      <c r="A22" s="49"/>
      <c r="B22" s="25"/>
      <c r="C22" s="25"/>
      <c r="D22" s="28"/>
      <c r="E22" s="28"/>
      <c r="F22" s="28"/>
      <c r="G22" s="28"/>
      <c r="H22" s="26"/>
      <c r="I22" s="50"/>
      <c r="J22" s="50"/>
      <c r="K22" s="51"/>
    </row>
    <row r="23" spans="1:11">
      <c r="A23" s="226" t="s">
        <v>71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8"/>
    </row>
    <row r="24" spans="1:11" s="43" customFormat="1">
      <c r="A24" s="54"/>
      <c r="B24" s="229" t="s">
        <v>58</v>
      </c>
      <c r="C24" s="229"/>
      <c r="D24" s="230" t="s">
        <v>59</v>
      </c>
      <c r="E24" s="230"/>
      <c r="F24" s="230" t="s">
        <v>43</v>
      </c>
      <c r="G24" s="230"/>
      <c r="H24" s="231" t="s">
        <v>44</v>
      </c>
      <c r="I24" s="231"/>
      <c r="J24" s="231"/>
      <c r="K24" s="232"/>
    </row>
    <row r="25" spans="1:11">
      <c r="A25" s="49" t="s">
        <v>49</v>
      </c>
      <c r="B25" s="104" t="s">
        <v>10</v>
      </c>
      <c r="C25" s="104">
        <v>1042854</v>
      </c>
      <c r="D25" s="28" t="s">
        <v>31</v>
      </c>
      <c r="E25" s="28">
        <v>27337</v>
      </c>
      <c r="F25" s="28" t="s">
        <v>35</v>
      </c>
      <c r="G25" s="28">
        <v>160783</v>
      </c>
      <c r="H25" s="26" t="s">
        <v>50</v>
      </c>
      <c r="I25" s="52">
        <v>61682</v>
      </c>
      <c r="J25" s="95" t="s">
        <v>51</v>
      </c>
      <c r="K25" s="53">
        <v>148990</v>
      </c>
    </row>
    <row r="26" spans="1:11">
      <c r="A26" s="49"/>
      <c r="B26" s="104" t="s">
        <v>11</v>
      </c>
      <c r="C26" s="104">
        <v>231254</v>
      </c>
      <c r="D26" s="28" t="s">
        <v>32</v>
      </c>
      <c r="E26" s="28">
        <v>17514</v>
      </c>
      <c r="F26" s="28" t="s">
        <v>36</v>
      </c>
      <c r="G26" s="28">
        <v>466634</v>
      </c>
      <c r="H26" s="26" t="s">
        <v>52</v>
      </c>
      <c r="I26" s="52">
        <v>47371</v>
      </c>
      <c r="J26" s="95" t="s">
        <v>53</v>
      </c>
      <c r="K26" s="53">
        <v>92572</v>
      </c>
    </row>
    <row r="27" spans="1:11">
      <c r="A27" s="49"/>
      <c r="B27" s="104" t="s">
        <v>39</v>
      </c>
      <c r="C27" s="104">
        <v>121665</v>
      </c>
      <c r="D27" s="28" t="s">
        <v>33</v>
      </c>
      <c r="E27" s="28">
        <v>36208</v>
      </c>
      <c r="F27" s="28" t="s">
        <v>37</v>
      </c>
      <c r="G27" s="28">
        <v>183870</v>
      </c>
      <c r="H27" s="26" t="s">
        <v>54</v>
      </c>
      <c r="I27" s="52">
        <v>13191</v>
      </c>
      <c r="J27" s="95" t="s">
        <v>55</v>
      </c>
      <c r="K27" s="53">
        <v>28470</v>
      </c>
    </row>
    <row r="28" spans="1:11">
      <c r="A28" s="49"/>
      <c r="B28" s="104" t="s">
        <v>12</v>
      </c>
      <c r="C28" s="104">
        <v>1395773</v>
      </c>
      <c r="D28" s="28" t="s">
        <v>47</v>
      </c>
      <c r="E28" s="28">
        <v>15861</v>
      </c>
      <c r="F28" s="28" t="s">
        <v>48</v>
      </c>
      <c r="G28" s="28">
        <v>622990</v>
      </c>
      <c r="H28" s="26" t="s">
        <v>56</v>
      </c>
      <c r="I28" s="52">
        <v>122244</v>
      </c>
      <c r="J28" s="95" t="s">
        <v>57</v>
      </c>
      <c r="K28" s="53">
        <v>270032</v>
      </c>
    </row>
    <row r="29" spans="1:11">
      <c r="A29" s="49"/>
      <c r="B29" s="104"/>
      <c r="C29" s="104"/>
      <c r="D29" s="28" t="s">
        <v>12</v>
      </c>
      <c r="E29" s="28">
        <v>96920</v>
      </c>
      <c r="F29" s="28" t="s">
        <v>12</v>
      </c>
      <c r="G29" s="28">
        <v>1434277</v>
      </c>
      <c r="H29" s="26"/>
      <c r="I29" s="102"/>
      <c r="J29" s="102"/>
      <c r="K29" s="51"/>
    </row>
    <row r="30" spans="1:11">
      <c r="A30" s="49"/>
      <c r="B30" s="25"/>
      <c r="C30" s="25"/>
      <c r="D30" s="28"/>
      <c r="E30" s="28"/>
      <c r="F30" s="28"/>
      <c r="G30" s="28"/>
      <c r="H30" s="26"/>
      <c r="I30" s="50"/>
      <c r="J30" s="50"/>
      <c r="K30" s="51"/>
    </row>
    <row r="31" spans="1:11">
      <c r="A31" s="226" t="s">
        <v>60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11" s="67" customFormat="1" ht="24.75">
      <c r="A32" s="61"/>
      <c r="B32" s="62" t="s">
        <v>61</v>
      </c>
      <c r="C32" s="62" t="s">
        <v>62</v>
      </c>
      <c r="D32" s="63" t="s">
        <v>63</v>
      </c>
      <c r="E32" s="63" t="s">
        <v>64</v>
      </c>
      <c r="F32" s="63" t="s">
        <v>17</v>
      </c>
      <c r="G32" s="63" t="s">
        <v>65</v>
      </c>
      <c r="H32" s="64" t="s">
        <v>18</v>
      </c>
      <c r="I32" s="65" t="s">
        <v>19</v>
      </c>
      <c r="J32" s="65" t="s">
        <v>20</v>
      </c>
      <c r="K32" s="66" t="s">
        <v>21</v>
      </c>
    </row>
    <row r="33" spans="1:13">
      <c r="A33" s="49" t="s">
        <v>22</v>
      </c>
      <c r="B33" s="74">
        <v>42556</v>
      </c>
      <c r="C33" s="104">
        <v>18</v>
      </c>
      <c r="D33" s="28">
        <v>1788</v>
      </c>
      <c r="E33" s="28">
        <v>2396</v>
      </c>
      <c r="F33" s="28">
        <v>97</v>
      </c>
      <c r="G33" s="28">
        <v>201</v>
      </c>
      <c r="H33" s="28">
        <v>1434</v>
      </c>
      <c r="I33" s="52">
        <v>3319</v>
      </c>
      <c r="J33" s="52">
        <v>4131</v>
      </c>
      <c r="K33" s="55">
        <v>0.80300000000000005</v>
      </c>
    </row>
    <row r="34" spans="1:13">
      <c r="A34" s="56" t="s">
        <v>23</v>
      </c>
      <c r="B34" s="77">
        <v>42394</v>
      </c>
      <c r="C34" s="57">
        <v>8</v>
      </c>
      <c r="D34" s="58">
        <v>1580</v>
      </c>
      <c r="E34" s="58">
        <v>1943</v>
      </c>
      <c r="F34" s="58">
        <v>51</v>
      </c>
      <c r="G34" s="58">
        <v>147</v>
      </c>
      <c r="H34" s="58">
        <v>1051</v>
      </c>
      <c r="I34" s="59">
        <v>2681</v>
      </c>
      <c r="J34" s="59">
        <v>3339</v>
      </c>
      <c r="K34" s="60">
        <v>0.80300000000000005</v>
      </c>
    </row>
    <row r="35" spans="1:13">
      <c r="A35" s="93"/>
      <c r="B35" s="25"/>
      <c r="C35" s="25"/>
      <c r="D35" s="28"/>
      <c r="E35" s="28"/>
      <c r="F35" s="28"/>
      <c r="G35" s="28"/>
      <c r="H35" s="26"/>
    </row>
    <row r="36" spans="1:13">
      <c r="A36" s="221" t="s">
        <v>86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106"/>
      <c r="M36" s="106"/>
    </row>
    <row r="37" spans="1:13">
      <c r="A37" s="233" t="s">
        <v>97</v>
      </c>
      <c r="B37" s="233"/>
      <c r="C37" s="233"/>
      <c r="D37" s="233"/>
      <c r="E37" s="233"/>
      <c r="F37" s="233"/>
      <c r="G37" s="234"/>
      <c r="H37" s="233" t="s">
        <v>98</v>
      </c>
      <c r="I37" s="233"/>
      <c r="J37" s="233"/>
      <c r="K37" s="233" t="s">
        <v>99</v>
      </c>
      <c r="L37" s="233"/>
      <c r="M37" s="233"/>
    </row>
    <row r="38" spans="1:13">
      <c r="A38" s="118" t="s">
        <v>85</v>
      </c>
      <c r="B38" s="107" t="s">
        <v>91</v>
      </c>
      <c r="C38" s="107" t="s">
        <v>92</v>
      </c>
      <c r="D38" s="107" t="s">
        <v>93</v>
      </c>
      <c r="E38" s="107" t="s">
        <v>94</v>
      </c>
      <c r="F38" s="109" t="s">
        <v>95</v>
      </c>
      <c r="G38" s="109" t="s">
        <v>96</v>
      </c>
      <c r="H38" s="108" t="s">
        <v>9</v>
      </c>
      <c r="I38" s="109" t="s">
        <v>87</v>
      </c>
      <c r="J38" s="110" t="s">
        <v>88</v>
      </c>
      <c r="K38" s="108" t="s">
        <v>9</v>
      </c>
      <c r="L38" s="109" t="s">
        <v>89</v>
      </c>
      <c r="M38" s="110" t="s">
        <v>90</v>
      </c>
    </row>
    <row r="39" spans="1:13">
      <c r="A39" s="119" t="s">
        <v>10</v>
      </c>
      <c r="B39" s="112">
        <v>919798</v>
      </c>
      <c r="C39" s="112">
        <v>673657</v>
      </c>
      <c r="D39" s="112">
        <v>50537</v>
      </c>
      <c r="E39" s="112">
        <v>113506</v>
      </c>
      <c r="F39" s="112">
        <v>47837</v>
      </c>
      <c r="G39" s="112">
        <v>119172</v>
      </c>
      <c r="H39" s="121" t="s">
        <v>31</v>
      </c>
      <c r="I39" s="114">
        <v>13948</v>
      </c>
      <c r="J39" s="124">
        <v>21677</v>
      </c>
      <c r="K39" s="121" t="s">
        <v>35</v>
      </c>
      <c r="L39" s="114">
        <v>99725</v>
      </c>
      <c r="M39" s="115">
        <v>124855</v>
      </c>
    </row>
    <row r="40" spans="1:13">
      <c r="A40" s="120" t="s">
        <v>100</v>
      </c>
      <c r="B40" s="114">
        <v>270249</v>
      </c>
      <c r="C40" s="114">
        <v>149384</v>
      </c>
      <c r="D40" s="114">
        <v>38812</v>
      </c>
      <c r="E40" s="114">
        <v>70525</v>
      </c>
      <c r="F40" s="114">
        <v>36738</v>
      </c>
      <c r="G40" s="114">
        <v>74046</v>
      </c>
      <c r="H40" s="121" t="s">
        <v>32</v>
      </c>
      <c r="I40" s="114">
        <v>10065</v>
      </c>
      <c r="J40" s="124">
        <v>13888</v>
      </c>
      <c r="K40" s="121" t="s">
        <v>36</v>
      </c>
      <c r="L40" s="114">
        <v>370833</v>
      </c>
      <c r="M40" s="115">
        <v>362359</v>
      </c>
    </row>
    <row r="41" spans="1:13" s="105" customFormat="1">
      <c r="A41" s="121" t="s">
        <v>39</v>
      </c>
      <c r="B41" s="111">
        <v>144278</v>
      </c>
      <c r="C41" s="111">
        <v>78592</v>
      </c>
      <c r="D41" s="112">
        <v>10808</v>
      </c>
      <c r="E41" s="112">
        <v>21689</v>
      </c>
      <c r="F41" s="112">
        <v>10230</v>
      </c>
      <c r="G41" s="112">
        <v>22772</v>
      </c>
      <c r="H41" s="121" t="s">
        <v>33</v>
      </c>
      <c r="I41" s="114">
        <v>16845</v>
      </c>
      <c r="J41" s="115">
        <v>28711</v>
      </c>
      <c r="K41" s="121" t="s">
        <v>37</v>
      </c>
      <c r="L41" s="114">
        <v>161204</v>
      </c>
      <c r="M41" s="115">
        <v>142782</v>
      </c>
    </row>
    <row r="42" spans="1:13" s="105" customFormat="1">
      <c r="A42" s="122"/>
      <c r="B42" s="123"/>
      <c r="C42" s="123"/>
      <c r="D42" s="113"/>
      <c r="E42" s="113"/>
      <c r="F42" s="113"/>
      <c r="G42" s="113"/>
      <c r="H42" s="125" t="s">
        <v>47</v>
      </c>
      <c r="I42" s="116">
        <v>13992</v>
      </c>
      <c r="J42" s="117">
        <v>12577</v>
      </c>
      <c r="K42" s="125" t="s">
        <v>48</v>
      </c>
      <c r="L42" s="116">
        <v>498152</v>
      </c>
      <c r="M42" s="117">
        <v>483776</v>
      </c>
    </row>
    <row r="43" spans="1:13">
      <c r="A43" s="75" t="s">
        <v>77</v>
      </c>
      <c r="B43" s="25"/>
      <c r="C43" s="25"/>
      <c r="D43" s="28"/>
      <c r="E43" s="28"/>
      <c r="F43" s="28"/>
      <c r="G43" s="28"/>
      <c r="H43" s="26"/>
    </row>
    <row r="44" spans="1:13">
      <c r="A44" s="93" t="s">
        <v>66</v>
      </c>
      <c r="B44" s="48">
        <f>(4486-4403)/(4403)</f>
        <v>1.8850783556665911E-2</v>
      </c>
      <c r="C44" s="25"/>
      <c r="D44" s="222" t="s">
        <v>76</v>
      </c>
      <c r="E44" s="223"/>
      <c r="F44" s="223"/>
      <c r="G44" s="223"/>
      <c r="H44" s="223"/>
      <c r="I44" s="224"/>
    </row>
    <row r="45" spans="1:13">
      <c r="A45" s="93" t="s">
        <v>67</v>
      </c>
      <c r="B45" s="91">
        <f>(5010-4025)/(4025)</f>
        <v>0.24472049689440994</v>
      </c>
      <c r="C45" s="25"/>
      <c r="D45" s="225" t="s">
        <v>80</v>
      </c>
      <c r="E45" s="225"/>
      <c r="F45" s="94" t="s">
        <v>75</v>
      </c>
      <c r="G45" s="94" t="s">
        <v>74</v>
      </c>
      <c r="H45" s="94" t="s">
        <v>73</v>
      </c>
      <c r="I45" s="94" t="s">
        <v>72</v>
      </c>
      <c r="J45" s="26"/>
    </row>
    <row r="46" spans="1:13">
      <c r="A46" s="93"/>
      <c r="B46" s="25"/>
      <c r="C46" s="25"/>
      <c r="D46" s="89" t="s">
        <v>10</v>
      </c>
      <c r="E46" s="103">
        <v>374769</v>
      </c>
      <c r="F46" s="70">
        <v>3.6223611999999998</v>
      </c>
      <c r="G46" s="83">
        <v>4.7490649999999999</v>
      </c>
      <c r="H46" s="96">
        <f>E46*F46</f>
        <v>1357548.6845628</v>
      </c>
      <c r="I46" s="86">
        <f>E46*G46</f>
        <v>1779802.3409849999</v>
      </c>
      <c r="J46" s="26"/>
    </row>
    <row r="47" spans="1:13">
      <c r="A47" s="93"/>
      <c r="B47" s="25"/>
      <c r="C47" s="25"/>
      <c r="D47" s="88" t="s">
        <v>11</v>
      </c>
      <c r="E47" s="103">
        <v>214200</v>
      </c>
      <c r="F47" s="71">
        <v>1.8563571000000001</v>
      </c>
      <c r="G47" s="84">
        <v>2.0378723999999999</v>
      </c>
      <c r="H47" s="90">
        <f t="shared" ref="H47:H48" si="0">E47*F47</f>
        <v>397631.69082000002</v>
      </c>
      <c r="I47" s="87">
        <f t="shared" ref="I47:I48" si="1">E47*G47</f>
        <v>436512.26808000001</v>
      </c>
      <c r="J47" s="26"/>
    </row>
    <row r="48" spans="1:13">
      <c r="A48" s="93"/>
      <c r="B48" s="25"/>
      <c r="C48" s="25"/>
      <c r="D48" s="88" t="s">
        <v>39</v>
      </c>
      <c r="E48" s="103">
        <v>62568</v>
      </c>
      <c r="F48" s="71">
        <v>3.0095983999999998</v>
      </c>
      <c r="G48" s="84">
        <v>2.8696435999999999</v>
      </c>
      <c r="H48" s="90">
        <f t="shared" si="0"/>
        <v>188304.55269119999</v>
      </c>
      <c r="I48" s="87">
        <f t="shared" si="1"/>
        <v>179547.86076479999</v>
      </c>
      <c r="J48" s="26"/>
    </row>
    <row r="49" spans="1:10">
      <c r="A49" s="93"/>
      <c r="B49" s="25"/>
      <c r="C49" s="25"/>
      <c r="D49" s="88" t="s">
        <v>12</v>
      </c>
      <c r="E49" s="101">
        <v>651537</v>
      </c>
      <c r="F49" s="72"/>
      <c r="G49" s="90"/>
      <c r="H49" s="90">
        <f>SUM(H46:H48)</f>
        <v>1943484.9280740002</v>
      </c>
      <c r="I49" s="87">
        <f>SUM(I46:I48)</f>
        <v>2395862.4698298001</v>
      </c>
      <c r="J49" s="26"/>
    </row>
    <row r="50" spans="1:10">
      <c r="A50" s="93"/>
      <c r="B50" s="25"/>
      <c r="C50" s="25"/>
      <c r="D50" s="92"/>
      <c r="E50" s="85"/>
      <c r="F50" s="71"/>
      <c r="G50" s="84"/>
      <c r="H50" s="80"/>
      <c r="I50" s="81"/>
      <c r="J50" s="26"/>
    </row>
    <row r="51" spans="1:10">
      <c r="A51" s="93"/>
      <c r="B51" s="25"/>
      <c r="C51" s="25"/>
      <c r="D51" s="89" t="s">
        <v>31</v>
      </c>
      <c r="E51" s="99">
        <v>43096</v>
      </c>
      <c r="F51" s="71">
        <v>0.79809052999999996</v>
      </c>
      <c r="G51" s="84">
        <v>1.0795755</v>
      </c>
      <c r="H51" s="28">
        <f>E51*F51</f>
        <v>34394.509480879999</v>
      </c>
      <c r="I51" s="68">
        <f>E51*G51</f>
        <v>46525.385748000001</v>
      </c>
      <c r="J51" s="26"/>
    </row>
    <row r="52" spans="1:10">
      <c r="A52" s="93"/>
      <c r="B52" s="25"/>
      <c r="C52" s="25"/>
      <c r="D52" s="88" t="s">
        <v>32</v>
      </c>
      <c r="E52" s="100">
        <v>9401</v>
      </c>
      <c r="F52" s="71">
        <v>2.8770935999999998</v>
      </c>
      <c r="G52" s="84">
        <v>4.0862569000000004</v>
      </c>
      <c r="H52" s="28">
        <f t="shared" ref="H52:H54" si="2">E52*F52</f>
        <v>27047.556933599997</v>
      </c>
      <c r="I52" s="68">
        <f t="shared" ref="I52:I54" si="3">E52*G52</f>
        <v>38414.9011169</v>
      </c>
      <c r="J52" s="26"/>
    </row>
    <row r="53" spans="1:10">
      <c r="A53" s="93"/>
      <c r="B53" s="25"/>
      <c r="C53" s="25"/>
      <c r="D53" s="88" t="s">
        <v>33</v>
      </c>
      <c r="E53" s="100">
        <v>9062</v>
      </c>
      <c r="F53" s="71">
        <v>5.0972261999999997</v>
      </c>
      <c r="G53" s="84">
        <v>8.2200647</v>
      </c>
      <c r="H53" s="28">
        <f t="shared" si="2"/>
        <v>46191.0638244</v>
      </c>
      <c r="I53" s="68">
        <f t="shared" si="3"/>
        <v>74490.226311399994</v>
      </c>
      <c r="J53" s="26"/>
    </row>
    <row r="54" spans="1:10">
      <c r="A54" s="93"/>
      <c r="B54" s="25"/>
      <c r="C54" s="25"/>
      <c r="D54" s="88" t="s">
        <v>47</v>
      </c>
      <c r="E54" s="100">
        <v>3289</v>
      </c>
      <c r="F54" s="71">
        <v>11.953306</v>
      </c>
      <c r="G54" s="84">
        <v>12.626465</v>
      </c>
      <c r="H54" s="28">
        <f t="shared" si="2"/>
        <v>39314.423433999997</v>
      </c>
      <c r="I54" s="68">
        <f t="shared" si="3"/>
        <v>41528.443384999999</v>
      </c>
      <c r="J54" s="26"/>
    </row>
    <row r="55" spans="1:10">
      <c r="A55" s="93"/>
      <c r="B55" s="25"/>
      <c r="C55" s="25"/>
      <c r="D55" s="92" t="s">
        <v>12</v>
      </c>
      <c r="E55" s="98">
        <v>64848</v>
      </c>
      <c r="F55" s="72"/>
      <c r="G55" s="90"/>
      <c r="H55" s="28">
        <f>SUM(H51:H54)</f>
        <v>146947.55367287999</v>
      </c>
      <c r="I55" s="68">
        <f>SUM(I51:I54)</f>
        <v>200958.95656129997</v>
      </c>
      <c r="J55" s="26"/>
    </row>
    <row r="56" spans="1:10">
      <c r="A56" s="93"/>
      <c r="B56" s="25"/>
      <c r="C56" s="25"/>
      <c r="D56" s="89" t="s">
        <v>35</v>
      </c>
      <c r="E56" s="99">
        <v>8294</v>
      </c>
      <c r="F56" s="42">
        <v>11.180369000000001</v>
      </c>
      <c r="G56" s="42">
        <v>19.385493</v>
      </c>
      <c r="H56" s="28">
        <f>E56*F56</f>
        <v>92729.980486</v>
      </c>
      <c r="I56" s="68">
        <f>E56*G56</f>
        <v>160783.278942</v>
      </c>
    </row>
    <row r="57" spans="1:10">
      <c r="A57" s="93"/>
      <c r="B57" s="25"/>
      <c r="C57" s="25"/>
      <c r="D57" s="88" t="s">
        <v>36</v>
      </c>
      <c r="E57" s="100">
        <v>6173</v>
      </c>
      <c r="F57" s="42">
        <v>55.859509000000003</v>
      </c>
      <c r="G57" s="42">
        <v>75.592707000000004</v>
      </c>
      <c r="H57" s="28">
        <f t="shared" ref="H57:H59" si="4">E57*F57</f>
        <v>344820.74905700004</v>
      </c>
      <c r="I57" s="68">
        <f t="shared" ref="I57:I59" si="5">E57*G57</f>
        <v>466633.78031100001</v>
      </c>
    </row>
    <row r="58" spans="1:10">
      <c r="A58" s="93"/>
      <c r="B58" s="25"/>
      <c r="C58" s="25"/>
      <c r="D58" s="88" t="s">
        <v>37</v>
      </c>
      <c r="E58" s="100">
        <v>702</v>
      </c>
      <c r="F58" s="42">
        <v>213.83188000000001</v>
      </c>
      <c r="G58" s="42">
        <v>262.29644000000002</v>
      </c>
      <c r="H58" s="28">
        <f t="shared" si="4"/>
        <v>150109.97976000002</v>
      </c>
      <c r="I58" s="68">
        <f t="shared" si="5"/>
        <v>184132.10088000001</v>
      </c>
    </row>
    <row r="59" spans="1:10">
      <c r="A59" s="93"/>
      <c r="B59" s="25"/>
      <c r="C59" s="25"/>
      <c r="D59" s="88" t="s">
        <v>48</v>
      </c>
      <c r="E59" s="100">
        <v>702</v>
      </c>
      <c r="F59" s="42">
        <v>688.27516000000003</v>
      </c>
      <c r="G59" s="42">
        <v>925.69149000000004</v>
      </c>
      <c r="H59" s="28">
        <f t="shared" si="4"/>
        <v>483169.16232</v>
      </c>
      <c r="I59" s="68">
        <f t="shared" si="5"/>
        <v>649835.42598000006</v>
      </c>
    </row>
    <row r="60" spans="1:10">
      <c r="A60" s="93"/>
      <c r="B60" s="25"/>
      <c r="C60" s="25"/>
      <c r="D60" s="92" t="s">
        <v>12</v>
      </c>
      <c r="E60" s="98">
        <v>15841</v>
      </c>
      <c r="F60" s="73"/>
      <c r="G60" s="58"/>
      <c r="H60" s="69">
        <f>SUM(H56:H59)</f>
        <v>1070829.8716230001</v>
      </c>
      <c r="I60" s="82">
        <f>SUM(I56:I59)</f>
        <v>1461384.5861130001</v>
      </c>
    </row>
    <row r="61" spans="1:10">
      <c r="A61" s="93"/>
      <c r="B61" s="25"/>
      <c r="C61" s="25"/>
      <c r="D61" s="28"/>
      <c r="E61" s="28"/>
      <c r="F61" s="28"/>
      <c r="G61" s="28"/>
      <c r="H61" s="26"/>
    </row>
    <row r="62" spans="1:10">
      <c r="A62" s="97" t="s">
        <v>81</v>
      </c>
      <c r="B62" s="25"/>
      <c r="C62" s="25"/>
      <c r="D62" s="28"/>
      <c r="E62" s="28"/>
      <c r="F62" s="28"/>
      <c r="G62" s="28"/>
      <c r="H62" s="26"/>
    </row>
    <row r="63" spans="1:10">
      <c r="A63" s="93"/>
      <c r="B63" s="25"/>
      <c r="C63" s="25"/>
      <c r="D63" s="28"/>
      <c r="E63" s="28"/>
      <c r="F63" s="28"/>
      <c r="G63" s="28"/>
      <c r="H63" s="26"/>
    </row>
    <row r="64" spans="1:10">
      <c r="A64" s="93"/>
      <c r="B64" s="25"/>
      <c r="C64" s="25"/>
      <c r="D64" s="28"/>
      <c r="E64" s="28"/>
      <c r="F64" s="28"/>
      <c r="G64" s="28"/>
      <c r="H64" s="26"/>
    </row>
    <row r="65" spans="1:13">
      <c r="A65" s="93"/>
      <c r="B65" s="25"/>
      <c r="C65" s="25"/>
      <c r="D65" s="28"/>
      <c r="E65" s="28"/>
      <c r="F65" s="28"/>
      <c r="G65" s="28"/>
      <c r="H65" s="26"/>
    </row>
    <row r="66" spans="1:13">
      <c r="A66" s="93"/>
      <c r="B66" s="25"/>
      <c r="C66" s="25"/>
      <c r="D66" s="28"/>
      <c r="E66" s="28"/>
      <c r="F66" s="28"/>
      <c r="G66" s="28"/>
      <c r="H66" s="26"/>
    </row>
    <row r="67" spans="1:13">
      <c r="A67" s="93"/>
      <c r="B67" s="25"/>
      <c r="C67" s="25"/>
      <c r="D67" s="28"/>
      <c r="E67" s="28"/>
      <c r="F67" s="28"/>
      <c r="G67" s="28"/>
      <c r="H67" s="26"/>
    </row>
    <row r="68" spans="1:13" ht="15" customHeight="1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4.45" customHeight="1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>
      <c r="A85"/>
      <c r="B85"/>
      <c r="C85"/>
      <c r="D85"/>
      <c r="E85"/>
      <c r="F85"/>
      <c r="G85"/>
      <c r="H85"/>
      <c r="I85"/>
      <c r="J85"/>
      <c r="K85"/>
      <c r="L85"/>
      <c r="M85"/>
    </row>
  </sheetData>
  <mergeCells count="20">
    <mergeCell ref="A1:H1"/>
    <mergeCell ref="A6:H6"/>
    <mergeCell ref="A10:H10"/>
    <mergeCell ref="A15:K15"/>
    <mergeCell ref="B16:C16"/>
    <mergeCell ref="D16:E16"/>
    <mergeCell ref="F16:G16"/>
    <mergeCell ref="H16:K16"/>
    <mergeCell ref="A36:K36"/>
    <mergeCell ref="D44:I44"/>
    <mergeCell ref="D45:E45"/>
    <mergeCell ref="A31:K31"/>
    <mergeCell ref="A23:K23"/>
    <mergeCell ref="B24:C24"/>
    <mergeCell ref="D24:E24"/>
    <mergeCell ref="F24:G24"/>
    <mergeCell ref="H24:K24"/>
    <mergeCell ref="A37:G37"/>
    <mergeCell ref="H37:J37"/>
    <mergeCell ref="K37:M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I121"/>
  <sheetViews>
    <sheetView topLeftCell="A91" zoomScale="80" zoomScaleNormal="80" workbookViewId="0">
      <selection activeCell="H127" sqref="H127"/>
    </sheetView>
  </sheetViews>
  <sheetFormatPr defaultColWidth="30.85546875" defaultRowHeight="15"/>
  <cols>
    <col min="1" max="1" width="30.85546875" style="138"/>
    <col min="2" max="4" width="30.85546875" style="127"/>
    <col min="5" max="5" width="34.7109375" style="127" customWidth="1"/>
    <col min="6" max="6" width="29.7109375" style="127" customWidth="1"/>
    <col min="7" max="16384" width="30.85546875" style="127"/>
  </cols>
  <sheetData>
    <row r="1" spans="1:9" ht="30.75" thickBot="1">
      <c r="A1" s="156" t="s">
        <v>103</v>
      </c>
      <c r="B1" s="157" t="s">
        <v>104</v>
      </c>
      <c r="C1" s="157" t="s">
        <v>119</v>
      </c>
      <c r="D1" s="158" t="s">
        <v>25</v>
      </c>
      <c r="E1" s="158" t="s">
        <v>105</v>
      </c>
      <c r="F1" s="133" t="s">
        <v>136</v>
      </c>
      <c r="G1" s="159" t="s">
        <v>117</v>
      </c>
      <c r="H1" s="159" t="s">
        <v>118</v>
      </c>
    </row>
    <row r="2" spans="1:9">
      <c r="A2" s="139" t="s">
        <v>106</v>
      </c>
      <c r="B2" s="131" t="s">
        <v>22</v>
      </c>
      <c r="C2" s="131" t="s">
        <v>10</v>
      </c>
      <c r="D2" s="160" t="s">
        <v>4</v>
      </c>
      <c r="E2" s="160" t="s">
        <v>107</v>
      </c>
      <c r="F2" s="161">
        <v>2.2472504</v>
      </c>
      <c r="G2" s="162">
        <v>140</v>
      </c>
      <c r="H2" s="163">
        <v>66</v>
      </c>
    </row>
    <row r="3" spans="1:9">
      <c r="A3" s="140" t="s">
        <v>106</v>
      </c>
      <c r="B3" s="128" t="s">
        <v>22</v>
      </c>
      <c r="C3" s="128" t="s">
        <v>100</v>
      </c>
      <c r="D3" s="129" t="s">
        <v>4</v>
      </c>
      <c r="E3" s="129" t="s">
        <v>107</v>
      </c>
      <c r="F3" s="137">
        <v>0.87755896</v>
      </c>
      <c r="G3" s="134">
        <v>140</v>
      </c>
      <c r="H3" s="164">
        <v>66</v>
      </c>
    </row>
    <row r="4" spans="1:9" ht="15.75" thickBot="1">
      <c r="A4" s="141" t="s">
        <v>106</v>
      </c>
      <c r="B4" s="130" t="s">
        <v>22</v>
      </c>
      <c r="C4" s="130" t="s">
        <v>39</v>
      </c>
      <c r="D4" s="165" t="s">
        <v>4</v>
      </c>
      <c r="E4" s="165" t="s">
        <v>107</v>
      </c>
      <c r="F4" s="166">
        <v>1.5654806400000001</v>
      </c>
      <c r="G4" s="167">
        <v>140</v>
      </c>
      <c r="H4" s="168">
        <v>66</v>
      </c>
    </row>
    <row r="5" spans="1:9">
      <c r="A5" s="139" t="s">
        <v>106</v>
      </c>
      <c r="B5" s="131" t="s">
        <v>23</v>
      </c>
      <c r="C5" s="131" t="s">
        <v>10</v>
      </c>
      <c r="D5" s="169" t="s">
        <v>4</v>
      </c>
      <c r="E5" s="169" t="s">
        <v>108</v>
      </c>
      <c r="F5" s="161">
        <v>2.0327082399999998</v>
      </c>
      <c r="G5" s="162">
        <v>140</v>
      </c>
      <c r="H5" s="163">
        <v>66</v>
      </c>
      <c r="I5" s="210"/>
    </row>
    <row r="6" spans="1:9">
      <c r="A6" s="140" t="s">
        <v>106</v>
      </c>
      <c r="B6" s="128" t="s">
        <v>23</v>
      </c>
      <c r="C6" s="128" t="s">
        <v>100</v>
      </c>
      <c r="D6" s="132" t="s">
        <v>4</v>
      </c>
      <c r="E6" s="132" t="s">
        <v>108</v>
      </c>
      <c r="F6" s="137">
        <v>1.0153852800000001</v>
      </c>
      <c r="G6" s="134">
        <v>140</v>
      </c>
      <c r="H6" s="164">
        <v>66</v>
      </c>
      <c r="I6" s="210"/>
    </row>
    <row r="7" spans="1:9" ht="15.75" thickBot="1">
      <c r="A7" s="141" t="s">
        <v>106</v>
      </c>
      <c r="B7" s="130" t="s">
        <v>23</v>
      </c>
      <c r="C7" s="130" t="s">
        <v>39</v>
      </c>
      <c r="D7" s="170" t="s">
        <v>4</v>
      </c>
      <c r="E7" s="170" t="s">
        <v>108</v>
      </c>
      <c r="F7" s="166">
        <v>1.8667167200000003</v>
      </c>
      <c r="G7" s="167">
        <v>140</v>
      </c>
      <c r="H7" s="168">
        <v>66</v>
      </c>
      <c r="I7" s="210"/>
    </row>
    <row r="8" spans="1:9">
      <c r="A8" s="139" t="s">
        <v>106</v>
      </c>
      <c r="B8" s="131" t="s">
        <v>22</v>
      </c>
      <c r="C8" s="131" t="s">
        <v>10</v>
      </c>
      <c r="D8" s="169" t="s">
        <v>4</v>
      </c>
      <c r="E8" s="160" t="s">
        <v>109</v>
      </c>
      <c r="F8" s="161">
        <v>1.1236252</v>
      </c>
      <c r="G8" s="162">
        <v>140</v>
      </c>
      <c r="H8" s="163">
        <v>66</v>
      </c>
    </row>
    <row r="9" spans="1:9">
      <c r="A9" s="140" t="s">
        <v>106</v>
      </c>
      <c r="B9" s="128" t="s">
        <v>22</v>
      </c>
      <c r="C9" s="128" t="s">
        <v>100</v>
      </c>
      <c r="D9" s="132" t="s">
        <v>4</v>
      </c>
      <c r="E9" s="129" t="s">
        <v>109</v>
      </c>
      <c r="F9" s="137">
        <v>0.43877948</v>
      </c>
      <c r="G9" s="134">
        <v>140</v>
      </c>
      <c r="H9" s="164">
        <v>66</v>
      </c>
    </row>
    <row r="10" spans="1:9" ht="15.75" thickBot="1">
      <c r="A10" s="141" t="s">
        <v>106</v>
      </c>
      <c r="B10" s="130" t="s">
        <v>22</v>
      </c>
      <c r="C10" s="130" t="s">
        <v>39</v>
      </c>
      <c r="D10" s="170" t="s">
        <v>4</v>
      </c>
      <c r="E10" s="165" t="s">
        <v>109</v>
      </c>
      <c r="F10" s="166">
        <v>0.78274032000000004</v>
      </c>
      <c r="G10" s="167">
        <v>140</v>
      </c>
      <c r="H10" s="168">
        <v>66</v>
      </c>
    </row>
    <row r="11" spans="1:9">
      <c r="A11" s="139" t="s">
        <v>106</v>
      </c>
      <c r="B11" s="131" t="s">
        <v>23</v>
      </c>
      <c r="C11" s="131" t="s">
        <v>10</v>
      </c>
      <c r="D11" s="169" t="s">
        <v>4</v>
      </c>
      <c r="E11" s="169" t="s">
        <v>110</v>
      </c>
      <c r="F11" s="161">
        <v>1.0163541199999999</v>
      </c>
      <c r="G11" s="162">
        <v>140</v>
      </c>
      <c r="H11" s="163">
        <v>66</v>
      </c>
      <c r="I11" s="210"/>
    </row>
    <row r="12" spans="1:9">
      <c r="A12" s="140" t="s">
        <v>106</v>
      </c>
      <c r="B12" s="128" t="s">
        <v>23</v>
      </c>
      <c r="C12" s="128" t="s">
        <v>100</v>
      </c>
      <c r="D12" s="132" t="s">
        <v>4</v>
      </c>
      <c r="E12" s="132" t="s">
        <v>110</v>
      </c>
      <c r="F12" s="137">
        <v>0.50769264000000003</v>
      </c>
      <c r="G12" s="134">
        <v>140</v>
      </c>
      <c r="H12" s="164">
        <v>66</v>
      </c>
      <c r="I12" s="210"/>
    </row>
    <row r="13" spans="1:9" ht="15.75" thickBot="1">
      <c r="A13" s="141" t="s">
        <v>106</v>
      </c>
      <c r="B13" s="130" t="s">
        <v>23</v>
      </c>
      <c r="C13" s="130" t="s">
        <v>39</v>
      </c>
      <c r="D13" s="170" t="s">
        <v>4</v>
      </c>
      <c r="E13" s="170" t="s">
        <v>110</v>
      </c>
      <c r="F13" s="166">
        <v>0.93335836000000016</v>
      </c>
      <c r="G13" s="167">
        <v>140</v>
      </c>
      <c r="H13" s="168">
        <v>66</v>
      </c>
      <c r="I13" s="210"/>
    </row>
    <row r="14" spans="1:9">
      <c r="A14" s="139" t="s">
        <v>106</v>
      </c>
      <c r="B14" s="131" t="s">
        <v>23</v>
      </c>
      <c r="C14" s="131" t="s">
        <v>10</v>
      </c>
      <c r="D14" s="160" t="s">
        <v>4</v>
      </c>
      <c r="E14" s="160" t="s">
        <v>111</v>
      </c>
      <c r="F14" s="161">
        <v>0.342671112</v>
      </c>
      <c r="G14" s="162">
        <v>140</v>
      </c>
      <c r="H14" s="163">
        <v>66</v>
      </c>
      <c r="I14" s="210"/>
    </row>
    <row r="15" spans="1:9">
      <c r="A15" s="140" t="s">
        <v>106</v>
      </c>
      <c r="B15" s="128" t="s">
        <v>23</v>
      </c>
      <c r="C15" s="128" t="s">
        <v>100</v>
      </c>
      <c r="D15" s="129" t="s">
        <v>4</v>
      </c>
      <c r="E15" s="129" t="s">
        <v>111</v>
      </c>
      <c r="F15" s="137">
        <v>0.342671112</v>
      </c>
      <c r="G15" s="134">
        <v>140</v>
      </c>
      <c r="H15" s="164">
        <v>66</v>
      </c>
      <c r="I15" s="210"/>
    </row>
    <row r="16" spans="1:9" ht="15.75" thickBot="1">
      <c r="A16" s="141" t="s">
        <v>106</v>
      </c>
      <c r="B16" s="130" t="s">
        <v>23</v>
      </c>
      <c r="C16" s="130" t="s">
        <v>39</v>
      </c>
      <c r="D16" s="165" t="s">
        <v>4</v>
      </c>
      <c r="E16" s="165" t="s">
        <v>111</v>
      </c>
      <c r="F16" s="166">
        <v>0.342671112</v>
      </c>
      <c r="G16" s="167">
        <v>140</v>
      </c>
      <c r="H16" s="168">
        <v>66</v>
      </c>
      <c r="I16" s="210"/>
    </row>
    <row r="17" spans="1:9">
      <c r="A17" s="139" t="s">
        <v>106</v>
      </c>
      <c r="B17" s="131" t="s">
        <v>22</v>
      </c>
      <c r="C17" s="131" t="s">
        <v>10</v>
      </c>
      <c r="D17" s="160" t="s">
        <v>4</v>
      </c>
      <c r="E17" s="160" t="s">
        <v>111</v>
      </c>
      <c r="F17" s="161">
        <v>0.409517244</v>
      </c>
      <c r="G17" s="162">
        <v>140</v>
      </c>
      <c r="H17" s="163">
        <v>66</v>
      </c>
    </row>
    <row r="18" spans="1:9">
      <c r="A18" s="140" t="s">
        <v>106</v>
      </c>
      <c r="B18" s="128" t="s">
        <v>22</v>
      </c>
      <c r="C18" s="128" t="s">
        <v>100</v>
      </c>
      <c r="D18" s="129" t="s">
        <v>4</v>
      </c>
      <c r="E18" s="129" t="s">
        <v>111</v>
      </c>
      <c r="F18" s="137">
        <v>0.409517244</v>
      </c>
      <c r="G18" s="134">
        <v>140</v>
      </c>
      <c r="H18" s="164">
        <v>66</v>
      </c>
    </row>
    <row r="19" spans="1:9" ht="15.75" thickBot="1">
      <c r="A19" s="141" t="s">
        <v>106</v>
      </c>
      <c r="B19" s="130" t="s">
        <v>22</v>
      </c>
      <c r="C19" s="130" t="s">
        <v>39</v>
      </c>
      <c r="D19" s="165" t="s">
        <v>4</v>
      </c>
      <c r="E19" s="165" t="s">
        <v>111</v>
      </c>
      <c r="F19" s="166">
        <v>0.409517244</v>
      </c>
      <c r="G19" s="167">
        <v>140</v>
      </c>
      <c r="H19" s="168">
        <v>66</v>
      </c>
    </row>
    <row r="20" spans="1:9">
      <c r="A20" s="139" t="s">
        <v>106</v>
      </c>
      <c r="B20" s="131" t="s">
        <v>23</v>
      </c>
      <c r="C20" s="131" t="s">
        <v>10</v>
      </c>
      <c r="D20" s="160" t="s">
        <v>4</v>
      </c>
      <c r="E20" s="160" t="s">
        <v>112</v>
      </c>
      <c r="F20" s="161">
        <v>0.49487048100000003</v>
      </c>
      <c r="G20" s="162">
        <v>140</v>
      </c>
      <c r="H20" s="163">
        <v>66</v>
      </c>
      <c r="I20" s="210"/>
    </row>
    <row r="21" spans="1:9">
      <c r="A21" s="140" t="s">
        <v>106</v>
      </c>
      <c r="B21" s="128" t="s">
        <v>23</v>
      </c>
      <c r="C21" s="128" t="s">
        <v>100</v>
      </c>
      <c r="D21" s="129" t="s">
        <v>4</v>
      </c>
      <c r="E21" s="129" t="s">
        <v>112</v>
      </c>
      <c r="F21" s="137">
        <v>0.49487048100000003</v>
      </c>
      <c r="G21" s="134">
        <v>140</v>
      </c>
      <c r="H21" s="164">
        <v>66</v>
      </c>
      <c r="I21" s="210"/>
    </row>
    <row r="22" spans="1:9" ht="15.75" thickBot="1">
      <c r="A22" s="141" t="s">
        <v>106</v>
      </c>
      <c r="B22" s="130" t="s">
        <v>23</v>
      </c>
      <c r="C22" s="130" t="s">
        <v>39</v>
      </c>
      <c r="D22" s="165" t="s">
        <v>4</v>
      </c>
      <c r="E22" s="165" t="s">
        <v>112</v>
      </c>
      <c r="F22" s="166">
        <v>0.49487048100000003</v>
      </c>
      <c r="G22" s="167">
        <v>140</v>
      </c>
      <c r="H22" s="168">
        <v>66</v>
      </c>
      <c r="I22" s="210"/>
    </row>
    <row r="23" spans="1:9">
      <c r="A23" s="139" t="s">
        <v>106</v>
      </c>
      <c r="B23" s="131" t="s">
        <v>22</v>
      </c>
      <c r="C23" s="131" t="s">
        <v>10</v>
      </c>
      <c r="D23" s="160" t="s">
        <v>4</v>
      </c>
      <c r="E23" s="160" t="s">
        <v>112</v>
      </c>
      <c r="F23" s="161">
        <v>0.79424858700000001</v>
      </c>
      <c r="G23" s="162">
        <v>140</v>
      </c>
      <c r="H23" s="163">
        <v>66</v>
      </c>
    </row>
    <row r="24" spans="1:9">
      <c r="A24" s="140" t="s">
        <v>106</v>
      </c>
      <c r="B24" s="128" t="s">
        <v>22</v>
      </c>
      <c r="C24" s="128" t="s">
        <v>100</v>
      </c>
      <c r="D24" s="129" t="s">
        <v>4</v>
      </c>
      <c r="E24" s="129" t="s">
        <v>112</v>
      </c>
      <c r="F24" s="137">
        <v>0.79424858700000001</v>
      </c>
      <c r="G24" s="134">
        <v>140</v>
      </c>
      <c r="H24" s="164">
        <v>66</v>
      </c>
    </row>
    <row r="25" spans="1:9" ht="15.75" thickBot="1">
      <c r="A25" s="141" t="s">
        <v>106</v>
      </c>
      <c r="B25" s="130" t="s">
        <v>22</v>
      </c>
      <c r="C25" s="130" t="s">
        <v>39</v>
      </c>
      <c r="D25" s="165" t="s">
        <v>4</v>
      </c>
      <c r="E25" s="165" t="s">
        <v>112</v>
      </c>
      <c r="F25" s="166">
        <v>0.79424858700000001</v>
      </c>
      <c r="G25" s="167">
        <v>140</v>
      </c>
      <c r="H25" s="168">
        <v>66</v>
      </c>
    </row>
    <row r="26" spans="1:9">
      <c r="A26" s="139" t="s">
        <v>106</v>
      </c>
      <c r="B26" s="131" t="s">
        <v>23</v>
      </c>
      <c r="C26" s="131" t="s">
        <v>10</v>
      </c>
      <c r="D26" s="160" t="s">
        <v>4</v>
      </c>
      <c r="E26" s="160" t="s">
        <v>113</v>
      </c>
      <c r="F26" s="161">
        <v>0.25408852999999998</v>
      </c>
      <c r="G26" s="162">
        <v>72</v>
      </c>
      <c r="H26" s="171">
        <v>121</v>
      </c>
      <c r="I26" s="210"/>
    </row>
    <row r="27" spans="1:9">
      <c r="A27" s="140" t="s">
        <v>106</v>
      </c>
      <c r="B27" s="128" t="s">
        <v>23</v>
      </c>
      <c r="C27" s="128" t="s">
        <v>100</v>
      </c>
      <c r="D27" s="129" t="s">
        <v>4</v>
      </c>
      <c r="E27" s="129" t="s">
        <v>113</v>
      </c>
      <c r="F27" s="137">
        <v>0.12692316000000001</v>
      </c>
      <c r="G27" s="134">
        <v>72</v>
      </c>
      <c r="H27" s="172">
        <v>121</v>
      </c>
      <c r="I27" s="210"/>
    </row>
    <row r="28" spans="1:9" ht="15.75" thickBot="1">
      <c r="A28" s="141" t="s">
        <v>106</v>
      </c>
      <c r="B28" s="130" t="s">
        <v>23</v>
      </c>
      <c r="C28" s="130" t="s">
        <v>39</v>
      </c>
      <c r="D28" s="165" t="s">
        <v>4</v>
      </c>
      <c r="E28" s="165" t="s">
        <v>113</v>
      </c>
      <c r="F28" s="166">
        <v>0.23333959000000004</v>
      </c>
      <c r="G28" s="167">
        <v>72</v>
      </c>
      <c r="H28" s="173">
        <v>121</v>
      </c>
      <c r="I28" s="210"/>
    </row>
    <row r="29" spans="1:9">
      <c r="A29" s="139" t="s">
        <v>106</v>
      </c>
      <c r="B29" s="131" t="s">
        <v>22</v>
      </c>
      <c r="C29" s="131" t="s">
        <v>10</v>
      </c>
      <c r="D29" s="160" t="s">
        <v>4</v>
      </c>
      <c r="E29" s="160" t="s">
        <v>113</v>
      </c>
      <c r="F29" s="161">
        <v>0.2809063</v>
      </c>
      <c r="G29" s="162">
        <v>72</v>
      </c>
      <c r="H29" s="171">
        <v>121</v>
      </c>
    </row>
    <row r="30" spans="1:9">
      <c r="A30" s="140" t="s">
        <v>106</v>
      </c>
      <c r="B30" s="128" t="s">
        <v>22</v>
      </c>
      <c r="C30" s="128" t="s">
        <v>100</v>
      </c>
      <c r="D30" s="129" t="s">
        <v>4</v>
      </c>
      <c r="E30" s="129" t="s">
        <v>113</v>
      </c>
      <c r="F30" s="137">
        <v>0.10969487</v>
      </c>
      <c r="G30" s="134">
        <v>72</v>
      </c>
      <c r="H30" s="172">
        <v>121</v>
      </c>
    </row>
    <row r="31" spans="1:9" ht="15" customHeight="1" thickBot="1">
      <c r="A31" s="141" t="s">
        <v>106</v>
      </c>
      <c r="B31" s="130" t="s">
        <v>22</v>
      </c>
      <c r="C31" s="130" t="s">
        <v>39</v>
      </c>
      <c r="D31" s="165" t="s">
        <v>4</v>
      </c>
      <c r="E31" s="165" t="s">
        <v>113</v>
      </c>
      <c r="F31" s="166">
        <v>0.19568508000000001</v>
      </c>
      <c r="G31" s="167">
        <v>72</v>
      </c>
      <c r="H31" s="173">
        <v>121</v>
      </c>
    </row>
    <row r="32" spans="1:9" ht="15" customHeight="1">
      <c r="A32" s="139" t="s">
        <v>106</v>
      </c>
      <c r="B32" s="131" t="s">
        <v>23</v>
      </c>
      <c r="C32" s="131" t="s">
        <v>10</v>
      </c>
      <c r="D32" s="160" t="s">
        <v>4</v>
      </c>
      <c r="E32" s="160" t="s">
        <v>114</v>
      </c>
      <c r="F32" s="161">
        <v>0.43195050099999999</v>
      </c>
      <c r="G32" s="174">
        <v>169</v>
      </c>
      <c r="H32" s="171">
        <v>121</v>
      </c>
      <c r="I32" s="210"/>
    </row>
    <row r="33" spans="1:9" ht="15" customHeight="1">
      <c r="A33" s="140" t="s">
        <v>106</v>
      </c>
      <c r="B33" s="128" t="s">
        <v>23</v>
      </c>
      <c r="C33" s="128" t="s">
        <v>100</v>
      </c>
      <c r="D33" s="129" t="s">
        <v>4</v>
      </c>
      <c r="E33" s="129" t="s">
        <v>114</v>
      </c>
      <c r="F33" s="137">
        <v>0.21576937199999999</v>
      </c>
      <c r="G33" s="136">
        <v>169</v>
      </c>
      <c r="H33" s="172">
        <v>121</v>
      </c>
      <c r="I33" s="210"/>
    </row>
    <row r="34" spans="1:9" ht="15" customHeight="1" thickBot="1">
      <c r="A34" s="141" t="s">
        <v>106</v>
      </c>
      <c r="B34" s="130" t="s">
        <v>23</v>
      </c>
      <c r="C34" s="130" t="s">
        <v>39</v>
      </c>
      <c r="D34" s="165" t="s">
        <v>4</v>
      </c>
      <c r="E34" s="165" t="s">
        <v>114</v>
      </c>
      <c r="F34" s="166">
        <v>0.39667730300000004</v>
      </c>
      <c r="G34" s="175">
        <v>169</v>
      </c>
      <c r="H34" s="173">
        <v>121</v>
      </c>
      <c r="I34" s="210"/>
    </row>
    <row r="35" spans="1:9" ht="15" customHeight="1">
      <c r="A35" s="139" t="s">
        <v>106</v>
      </c>
      <c r="B35" s="131" t="s">
        <v>22</v>
      </c>
      <c r="C35" s="131" t="s">
        <v>10</v>
      </c>
      <c r="D35" s="160" t="s">
        <v>4</v>
      </c>
      <c r="E35" s="160" t="s">
        <v>114</v>
      </c>
      <c r="F35" s="161">
        <v>1.1236252</v>
      </c>
      <c r="G35" s="174">
        <v>169</v>
      </c>
      <c r="H35" s="171">
        <v>121</v>
      </c>
    </row>
    <row r="36" spans="1:9" ht="15" customHeight="1">
      <c r="A36" s="140" t="s">
        <v>106</v>
      </c>
      <c r="B36" s="128" t="s">
        <v>22</v>
      </c>
      <c r="C36" s="128" t="s">
        <v>100</v>
      </c>
      <c r="D36" s="129" t="s">
        <v>4</v>
      </c>
      <c r="E36" s="129" t="s">
        <v>114</v>
      </c>
      <c r="F36" s="137">
        <v>0.43877948</v>
      </c>
      <c r="G36" s="136">
        <v>169</v>
      </c>
      <c r="H36" s="172">
        <v>121</v>
      </c>
    </row>
    <row r="37" spans="1:9" ht="15" customHeight="1" thickBot="1">
      <c r="A37" s="141" t="s">
        <v>106</v>
      </c>
      <c r="B37" s="130" t="s">
        <v>22</v>
      </c>
      <c r="C37" s="130" t="s">
        <v>39</v>
      </c>
      <c r="D37" s="165" t="s">
        <v>4</v>
      </c>
      <c r="E37" s="165" t="s">
        <v>114</v>
      </c>
      <c r="F37" s="166">
        <v>0.78274032000000004</v>
      </c>
      <c r="G37" s="175">
        <v>169</v>
      </c>
      <c r="H37" s="173">
        <v>121</v>
      </c>
    </row>
    <row r="38" spans="1:9">
      <c r="A38" s="139" t="s">
        <v>106</v>
      </c>
      <c r="B38" s="131" t="s">
        <v>23</v>
      </c>
      <c r="C38" s="131" t="s">
        <v>10</v>
      </c>
      <c r="D38" s="160" t="s">
        <v>4</v>
      </c>
      <c r="E38" s="160" t="s">
        <v>115</v>
      </c>
      <c r="F38" s="161">
        <v>0.43195050099999999</v>
      </c>
      <c r="G38" s="176">
        <v>0</v>
      </c>
      <c r="H38" s="171">
        <v>0</v>
      </c>
      <c r="I38" s="210"/>
    </row>
    <row r="39" spans="1:9">
      <c r="A39" s="140" t="s">
        <v>106</v>
      </c>
      <c r="B39" s="128" t="s">
        <v>23</v>
      </c>
      <c r="C39" s="128" t="s">
        <v>100</v>
      </c>
      <c r="D39" s="129" t="s">
        <v>4</v>
      </c>
      <c r="E39" s="129" t="s">
        <v>115</v>
      </c>
      <c r="F39" s="137">
        <v>0.21576937199999999</v>
      </c>
      <c r="G39" s="135">
        <v>0</v>
      </c>
      <c r="H39" s="172">
        <v>0</v>
      </c>
      <c r="I39" s="210"/>
    </row>
    <row r="40" spans="1:9" ht="15.75" thickBot="1">
      <c r="A40" s="141" t="s">
        <v>106</v>
      </c>
      <c r="B40" s="130" t="s">
        <v>23</v>
      </c>
      <c r="C40" s="130" t="s">
        <v>39</v>
      </c>
      <c r="D40" s="165" t="s">
        <v>4</v>
      </c>
      <c r="E40" s="165" t="s">
        <v>115</v>
      </c>
      <c r="F40" s="166">
        <v>0.39667730300000004</v>
      </c>
      <c r="G40" s="177">
        <v>0</v>
      </c>
      <c r="H40" s="173">
        <v>0</v>
      </c>
      <c r="I40" s="210"/>
    </row>
    <row r="41" spans="1:9">
      <c r="A41" s="139" t="s">
        <v>106</v>
      </c>
      <c r="B41" s="131" t="s">
        <v>22</v>
      </c>
      <c r="C41" s="131" t="s">
        <v>10</v>
      </c>
      <c r="D41" s="160" t="s">
        <v>4</v>
      </c>
      <c r="E41" s="160" t="s">
        <v>115</v>
      </c>
      <c r="F41" s="161">
        <v>1.1236252</v>
      </c>
      <c r="G41" s="176">
        <v>0</v>
      </c>
      <c r="H41" s="171">
        <v>0</v>
      </c>
    </row>
    <row r="42" spans="1:9">
      <c r="A42" s="140" t="s">
        <v>106</v>
      </c>
      <c r="B42" s="128" t="s">
        <v>22</v>
      </c>
      <c r="C42" s="128" t="s">
        <v>100</v>
      </c>
      <c r="D42" s="129" t="s">
        <v>4</v>
      </c>
      <c r="E42" s="129" t="s">
        <v>115</v>
      </c>
      <c r="F42" s="137">
        <v>0.43877948</v>
      </c>
      <c r="G42" s="135">
        <v>0</v>
      </c>
      <c r="H42" s="172">
        <v>0</v>
      </c>
    </row>
    <row r="43" spans="1:9" ht="15.75" thickBot="1">
      <c r="A43" s="141" t="s">
        <v>106</v>
      </c>
      <c r="B43" s="130" t="s">
        <v>22</v>
      </c>
      <c r="C43" s="130" t="s">
        <v>39</v>
      </c>
      <c r="D43" s="165" t="s">
        <v>4</v>
      </c>
      <c r="E43" s="165" t="s">
        <v>115</v>
      </c>
      <c r="F43" s="166">
        <v>0.78274032000000004</v>
      </c>
      <c r="G43" s="177">
        <v>0</v>
      </c>
      <c r="H43" s="173">
        <v>0</v>
      </c>
    </row>
    <row r="44" spans="1:9">
      <c r="A44" s="139" t="s">
        <v>106</v>
      </c>
      <c r="B44" s="131" t="s">
        <v>23</v>
      </c>
      <c r="C44" s="131" t="s">
        <v>10</v>
      </c>
      <c r="D44" s="160" t="s">
        <v>4</v>
      </c>
      <c r="E44" s="160" t="s">
        <v>116</v>
      </c>
      <c r="F44" s="161">
        <v>0.86787176749999995</v>
      </c>
      <c r="G44" s="174">
        <v>184</v>
      </c>
      <c r="H44" s="178">
        <v>179</v>
      </c>
      <c r="I44" s="210"/>
    </row>
    <row r="45" spans="1:9">
      <c r="A45" s="140" t="s">
        <v>106</v>
      </c>
      <c r="B45" s="128" t="s">
        <v>23</v>
      </c>
      <c r="C45" s="128" t="s">
        <v>100</v>
      </c>
      <c r="D45" s="129" t="s">
        <v>4</v>
      </c>
      <c r="E45" s="129" t="s">
        <v>116</v>
      </c>
      <c r="F45" s="137">
        <v>0.54995834249999997</v>
      </c>
      <c r="G45" s="136">
        <v>184</v>
      </c>
      <c r="H45" s="179">
        <v>179</v>
      </c>
      <c r="I45" s="210"/>
    </row>
    <row r="46" spans="1:9" ht="15.75" thickBot="1">
      <c r="A46" s="141" t="s">
        <v>106</v>
      </c>
      <c r="B46" s="130" t="s">
        <v>23</v>
      </c>
      <c r="C46" s="130" t="s">
        <v>39</v>
      </c>
      <c r="D46" s="165" t="s">
        <v>4</v>
      </c>
      <c r="E46" s="165" t="s">
        <v>116</v>
      </c>
      <c r="F46" s="166">
        <v>0.81599941750000005</v>
      </c>
      <c r="G46" s="175">
        <v>184</v>
      </c>
      <c r="H46" s="180">
        <v>179</v>
      </c>
      <c r="I46" s="210"/>
    </row>
    <row r="47" spans="1:9">
      <c r="A47" s="139" t="s">
        <v>106</v>
      </c>
      <c r="B47" s="131" t="s">
        <v>22</v>
      </c>
      <c r="C47" s="131" t="s">
        <v>10</v>
      </c>
      <c r="D47" s="160" t="s">
        <v>4</v>
      </c>
      <c r="E47" s="160" t="s">
        <v>116</v>
      </c>
      <c r="F47" s="161">
        <v>1.6586322360000001</v>
      </c>
      <c r="G47" s="174">
        <v>184</v>
      </c>
      <c r="H47" s="178">
        <v>179</v>
      </c>
    </row>
    <row r="48" spans="1:9">
      <c r="A48" s="140" t="s">
        <v>106</v>
      </c>
      <c r="B48" s="128" t="s">
        <v>22</v>
      </c>
      <c r="C48" s="128" t="s">
        <v>100</v>
      </c>
      <c r="D48" s="129" t="s">
        <v>4</v>
      </c>
      <c r="E48" s="129" t="s">
        <v>116</v>
      </c>
      <c r="F48" s="137">
        <v>0.9737865160000001</v>
      </c>
      <c r="G48" s="136">
        <v>184</v>
      </c>
      <c r="H48" s="179">
        <v>179</v>
      </c>
    </row>
    <row r="49" spans="1:9" ht="15.75" thickBot="1">
      <c r="A49" s="141" t="s">
        <v>106</v>
      </c>
      <c r="B49" s="130" t="s">
        <v>22</v>
      </c>
      <c r="C49" s="130" t="s">
        <v>39</v>
      </c>
      <c r="D49" s="165" t="s">
        <v>4</v>
      </c>
      <c r="E49" s="165" t="s">
        <v>116</v>
      </c>
      <c r="F49" s="166">
        <v>1.3177473559999999</v>
      </c>
      <c r="G49" s="175">
        <v>184</v>
      </c>
      <c r="H49" s="180">
        <v>179</v>
      </c>
    </row>
    <row r="50" spans="1:9">
      <c r="A50" s="139" t="s">
        <v>106</v>
      </c>
      <c r="B50" s="131" t="s">
        <v>22</v>
      </c>
      <c r="C50" s="131" t="s">
        <v>31</v>
      </c>
      <c r="D50" s="160" t="s">
        <v>120</v>
      </c>
      <c r="E50" s="160" t="s">
        <v>107</v>
      </c>
      <c r="F50" s="161">
        <v>0.63386940800000002</v>
      </c>
      <c r="G50" s="181">
        <v>89.95</v>
      </c>
      <c r="H50" s="182">
        <v>34.11</v>
      </c>
    </row>
    <row r="51" spans="1:9">
      <c r="A51" s="140" t="s">
        <v>106</v>
      </c>
      <c r="B51" s="128" t="s">
        <v>22</v>
      </c>
      <c r="C51" s="128" t="s">
        <v>32</v>
      </c>
      <c r="D51" s="129" t="s">
        <v>120</v>
      </c>
      <c r="E51" s="129" t="s">
        <v>107</v>
      </c>
      <c r="F51" s="137">
        <v>1.8047728800000002</v>
      </c>
      <c r="G51" s="143">
        <v>89.95</v>
      </c>
      <c r="H51" s="183">
        <v>34.11</v>
      </c>
    </row>
    <row r="52" spans="1:9">
      <c r="A52" s="140" t="s">
        <v>106</v>
      </c>
      <c r="B52" s="128" t="s">
        <v>22</v>
      </c>
      <c r="C52" s="128" t="s">
        <v>33</v>
      </c>
      <c r="D52" s="129" t="s">
        <v>120</v>
      </c>
      <c r="E52" s="129" t="s">
        <v>107</v>
      </c>
      <c r="F52" s="137">
        <v>3.8647968800000001</v>
      </c>
      <c r="G52" s="143">
        <v>89.95</v>
      </c>
      <c r="H52" s="183">
        <v>34.11</v>
      </c>
    </row>
    <row r="53" spans="1:9" ht="15.75" thickBot="1">
      <c r="A53" s="141" t="s">
        <v>106</v>
      </c>
      <c r="B53" s="130" t="s">
        <v>22</v>
      </c>
      <c r="C53" s="130" t="s">
        <v>47</v>
      </c>
      <c r="D53" s="165" t="s">
        <v>120</v>
      </c>
      <c r="E53" s="165" t="s">
        <v>107</v>
      </c>
      <c r="F53" s="166">
        <v>4.61981368</v>
      </c>
      <c r="G53" s="184">
        <v>89.95</v>
      </c>
      <c r="H53" s="185">
        <v>34.11</v>
      </c>
    </row>
    <row r="54" spans="1:9">
      <c r="A54" s="139" t="s">
        <v>106</v>
      </c>
      <c r="B54" s="186" t="s">
        <v>23</v>
      </c>
      <c r="C54" s="131" t="s">
        <v>31</v>
      </c>
      <c r="D54" s="160" t="s">
        <v>120</v>
      </c>
      <c r="E54" s="169" t="s">
        <v>108</v>
      </c>
      <c r="F54" s="161">
        <v>0.43118309600000004</v>
      </c>
      <c r="G54" s="181">
        <v>89.95</v>
      </c>
      <c r="H54" s="182">
        <v>34.11</v>
      </c>
      <c r="I54" s="210"/>
    </row>
    <row r="55" spans="1:9">
      <c r="A55" s="140" t="s">
        <v>106</v>
      </c>
      <c r="B55" s="142" t="s">
        <v>23</v>
      </c>
      <c r="C55" s="128" t="s">
        <v>32</v>
      </c>
      <c r="D55" s="129" t="s">
        <v>120</v>
      </c>
      <c r="E55" s="132" t="s">
        <v>108</v>
      </c>
      <c r="F55" s="137">
        <v>1.4587685600000002</v>
      </c>
      <c r="G55" s="143">
        <v>89.95</v>
      </c>
      <c r="H55" s="183">
        <v>34.11</v>
      </c>
      <c r="I55" s="210"/>
    </row>
    <row r="56" spans="1:9">
      <c r="A56" s="140" t="s">
        <v>106</v>
      </c>
      <c r="B56" s="142" t="s">
        <v>23</v>
      </c>
      <c r="C56" s="128" t="s">
        <v>33</v>
      </c>
      <c r="D56" s="129" t="s">
        <v>120</v>
      </c>
      <c r="E56" s="132" t="s">
        <v>108</v>
      </c>
      <c r="F56" s="137">
        <v>2.4458860000000002</v>
      </c>
      <c r="G56" s="143">
        <v>89.95</v>
      </c>
      <c r="H56" s="183">
        <v>34.11</v>
      </c>
      <c r="I56" s="210"/>
    </row>
    <row r="57" spans="1:9" ht="15.75" thickBot="1">
      <c r="A57" s="141" t="s">
        <v>106</v>
      </c>
      <c r="B57" s="187" t="s">
        <v>23</v>
      </c>
      <c r="C57" s="130" t="s">
        <v>47</v>
      </c>
      <c r="D57" s="165" t="s">
        <v>120</v>
      </c>
      <c r="E57" s="170" t="s">
        <v>108</v>
      </c>
      <c r="F57" s="166">
        <v>5.3178872800000008</v>
      </c>
      <c r="G57" s="184">
        <v>89.95</v>
      </c>
      <c r="H57" s="185">
        <v>34.11</v>
      </c>
      <c r="I57" s="210"/>
    </row>
    <row r="58" spans="1:9">
      <c r="A58" s="139" t="s">
        <v>106</v>
      </c>
      <c r="B58" s="131" t="s">
        <v>22</v>
      </c>
      <c r="C58" s="131" t="s">
        <v>31</v>
      </c>
      <c r="D58" s="160" t="s">
        <v>120</v>
      </c>
      <c r="E58" s="160" t="s">
        <v>109</v>
      </c>
      <c r="F58" s="161">
        <v>0.31693470400000001</v>
      </c>
      <c r="G58" s="181">
        <v>89.95</v>
      </c>
      <c r="H58" s="182">
        <v>34.11</v>
      </c>
    </row>
    <row r="59" spans="1:9">
      <c r="A59" s="140" t="s">
        <v>106</v>
      </c>
      <c r="B59" s="128" t="s">
        <v>22</v>
      </c>
      <c r="C59" s="128" t="s">
        <v>32</v>
      </c>
      <c r="D59" s="129" t="s">
        <v>120</v>
      </c>
      <c r="E59" s="129" t="s">
        <v>109</v>
      </c>
      <c r="F59" s="137">
        <v>0.90238644000000012</v>
      </c>
      <c r="G59" s="143">
        <v>89.95</v>
      </c>
      <c r="H59" s="183">
        <v>34.11</v>
      </c>
    </row>
    <row r="60" spans="1:9">
      <c r="A60" s="140" t="s">
        <v>106</v>
      </c>
      <c r="B60" s="128" t="s">
        <v>22</v>
      </c>
      <c r="C60" s="128" t="s">
        <v>33</v>
      </c>
      <c r="D60" s="129" t="s">
        <v>120</v>
      </c>
      <c r="E60" s="129" t="s">
        <v>109</v>
      </c>
      <c r="F60" s="137">
        <v>1.9323984400000001</v>
      </c>
      <c r="G60" s="143">
        <v>89.95</v>
      </c>
      <c r="H60" s="183">
        <v>34.11</v>
      </c>
    </row>
    <row r="61" spans="1:9" ht="15.75" thickBot="1">
      <c r="A61" s="141" t="s">
        <v>106</v>
      </c>
      <c r="B61" s="130" t="s">
        <v>22</v>
      </c>
      <c r="C61" s="130" t="s">
        <v>47</v>
      </c>
      <c r="D61" s="165" t="s">
        <v>120</v>
      </c>
      <c r="E61" s="165" t="s">
        <v>109</v>
      </c>
      <c r="F61" s="166">
        <v>2.30990684</v>
      </c>
      <c r="G61" s="184">
        <v>89.95</v>
      </c>
      <c r="H61" s="185">
        <v>34.11</v>
      </c>
    </row>
    <row r="62" spans="1:9">
      <c r="A62" s="139" t="s">
        <v>106</v>
      </c>
      <c r="B62" s="186" t="s">
        <v>23</v>
      </c>
      <c r="C62" s="131" t="s">
        <v>31</v>
      </c>
      <c r="D62" s="160" t="s">
        <v>120</v>
      </c>
      <c r="E62" s="169" t="s">
        <v>110</v>
      </c>
      <c r="F62" s="161">
        <v>0.21559154800000002</v>
      </c>
      <c r="G62" s="181">
        <v>89.95</v>
      </c>
      <c r="H62" s="182">
        <v>34.11</v>
      </c>
      <c r="I62" s="210"/>
    </row>
    <row r="63" spans="1:9">
      <c r="A63" s="140" t="s">
        <v>106</v>
      </c>
      <c r="B63" s="142" t="s">
        <v>23</v>
      </c>
      <c r="C63" s="128" t="s">
        <v>32</v>
      </c>
      <c r="D63" s="129" t="s">
        <v>120</v>
      </c>
      <c r="E63" s="132" t="s">
        <v>110</v>
      </c>
      <c r="F63" s="137">
        <v>0.72938428000000011</v>
      </c>
      <c r="G63" s="143">
        <v>89.95</v>
      </c>
      <c r="H63" s="183">
        <v>34.11</v>
      </c>
      <c r="I63" s="210"/>
    </row>
    <row r="64" spans="1:9">
      <c r="A64" s="140" t="s">
        <v>106</v>
      </c>
      <c r="B64" s="142" t="s">
        <v>23</v>
      </c>
      <c r="C64" s="128" t="s">
        <v>33</v>
      </c>
      <c r="D64" s="129" t="s">
        <v>120</v>
      </c>
      <c r="E64" s="132" t="s">
        <v>110</v>
      </c>
      <c r="F64" s="137">
        <v>1.2229430000000001</v>
      </c>
      <c r="G64" s="143">
        <v>89.95</v>
      </c>
      <c r="H64" s="183">
        <v>34.11</v>
      </c>
      <c r="I64" s="210"/>
    </row>
    <row r="65" spans="1:9" ht="15.75" thickBot="1">
      <c r="A65" s="141" t="s">
        <v>106</v>
      </c>
      <c r="B65" s="187" t="s">
        <v>23</v>
      </c>
      <c r="C65" s="130" t="s">
        <v>47</v>
      </c>
      <c r="D65" s="165" t="s">
        <v>120</v>
      </c>
      <c r="E65" s="170" t="s">
        <v>110</v>
      </c>
      <c r="F65" s="166">
        <v>2.6589436400000004</v>
      </c>
      <c r="G65" s="184">
        <v>89.95</v>
      </c>
      <c r="H65" s="185">
        <v>34.11</v>
      </c>
      <c r="I65" s="210"/>
    </row>
    <row r="66" spans="1:9" ht="30">
      <c r="A66" s="139" t="s">
        <v>106</v>
      </c>
      <c r="B66" s="131" t="s">
        <v>22</v>
      </c>
      <c r="C66" s="131" t="s">
        <v>31</v>
      </c>
      <c r="D66" s="160" t="s">
        <v>120</v>
      </c>
      <c r="E66" s="160" t="s">
        <v>114</v>
      </c>
      <c r="F66" s="161">
        <v>0.31693470400000001</v>
      </c>
      <c r="G66" s="188">
        <v>174</v>
      </c>
      <c r="H66" s="189">
        <v>115</v>
      </c>
    </row>
    <row r="67" spans="1:9" ht="30">
      <c r="A67" s="140" t="s">
        <v>106</v>
      </c>
      <c r="B67" s="128" t="s">
        <v>22</v>
      </c>
      <c r="C67" s="128" t="s">
        <v>32</v>
      </c>
      <c r="D67" s="129" t="s">
        <v>120</v>
      </c>
      <c r="E67" s="129" t="s">
        <v>114</v>
      </c>
      <c r="F67" s="137">
        <v>0.90238644000000012</v>
      </c>
      <c r="G67" s="144">
        <v>174</v>
      </c>
      <c r="H67" s="190">
        <v>115</v>
      </c>
    </row>
    <row r="68" spans="1:9" ht="30">
      <c r="A68" s="140" t="s">
        <v>106</v>
      </c>
      <c r="B68" s="128" t="s">
        <v>22</v>
      </c>
      <c r="C68" s="128" t="s">
        <v>33</v>
      </c>
      <c r="D68" s="129" t="s">
        <v>120</v>
      </c>
      <c r="E68" s="129" t="s">
        <v>114</v>
      </c>
      <c r="F68" s="137">
        <v>1.9323984400000001</v>
      </c>
      <c r="G68" s="144">
        <v>174</v>
      </c>
      <c r="H68" s="190">
        <v>115</v>
      </c>
    </row>
    <row r="69" spans="1:9" ht="30.75" thickBot="1">
      <c r="A69" s="141" t="s">
        <v>106</v>
      </c>
      <c r="B69" s="130" t="s">
        <v>22</v>
      </c>
      <c r="C69" s="130" t="s">
        <v>47</v>
      </c>
      <c r="D69" s="165" t="s">
        <v>120</v>
      </c>
      <c r="E69" s="165" t="s">
        <v>114</v>
      </c>
      <c r="F69" s="166">
        <v>2.30990684</v>
      </c>
      <c r="G69" s="191">
        <v>174</v>
      </c>
      <c r="H69" s="192">
        <v>115</v>
      </c>
    </row>
    <row r="70" spans="1:9" ht="30">
      <c r="A70" s="139" t="s">
        <v>106</v>
      </c>
      <c r="B70" s="186" t="s">
        <v>23</v>
      </c>
      <c r="C70" s="131" t="s">
        <v>31</v>
      </c>
      <c r="D70" s="160" t="s">
        <v>120</v>
      </c>
      <c r="E70" s="160" t="s">
        <v>114</v>
      </c>
      <c r="F70" s="161">
        <v>9.1626407900000012E-2</v>
      </c>
      <c r="G70" s="188">
        <v>174</v>
      </c>
      <c r="H70" s="189">
        <v>115</v>
      </c>
      <c r="I70" s="210"/>
    </row>
    <row r="71" spans="1:9" ht="30">
      <c r="A71" s="140" t="s">
        <v>106</v>
      </c>
      <c r="B71" s="142" t="s">
        <v>23</v>
      </c>
      <c r="C71" s="128" t="s">
        <v>32</v>
      </c>
      <c r="D71" s="129" t="s">
        <v>120</v>
      </c>
      <c r="E71" s="129" t="s">
        <v>114</v>
      </c>
      <c r="F71" s="137">
        <v>0.30998831900000001</v>
      </c>
      <c r="G71" s="144">
        <v>174</v>
      </c>
      <c r="H71" s="190">
        <v>115</v>
      </c>
      <c r="I71" s="210"/>
    </row>
    <row r="72" spans="1:9" ht="30">
      <c r="A72" s="140" t="s">
        <v>106</v>
      </c>
      <c r="B72" s="142" t="s">
        <v>23</v>
      </c>
      <c r="C72" s="128" t="s">
        <v>33</v>
      </c>
      <c r="D72" s="129" t="s">
        <v>120</v>
      </c>
      <c r="E72" s="129" t="s">
        <v>114</v>
      </c>
      <c r="F72" s="137">
        <v>0.51975077500000011</v>
      </c>
      <c r="G72" s="144">
        <v>174</v>
      </c>
      <c r="H72" s="190">
        <v>115</v>
      </c>
      <c r="I72" s="210"/>
    </row>
    <row r="73" spans="1:9" ht="30.75" thickBot="1">
      <c r="A73" s="141" t="s">
        <v>106</v>
      </c>
      <c r="B73" s="187" t="s">
        <v>23</v>
      </c>
      <c r="C73" s="130" t="s">
        <v>47</v>
      </c>
      <c r="D73" s="165" t="s">
        <v>120</v>
      </c>
      <c r="E73" s="165" t="s">
        <v>114</v>
      </c>
      <c r="F73" s="166">
        <v>1.130051047</v>
      </c>
      <c r="G73" s="191">
        <v>174</v>
      </c>
      <c r="H73" s="192">
        <v>115</v>
      </c>
      <c r="I73" s="210"/>
    </row>
    <row r="74" spans="1:9">
      <c r="A74" s="139" t="s">
        <v>106</v>
      </c>
      <c r="B74" s="131" t="s">
        <v>22</v>
      </c>
      <c r="C74" s="131" t="s">
        <v>31</v>
      </c>
      <c r="D74" s="160" t="s">
        <v>120</v>
      </c>
      <c r="E74" s="160" t="s">
        <v>115</v>
      </c>
      <c r="F74" s="161">
        <v>0.31693470400000001</v>
      </c>
      <c r="G74" s="193">
        <v>0</v>
      </c>
      <c r="H74" s="189">
        <v>0</v>
      </c>
    </row>
    <row r="75" spans="1:9">
      <c r="A75" s="140" t="s">
        <v>106</v>
      </c>
      <c r="B75" s="128" t="s">
        <v>22</v>
      </c>
      <c r="C75" s="128" t="s">
        <v>32</v>
      </c>
      <c r="D75" s="129" t="s">
        <v>120</v>
      </c>
      <c r="E75" s="129" t="s">
        <v>115</v>
      </c>
      <c r="F75" s="137">
        <v>0.90238644000000012</v>
      </c>
      <c r="G75" s="145">
        <v>0</v>
      </c>
      <c r="H75" s="190">
        <v>0</v>
      </c>
    </row>
    <row r="76" spans="1:9">
      <c r="A76" s="140" t="s">
        <v>106</v>
      </c>
      <c r="B76" s="128" t="s">
        <v>22</v>
      </c>
      <c r="C76" s="128" t="s">
        <v>33</v>
      </c>
      <c r="D76" s="129" t="s">
        <v>120</v>
      </c>
      <c r="E76" s="129" t="s">
        <v>115</v>
      </c>
      <c r="F76" s="137">
        <v>1.9323984400000001</v>
      </c>
      <c r="G76" s="145">
        <v>0</v>
      </c>
      <c r="H76" s="190">
        <v>0</v>
      </c>
    </row>
    <row r="77" spans="1:9" ht="15.75" thickBot="1">
      <c r="A77" s="141" t="s">
        <v>106</v>
      </c>
      <c r="B77" s="130" t="s">
        <v>22</v>
      </c>
      <c r="C77" s="130" t="s">
        <v>47</v>
      </c>
      <c r="D77" s="165" t="s">
        <v>120</v>
      </c>
      <c r="E77" s="165" t="s">
        <v>115</v>
      </c>
      <c r="F77" s="166">
        <v>2.30990684</v>
      </c>
      <c r="G77" s="194">
        <v>0</v>
      </c>
      <c r="H77" s="192">
        <v>0</v>
      </c>
    </row>
    <row r="78" spans="1:9">
      <c r="A78" s="139" t="s">
        <v>106</v>
      </c>
      <c r="B78" s="186" t="s">
        <v>23</v>
      </c>
      <c r="C78" s="131" t="s">
        <v>31</v>
      </c>
      <c r="D78" s="160" t="s">
        <v>120</v>
      </c>
      <c r="E78" s="160" t="s">
        <v>115</v>
      </c>
      <c r="F78" s="161">
        <v>9.1626407900000012E-2</v>
      </c>
      <c r="G78" s="193">
        <v>0</v>
      </c>
      <c r="H78" s="189">
        <v>0</v>
      </c>
      <c r="I78" s="210"/>
    </row>
    <row r="79" spans="1:9">
      <c r="A79" s="140" t="s">
        <v>106</v>
      </c>
      <c r="B79" s="142" t="s">
        <v>23</v>
      </c>
      <c r="C79" s="128" t="s">
        <v>32</v>
      </c>
      <c r="D79" s="129" t="s">
        <v>120</v>
      </c>
      <c r="E79" s="129" t="s">
        <v>115</v>
      </c>
      <c r="F79" s="137">
        <v>0.30998831900000001</v>
      </c>
      <c r="G79" s="145">
        <v>0</v>
      </c>
      <c r="H79" s="190">
        <v>0</v>
      </c>
      <c r="I79" s="210"/>
    </row>
    <row r="80" spans="1:9">
      <c r="A80" s="140" t="s">
        <v>106</v>
      </c>
      <c r="B80" s="142" t="s">
        <v>23</v>
      </c>
      <c r="C80" s="128" t="s">
        <v>33</v>
      </c>
      <c r="D80" s="129" t="s">
        <v>120</v>
      </c>
      <c r="E80" s="129" t="s">
        <v>115</v>
      </c>
      <c r="F80" s="137">
        <v>0.51975077500000011</v>
      </c>
      <c r="G80" s="145">
        <v>0</v>
      </c>
      <c r="H80" s="190">
        <v>0</v>
      </c>
      <c r="I80" s="210"/>
    </row>
    <row r="81" spans="1:9" ht="15.75" thickBot="1">
      <c r="A81" s="141" t="s">
        <v>106</v>
      </c>
      <c r="B81" s="187" t="s">
        <v>23</v>
      </c>
      <c r="C81" s="130" t="s">
        <v>47</v>
      </c>
      <c r="D81" s="165" t="s">
        <v>120</v>
      </c>
      <c r="E81" s="165" t="s">
        <v>115</v>
      </c>
      <c r="F81" s="166">
        <v>1.130051047</v>
      </c>
      <c r="G81" s="194">
        <v>0</v>
      </c>
      <c r="H81" s="192">
        <v>0</v>
      </c>
      <c r="I81" s="210"/>
    </row>
    <row r="82" spans="1:9">
      <c r="A82" s="139" t="s">
        <v>106</v>
      </c>
      <c r="B82" s="131" t="s">
        <v>22</v>
      </c>
      <c r="C82" s="131" t="s">
        <v>31</v>
      </c>
      <c r="D82" s="160" t="s">
        <v>120</v>
      </c>
      <c r="E82" s="160" t="s">
        <v>116</v>
      </c>
      <c r="F82" s="161">
        <v>0.31693470400000001</v>
      </c>
      <c r="G82" s="188">
        <v>174</v>
      </c>
      <c r="H82" s="195">
        <v>179</v>
      </c>
    </row>
    <row r="83" spans="1:9">
      <c r="A83" s="140" t="s">
        <v>106</v>
      </c>
      <c r="B83" s="128" t="s">
        <v>22</v>
      </c>
      <c r="C83" s="128" t="s">
        <v>32</v>
      </c>
      <c r="D83" s="129" t="s">
        <v>120</v>
      </c>
      <c r="E83" s="129" t="s">
        <v>116</v>
      </c>
      <c r="F83" s="137">
        <v>0.90238644000000012</v>
      </c>
      <c r="G83" s="144">
        <v>174</v>
      </c>
      <c r="H83" s="196">
        <v>179</v>
      </c>
    </row>
    <row r="84" spans="1:9">
      <c r="A84" s="140" t="s">
        <v>106</v>
      </c>
      <c r="B84" s="128" t="s">
        <v>22</v>
      </c>
      <c r="C84" s="128" t="s">
        <v>33</v>
      </c>
      <c r="D84" s="129" t="s">
        <v>120</v>
      </c>
      <c r="E84" s="129" t="s">
        <v>116</v>
      </c>
      <c r="F84" s="137">
        <v>1.9323984400000001</v>
      </c>
      <c r="G84" s="144">
        <v>174</v>
      </c>
      <c r="H84" s="196">
        <v>179</v>
      </c>
    </row>
    <row r="85" spans="1:9" ht="15.75" thickBot="1">
      <c r="A85" s="141" t="s">
        <v>106</v>
      </c>
      <c r="B85" s="130" t="s">
        <v>22</v>
      </c>
      <c r="C85" s="130" t="s">
        <v>47</v>
      </c>
      <c r="D85" s="165" t="s">
        <v>120</v>
      </c>
      <c r="E85" s="165" t="s">
        <v>116</v>
      </c>
      <c r="F85" s="166">
        <v>2.30990684</v>
      </c>
      <c r="G85" s="191">
        <v>174</v>
      </c>
      <c r="H85" s="197">
        <v>179</v>
      </c>
    </row>
    <row r="86" spans="1:9">
      <c r="A86" s="139" t="s">
        <v>106</v>
      </c>
      <c r="B86" s="186" t="s">
        <v>23</v>
      </c>
      <c r="C86" s="131" t="s">
        <v>31</v>
      </c>
      <c r="D86" s="160" t="s">
        <v>120</v>
      </c>
      <c r="E86" s="160" t="s">
        <v>116</v>
      </c>
      <c r="F86" s="161">
        <v>0.1347447175</v>
      </c>
      <c r="G86" s="188">
        <v>174</v>
      </c>
      <c r="H86" s="195">
        <v>179</v>
      </c>
      <c r="I86" s="210"/>
    </row>
    <row r="87" spans="1:9">
      <c r="A87" s="140" t="s">
        <v>106</v>
      </c>
      <c r="B87" s="142" t="s">
        <v>23</v>
      </c>
      <c r="C87" s="128" t="s">
        <v>32</v>
      </c>
      <c r="D87" s="129" t="s">
        <v>120</v>
      </c>
      <c r="E87" s="129" t="s">
        <v>116</v>
      </c>
      <c r="F87" s="137">
        <v>0.45586517500000001</v>
      </c>
      <c r="G87" s="144">
        <v>174</v>
      </c>
      <c r="H87" s="196">
        <v>179</v>
      </c>
      <c r="I87" s="210"/>
    </row>
    <row r="88" spans="1:9">
      <c r="A88" s="140" t="s">
        <v>106</v>
      </c>
      <c r="B88" s="142" t="s">
        <v>23</v>
      </c>
      <c r="C88" s="128" t="s">
        <v>33</v>
      </c>
      <c r="D88" s="129" t="s">
        <v>120</v>
      </c>
      <c r="E88" s="129" t="s">
        <v>116</v>
      </c>
      <c r="F88" s="137">
        <v>0.76433937500000004</v>
      </c>
      <c r="G88" s="144">
        <v>174</v>
      </c>
      <c r="H88" s="196">
        <v>179</v>
      </c>
      <c r="I88" s="210"/>
    </row>
    <row r="89" spans="1:9" ht="15.75" thickBot="1">
      <c r="A89" s="141" t="s">
        <v>106</v>
      </c>
      <c r="B89" s="187" t="s">
        <v>23</v>
      </c>
      <c r="C89" s="130" t="s">
        <v>47</v>
      </c>
      <c r="D89" s="165" t="s">
        <v>120</v>
      </c>
      <c r="E89" s="165" t="s">
        <v>116</v>
      </c>
      <c r="F89" s="166">
        <v>1.661839775</v>
      </c>
      <c r="G89" s="198">
        <v>174</v>
      </c>
      <c r="H89" s="197">
        <v>179</v>
      </c>
      <c r="I89" s="210"/>
    </row>
    <row r="90" spans="1:9">
      <c r="A90" s="139" t="s">
        <v>106</v>
      </c>
      <c r="B90" s="131" t="s">
        <v>22</v>
      </c>
      <c r="C90" s="186" t="s">
        <v>35</v>
      </c>
      <c r="D90" s="160" t="s">
        <v>121</v>
      </c>
      <c r="E90" s="160" t="s">
        <v>122</v>
      </c>
      <c r="F90" s="146">
        <v>19.385493</v>
      </c>
      <c r="G90" s="199">
        <v>0</v>
      </c>
      <c r="H90" s="189">
        <v>860</v>
      </c>
    </row>
    <row r="91" spans="1:9">
      <c r="A91" s="140" t="s">
        <v>106</v>
      </c>
      <c r="B91" s="128" t="s">
        <v>22</v>
      </c>
      <c r="C91" s="128" t="s">
        <v>36</v>
      </c>
      <c r="D91" s="129" t="s">
        <v>121</v>
      </c>
      <c r="E91" s="129" t="s">
        <v>122</v>
      </c>
      <c r="F91" s="147">
        <v>75.592707000000004</v>
      </c>
      <c r="G91" s="154">
        <v>0</v>
      </c>
      <c r="H91" s="190">
        <v>860</v>
      </c>
    </row>
    <row r="92" spans="1:9">
      <c r="A92" s="140" t="s">
        <v>106</v>
      </c>
      <c r="B92" s="128" t="s">
        <v>22</v>
      </c>
      <c r="C92" s="128" t="s">
        <v>37</v>
      </c>
      <c r="D92" s="129" t="s">
        <v>121</v>
      </c>
      <c r="E92" s="129" t="s">
        <v>122</v>
      </c>
      <c r="F92" s="147">
        <v>262.29644000000002</v>
      </c>
      <c r="G92" s="154">
        <v>0</v>
      </c>
      <c r="H92" s="190">
        <v>860</v>
      </c>
    </row>
    <row r="93" spans="1:9" ht="15.75" thickBot="1">
      <c r="A93" s="141" t="s">
        <v>106</v>
      </c>
      <c r="B93" s="130" t="s">
        <v>22</v>
      </c>
      <c r="C93" s="130" t="s">
        <v>48</v>
      </c>
      <c r="D93" s="165" t="s">
        <v>121</v>
      </c>
      <c r="E93" s="165" t="s">
        <v>122</v>
      </c>
      <c r="F93" s="148">
        <v>925.69149000000004</v>
      </c>
      <c r="G93" s="200">
        <v>0</v>
      </c>
      <c r="H93" s="192">
        <v>860</v>
      </c>
    </row>
    <row r="94" spans="1:9">
      <c r="A94" s="139" t="s">
        <v>106</v>
      </c>
      <c r="B94" s="186" t="s">
        <v>23</v>
      </c>
      <c r="C94" s="186" t="s">
        <v>35</v>
      </c>
      <c r="D94" s="160" t="s">
        <v>121</v>
      </c>
      <c r="E94" s="160" t="s">
        <v>122</v>
      </c>
      <c r="F94" s="146">
        <v>11.180369000000001</v>
      </c>
      <c r="G94" s="199">
        <v>0</v>
      </c>
      <c r="H94" s="189">
        <v>860</v>
      </c>
    </row>
    <row r="95" spans="1:9">
      <c r="A95" s="140" t="s">
        <v>106</v>
      </c>
      <c r="B95" s="142" t="s">
        <v>23</v>
      </c>
      <c r="C95" s="128" t="s">
        <v>36</v>
      </c>
      <c r="D95" s="129" t="s">
        <v>121</v>
      </c>
      <c r="E95" s="129" t="s">
        <v>122</v>
      </c>
      <c r="F95" s="147">
        <v>55.859509000000003</v>
      </c>
      <c r="G95" s="154">
        <v>0</v>
      </c>
      <c r="H95" s="190">
        <v>860</v>
      </c>
    </row>
    <row r="96" spans="1:9">
      <c r="A96" s="140" t="s">
        <v>106</v>
      </c>
      <c r="B96" s="142" t="s">
        <v>23</v>
      </c>
      <c r="C96" s="128" t="s">
        <v>37</v>
      </c>
      <c r="D96" s="129" t="s">
        <v>121</v>
      </c>
      <c r="E96" s="129" t="s">
        <v>122</v>
      </c>
      <c r="F96" s="147">
        <v>213.83188000000001</v>
      </c>
      <c r="G96" s="154">
        <v>0</v>
      </c>
      <c r="H96" s="190">
        <v>860</v>
      </c>
    </row>
    <row r="97" spans="1:8" ht="15.75" thickBot="1">
      <c r="A97" s="141" t="s">
        <v>106</v>
      </c>
      <c r="B97" s="187" t="s">
        <v>23</v>
      </c>
      <c r="C97" s="130" t="s">
        <v>48</v>
      </c>
      <c r="D97" s="165" t="s">
        <v>121</v>
      </c>
      <c r="E97" s="165" t="s">
        <v>122</v>
      </c>
      <c r="F97" s="148">
        <v>688.27516000000003</v>
      </c>
      <c r="G97" s="200">
        <v>0</v>
      </c>
      <c r="H97" s="192">
        <v>860</v>
      </c>
    </row>
    <row r="98" spans="1:8">
      <c r="A98" s="139" t="s">
        <v>106</v>
      </c>
      <c r="B98" s="131" t="s">
        <v>22</v>
      </c>
      <c r="C98" s="186" t="s">
        <v>35</v>
      </c>
      <c r="D98" s="160" t="s">
        <v>121</v>
      </c>
      <c r="E98" s="160" t="s">
        <v>123</v>
      </c>
      <c r="F98" s="146">
        <v>19.385493</v>
      </c>
      <c r="G98" s="201">
        <v>0</v>
      </c>
      <c r="H98" s="189">
        <v>860</v>
      </c>
    </row>
    <row r="99" spans="1:8">
      <c r="A99" s="140" t="s">
        <v>106</v>
      </c>
      <c r="B99" s="128" t="s">
        <v>22</v>
      </c>
      <c r="C99" s="128" t="s">
        <v>36</v>
      </c>
      <c r="D99" s="129" t="s">
        <v>121</v>
      </c>
      <c r="E99" s="129" t="s">
        <v>123</v>
      </c>
      <c r="F99" s="147">
        <v>75.592707000000004</v>
      </c>
      <c r="G99" s="155">
        <v>0</v>
      </c>
      <c r="H99" s="190">
        <v>860</v>
      </c>
    </row>
    <row r="100" spans="1:8">
      <c r="A100" s="140" t="s">
        <v>106</v>
      </c>
      <c r="B100" s="128" t="s">
        <v>22</v>
      </c>
      <c r="C100" s="128" t="s">
        <v>37</v>
      </c>
      <c r="D100" s="129" t="s">
        <v>121</v>
      </c>
      <c r="E100" s="129" t="s">
        <v>123</v>
      </c>
      <c r="F100" s="147">
        <v>262.29644000000002</v>
      </c>
      <c r="G100" s="155">
        <v>0</v>
      </c>
      <c r="H100" s="190">
        <v>860</v>
      </c>
    </row>
    <row r="101" spans="1:8" ht="15.75" thickBot="1">
      <c r="A101" s="141" t="s">
        <v>106</v>
      </c>
      <c r="B101" s="130" t="s">
        <v>22</v>
      </c>
      <c r="C101" s="130" t="s">
        <v>48</v>
      </c>
      <c r="D101" s="165" t="s">
        <v>121</v>
      </c>
      <c r="E101" s="165" t="s">
        <v>123</v>
      </c>
      <c r="F101" s="148">
        <v>925.69149000000004</v>
      </c>
      <c r="G101" s="202">
        <v>0</v>
      </c>
      <c r="H101" s="192">
        <v>860</v>
      </c>
    </row>
    <row r="102" spans="1:8">
      <c r="A102" s="139" t="s">
        <v>106</v>
      </c>
      <c r="B102" s="186" t="s">
        <v>23</v>
      </c>
      <c r="C102" s="186" t="s">
        <v>35</v>
      </c>
      <c r="D102" s="160" t="s">
        <v>121</v>
      </c>
      <c r="E102" s="160" t="s">
        <v>123</v>
      </c>
      <c r="F102" s="146">
        <v>11.180369000000001</v>
      </c>
      <c r="G102" s="201">
        <v>0</v>
      </c>
      <c r="H102" s="189">
        <v>860</v>
      </c>
    </row>
    <row r="103" spans="1:8">
      <c r="A103" s="140" t="s">
        <v>106</v>
      </c>
      <c r="B103" s="142" t="s">
        <v>23</v>
      </c>
      <c r="C103" s="128" t="s">
        <v>36</v>
      </c>
      <c r="D103" s="129" t="s">
        <v>121</v>
      </c>
      <c r="E103" s="129" t="s">
        <v>123</v>
      </c>
      <c r="F103" s="147">
        <v>55.859509000000003</v>
      </c>
      <c r="G103" s="155">
        <v>0</v>
      </c>
      <c r="H103" s="190">
        <v>860</v>
      </c>
    </row>
    <row r="104" spans="1:8">
      <c r="A104" s="140" t="s">
        <v>106</v>
      </c>
      <c r="B104" s="142" t="s">
        <v>23</v>
      </c>
      <c r="C104" s="128" t="s">
        <v>37</v>
      </c>
      <c r="D104" s="129" t="s">
        <v>121</v>
      </c>
      <c r="E104" s="129" t="s">
        <v>123</v>
      </c>
      <c r="F104" s="147">
        <v>213.83188000000001</v>
      </c>
      <c r="G104" s="155">
        <v>0</v>
      </c>
      <c r="H104" s="190">
        <v>860</v>
      </c>
    </row>
    <row r="105" spans="1:8" ht="15.75" thickBot="1">
      <c r="A105" s="141" t="s">
        <v>106</v>
      </c>
      <c r="B105" s="187" t="s">
        <v>23</v>
      </c>
      <c r="C105" s="130" t="s">
        <v>48</v>
      </c>
      <c r="D105" s="165" t="s">
        <v>121</v>
      </c>
      <c r="E105" s="165" t="s">
        <v>123</v>
      </c>
      <c r="F105" s="148">
        <v>688.27516000000003</v>
      </c>
      <c r="G105" s="202">
        <v>0</v>
      </c>
      <c r="H105" s="192">
        <v>860</v>
      </c>
    </row>
    <row r="106" spans="1:8">
      <c r="A106" s="139" t="s">
        <v>106</v>
      </c>
      <c r="B106" s="131" t="s">
        <v>22</v>
      </c>
      <c r="C106" s="186" t="s">
        <v>35</v>
      </c>
      <c r="D106" s="160" t="s">
        <v>121</v>
      </c>
      <c r="E106" s="160" t="s">
        <v>124</v>
      </c>
      <c r="F106" s="146">
        <v>19.385493</v>
      </c>
      <c r="G106" s="201">
        <v>0</v>
      </c>
      <c r="H106" s="189">
        <v>860</v>
      </c>
    </row>
    <row r="107" spans="1:8">
      <c r="A107" s="140" t="s">
        <v>106</v>
      </c>
      <c r="B107" s="128" t="s">
        <v>22</v>
      </c>
      <c r="C107" s="128" t="s">
        <v>36</v>
      </c>
      <c r="D107" s="129" t="s">
        <v>121</v>
      </c>
      <c r="E107" s="129" t="s">
        <v>124</v>
      </c>
      <c r="F107" s="147">
        <v>75.592707000000004</v>
      </c>
      <c r="G107" s="155">
        <v>0</v>
      </c>
      <c r="H107" s="190">
        <v>860</v>
      </c>
    </row>
    <row r="108" spans="1:8">
      <c r="A108" s="140" t="s">
        <v>106</v>
      </c>
      <c r="B108" s="128" t="s">
        <v>22</v>
      </c>
      <c r="C108" s="128" t="s">
        <v>37</v>
      </c>
      <c r="D108" s="129" t="s">
        <v>121</v>
      </c>
      <c r="E108" s="129" t="s">
        <v>124</v>
      </c>
      <c r="F108" s="147">
        <v>262.29644000000002</v>
      </c>
      <c r="G108" s="155">
        <v>0</v>
      </c>
      <c r="H108" s="190">
        <v>860</v>
      </c>
    </row>
    <row r="109" spans="1:8" ht="15.75" thickBot="1">
      <c r="A109" s="141" t="s">
        <v>106</v>
      </c>
      <c r="B109" s="130" t="s">
        <v>22</v>
      </c>
      <c r="C109" s="130" t="s">
        <v>48</v>
      </c>
      <c r="D109" s="165" t="s">
        <v>121</v>
      </c>
      <c r="E109" s="165" t="s">
        <v>124</v>
      </c>
      <c r="F109" s="148">
        <v>925.69149000000004</v>
      </c>
      <c r="G109" s="202">
        <v>0</v>
      </c>
      <c r="H109" s="192">
        <v>860</v>
      </c>
    </row>
    <row r="110" spans="1:8">
      <c r="A110" s="139" t="s">
        <v>106</v>
      </c>
      <c r="B110" s="186" t="s">
        <v>23</v>
      </c>
      <c r="C110" s="186" t="s">
        <v>35</v>
      </c>
      <c r="D110" s="160" t="s">
        <v>121</v>
      </c>
      <c r="E110" s="160" t="s">
        <v>124</v>
      </c>
      <c r="F110" s="146">
        <v>11.180369000000001</v>
      </c>
      <c r="G110" s="201">
        <v>0</v>
      </c>
      <c r="H110" s="189">
        <v>860</v>
      </c>
    </row>
    <row r="111" spans="1:8">
      <c r="A111" s="140" t="s">
        <v>106</v>
      </c>
      <c r="B111" s="142" t="s">
        <v>23</v>
      </c>
      <c r="C111" s="128" t="s">
        <v>36</v>
      </c>
      <c r="D111" s="129" t="s">
        <v>121</v>
      </c>
      <c r="E111" s="129" t="s">
        <v>124</v>
      </c>
      <c r="F111" s="147">
        <v>55.859509000000003</v>
      </c>
      <c r="G111" s="155">
        <v>0</v>
      </c>
      <c r="H111" s="190">
        <v>860</v>
      </c>
    </row>
    <row r="112" spans="1:8">
      <c r="A112" s="140" t="s">
        <v>106</v>
      </c>
      <c r="B112" s="142" t="s">
        <v>23</v>
      </c>
      <c r="C112" s="128" t="s">
        <v>37</v>
      </c>
      <c r="D112" s="129" t="s">
        <v>121</v>
      </c>
      <c r="E112" s="129" t="s">
        <v>124</v>
      </c>
      <c r="F112" s="147">
        <v>213.83188000000001</v>
      </c>
      <c r="G112" s="155">
        <v>0</v>
      </c>
      <c r="H112" s="190">
        <v>860</v>
      </c>
    </row>
    <row r="113" spans="1:8" ht="15.75" thickBot="1">
      <c r="A113" s="141" t="s">
        <v>106</v>
      </c>
      <c r="B113" s="187" t="s">
        <v>23</v>
      </c>
      <c r="C113" s="130" t="s">
        <v>48</v>
      </c>
      <c r="D113" s="165" t="s">
        <v>121</v>
      </c>
      <c r="E113" s="165" t="s">
        <v>124</v>
      </c>
      <c r="F113" s="148">
        <v>688.27516000000003</v>
      </c>
      <c r="G113" s="202">
        <v>0</v>
      </c>
      <c r="H113" s="192">
        <v>860</v>
      </c>
    </row>
    <row r="114" spans="1:8">
      <c r="A114" s="139" t="s">
        <v>106</v>
      </c>
      <c r="B114" s="131" t="s">
        <v>22</v>
      </c>
      <c r="C114" s="186" t="s">
        <v>35</v>
      </c>
      <c r="D114" s="160" t="s">
        <v>121</v>
      </c>
      <c r="E114" s="160" t="s">
        <v>125</v>
      </c>
      <c r="F114" s="146">
        <v>19.385493</v>
      </c>
      <c r="G114" s="201">
        <v>0</v>
      </c>
      <c r="H114" s="189">
        <v>860</v>
      </c>
    </row>
    <row r="115" spans="1:8">
      <c r="A115" s="140" t="s">
        <v>106</v>
      </c>
      <c r="B115" s="128" t="s">
        <v>22</v>
      </c>
      <c r="C115" s="128" t="s">
        <v>36</v>
      </c>
      <c r="D115" s="129" t="s">
        <v>121</v>
      </c>
      <c r="E115" s="129" t="s">
        <v>125</v>
      </c>
      <c r="F115" s="147">
        <v>75.592707000000004</v>
      </c>
      <c r="G115" s="155">
        <v>0</v>
      </c>
      <c r="H115" s="190">
        <v>860</v>
      </c>
    </row>
    <row r="116" spans="1:8">
      <c r="A116" s="140" t="s">
        <v>106</v>
      </c>
      <c r="B116" s="128" t="s">
        <v>22</v>
      </c>
      <c r="C116" s="128" t="s">
        <v>37</v>
      </c>
      <c r="D116" s="129" t="s">
        <v>121</v>
      </c>
      <c r="E116" s="129" t="s">
        <v>125</v>
      </c>
      <c r="F116" s="147">
        <v>262.29644000000002</v>
      </c>
      <c r="G116" s="155">
        <v>0</v>
      </c>
      <c r="H116" s="190">
        <v>860</v>
      </c>
    </row>
    <row r="117" spans="1:8" ht="15.75" thickBot="1">
      <c r="A117" s="141" t="s">
        <v>106</v>
      </c>
      <c r="B117" s="130" t="s">
        <v>22</v>
      </c>
      <c r="C117" s="130" t="s">
        <v>48</v>
      </c>
      <c r="D117" s="165" t="s">
        <v>121</v>
      </c>
      <c r="E117" s="165" t="s">
        <v>125</v>
      </c>
      <c r="F117" s="148">
        <v>925.69149000000004</v>
      </c>
      <c r="G117" s="202">
        <v>0</v>
      </c>
      <c r="H117" s="192">
        <v>860</v>
      </c>
    </row>
    <row r="118" spans="1:8">
      <c r="A118" s="139" t="s">
        <v>106</v>
      </c>
      <c r="B118" s="151" t="s">
        <v>23</v>
      </c>
      <c r="C118" s="203" t="s">
        <v>35</v>
      </c>
      <c r="D118" s="160" t="s">
        <v>121</v>
      </c>
      <c r="E118" s="160" t="s">
        <v>125</v>
      </c>
      <c r="F118" s="146">
        <v>11.180369000000001</v>
      </c>
      <c r="G118" s="201">
        <v>0</v>
      </c>
      <c r="H118" s="189">
        <v>860</v>
      </c>
    </row>
    <row r="119" spans="1:8">
      <c r="A119" s="140" t="s">
        <v>106</v>
      </c>
      <c r="B119" s="152" t="s">
        <v>23</v>
      </c>
      <c r="C119" s="149" t="s">
        <v>36</v>
      </c>
      <c r="D119" s="129" t="s">
        <v>121</v>
      </c>
      <c r="E119" s="129" t="s">
        <v>125</v>
      </c>
      <c r="F119" s="147">
        <v>55.859509000000003</v>
      </c>
      <c r="G119" s="155">
        <v>0</v>
      </c>
      <c r="H119" s="190">
        <v>860</v>
      </c>
    </row>
    <row r="120" spans="1:8">
      <c r="A120" s="140" t="s">
        <v>106</v>
      </c>
      <c r="B120" s="152" t="s">
        <v>23</v>
      </c>
      <c r="C120" s="149" t="s">
        <v>37</v>
      </c>
      <c r="D120" s="129" t="s">
        <v>121</v>
      </c>
      <c r="E120" s="129" t="s">
        <v>125</v>
      </c>
      <c r="F120" s="147">
        <v>213.83188000000001</v>
      </c>
      <c r="G120" s="155">
        <v>0</v>
      </c>
      <c r="H120" s="190">
        <v>860</v>
      </c>
    </row>
    <row r="121" spans="1:8" ht="15.75" thickBot="1">
      <c r="A121" s="141" t="s">
        <v>106</v>
      </c>
      <c r="B121" s="153" t="s">
        <v>23</v>
      </c>
      <c r="C121" s="150" t="s">
        <v>48</v>
      </c>
      <c r="D121" s="165" t="s">
        <v>121</v>
      </c>
      <c r="E121" s="165" t="s">
        <v>125</v>
      </c>
      <c r="F121" s="148">
        <v>688.27516000000003</v>
      </c>
      <c r="G121" s="202">
        <v>0</v>
      </c>
      <c r="H121" s="192">
        <v>860</v>
      </c>
    </row>
  </sheetData>
  <autoFilter ref="A1:H121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AO32"/>
  <sheetViews>
    <sheetView workbookViewId="0">
      <selection activeCell="H5" sqref="H5"/>
    </sheetView>
  </sheetViews>
  <sheetFormatPr defaultColWidth="8.85546875" defaultRowHeight="15"/>
  <cols>
    <col min="1" max="1" width="37.42578125" style="105" customWidth="1"/>
    <col min="2" max="7" width="8.85546875" style="105"/>
    <col min="8" max="8" width="11.140625" style="105" customWidth="1"/>
    <col min="9" max="16384" width="8.85546875" style="105"/>
  </cols>
  <sheetData>
    <row r="1" spans="1:41">
      <c r="A1" s="239" t="s">
        <v>135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  <c r="L1" s="236" t="s">
        <v>134</v>
      </c>
      <c r="M1" s="237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</row>
    <row r="2" spans="1:41" ht="64.5" thickBot="1">
      <c r="A2" s="206" t="s">
        <v>133</v>
      </c>
      <c r="B2" s="205" t="s">
        <v>132</v>
      </c>
      <c r="C2" s="205" t="s">
        <v>131</v>
      </c>
      <c r="D2" s="205" t="s">
        <v>130</v>
      </c>
      <c r="E2" s="205" t="s">
        <v>129</v>
      </c>
      <c r="F2" s="205" t="s">
        <v>128</v>
      </c>
      <c r="G2" s="205" t="s">
        <v>126</v>
      </c>
      <c r="H2" s="206" t="s">
        <v>127</v>
      </c>
      <c r="I2" s="205" t="s">
        <v>126</v>
      </c>
      <c r="J2" s="205" t="s">
        <v>126</v>
      </c>
      <c r="K2" s="205" t="s">
        <v>126</v>
      </c>
      <c r="L2" s="204">
        <v>2020</v>
      </c>
      <c r="M2" s="204">
        <f t="shared" ref="M2:AO2" si="0">+L2+1</f>
        <v>2021</v>
      </c>
      <c r="N2" s="204">
        <f t="shared" si="0"/>
        <v>2022</v>
      </c>
      <c r="O2" s="204">
        <f t="shared" si="0"/>
        <v>2023</v>
      </c>
      <c r="P2" s="204">
        <f t="shared" si="0"/>
        <v>2024</v>
      </c>
      <c r="Q2" s="204">
        <f t="shared" si="0"/>
        <v>2025</v>
      </c>
      <c r="R2" s="204">
        <f t="shared" si="0"/>
        <v>2026</v>
      </c>
      <c r="S2" s="204">
        <f t="shared" si="0"/>
        <v>2027</v>
      </c>
      <c r="T2" s="204">
        <f t="shared" si="0"/>
        <v>2028</v>
      </c>
      <c r="U2" s="204">
        <f t="shared" si="0"/>
        <v>2029</v>
      </c>
      <c r="V2" s="204">
        <f t="shared" si="0"/>
        <v>2030</v>
      </c>
      <c r="W2" s="204">
        <f t="shared" si="0"/>
        <v>2031</v>
      </c>
      <c r="X2" s="204">
        <f t="shared" si="0"/>
        <v>2032</v>
      </c>
      <c r="Y2" s="204">
        <f t="shared" si="0"/>
        <v>2033</v>
      </c>
      <c r="Z2" s="204">
        <f t="shared" si="0"/>
        <v>2034</v>
      </c>
      <c r="AA2" s="204">
        <f t="shared" si="0"/>
        <v>2035</v>
      </c>
      <c r="AB2" s="204">
        <f t="shared" si="0"/>
        <v>2036</v>
      </c>
      <c r="AC2" s="204">
        <f t="shared" si="0"/>
        <v>2037</v>
      </c>
      <c r="AD2" s="204">
        <f t="shared" si="0"/>
        <v>2038</v>
      </c>
      <c r="AE2" s="204">
        <f t="shared" si="0"/>
        <v>2039</v>
      </c>
      <c r="AF2" s="204">
        <f t="shared" si="0"/>
        <v>2040</v>
      </c>
      <c r="AG2" s="204">
        <f t="shared" si="0"/>
        <v>2041</v>
      </c>
      <c r="AH2" s="204">
        <f t="shared" si="0"/>
        <v>2042</v>
      </c>
      <c r="AI2" s="204">
        <f t="shared" si="0"/>
        <v>2043</v>
      </c>
      <c r="AJ2" s="204">
        <f t="shared" si="0"/>
        <v>2044</v>
      </c>
      <c r="AK2" s="204">
        <f t="shared" si="0"/>
        <v>2045</v>
      </c>
      <c r="AL2" s="204">
        <f t="shared" si="0"/>
        <v>2046</v>
      </c>
      <c r="AM2" s="204">
        <f t="shared" si="0"/>
        <v>2047</v>
      </c>
      <c r="AN2" s="204">
        <f t="shared" si="0"/>
        <v>2048</v>
      </c>
      <c r="AO2" s="204">
        <f t="shared" si="0"/>
        <v>2049</v>
      </c>
    </row>
    <row r="3" spans="1:41">
      <c r="A3" s="160" t="s">
        <v>107</v>
      </c>
      <c r="B3" s="161">
        <v>2.2472504</v>
      </c>
      <c r="C3" s="161">
        <v>0</v>
      </c>
      <c r="F3" s="207">
        <v>15</v>
      </c>
      <c r="H3" s="176">
        <v>206</v>
      </c>
      <c r="I3"/>
    </row>
    <row r="4" spans="1:41">
      <c r="A4" s="129" t="s">
        <v>107</v>
      </c>
      <c r="B4" s="137">
        <v>0.87755896</v>
      </c>
      <c r="C4" s="137">
        <v>0</v>
      </c>
      <c r="F4" s="208">
        <v>15</v>
      </c>
      <c r="H4" s="135">
        <v>206</v>
      </c>
      <c r="I4"/>
    </row>
    <row r="5" spans="1:41" ht="15.75" thickBot="1">
      <c r="A5" s="165" t="s">
        <v>107</v>
      </c>
      <c r="B5" s="166">
        <v>1.5654806400000001</v>
      </c>
      <c r="C5" s="166">
        <v>0</v>
      </c>
      <c r="F5" s="209">
        <v>15</v>
      </c>
      <c r="H5" s="177">
        <v>206</v>
      </c>
      <c r="I5"/>
    </row>
    <row r="6" spans="1:41">
      <c r="A6" s="160" t="s">
        <v>109</v>
      </c>
      <c r="B6" s="161">
        <v>1.1236252</v>
      </c>
      <c r="C6" s="161">
        <v>0</v>
      </c>
      <c r="F6" s="207">
        <v>15</v>
      </c>
      <c r="H6" s="176">
        <v>206</v>
      </c>
      <c r="I6"/>
    </row>
    <row r="7" spans="1:41">
      <c r="A7" s="129" t="s">
        <v>109</v>
      </c>
      <c r="B7" s="137">
        <v>0.43877948</v>
      </c>
      <c r="C7" s="137">
        <v>0</v>
      </c>
      <c r="F7" s="208">
        <v>15</v>
      </c>
      <c r="H7" s="135">
        <v>206</v>
      </c>
      <c r="I7"/>
    </row>
    <row r="8" spans="1:41" ht="15.75" thickBot="1">
      <c r="A8" s="165" t="s">
        <v>109</v>
      </c>
      <c r="B8" s="166">
        <v>0.78274032000000004</v>
      </c>
      <c r="C8" s="166">
        <v>0</v>
      </c>
      <c r="F8" s="209">
        <v>15</v>
      </c>
      <c r="H8" s="177">
        <v>206</v>
      </c>
      <c r="I8"/>
    </row>
    <row r="9" spans="1:41">
      <c r="A9" s="160" t="s">
        <v>111</v>
      </c>
      <c r="B9" s="161">
        <v>0.409517244</v>
      </c>
      <c r="C9" s="161">
        <v>0.342671112</v>
      </c>
      <c r="F9" s="207">
        <v>15</v>
      </c>
      <c r="H9" s="176">
        <v>206</v>
      </c>
      <c r="I9"/>
    </row>
    <row r="10" spans="1:41">
      <c r="A10" s="129" t="s">
        <v>111</v>
      </c>
      <c r="B10" s="137">
        <v>0.409517244</v>
      </c>
      <c r="C10" s="137">
        <v>0.342671112</v>
      </c>
      <c r="F10" s="208">
        <v>15</v>
      </c>
      <c r="H10" s="135">
        <v>206</v>
      </c>
      <c r="I10"/>
    </row>
    <row r="11" spans="1:41" ht="15.75" thickBot="1">
      <c r="A11" s="165" t="s">
        <v>111</v>
      </c>
      <c r="B11" s="166">
        <v>0.409517244</v>
      </c>
      <c r="C11" s="166">
        <v>0.342671112</v>
      </c>
      <c r="F11" s="209">
        <v>15</v>
      </c>
      <c r="H11" s="177">
        <v>206</v>
      </c>
      <c r="I11"/>
    </row>
    <row r="12" spans="1:41">
      <c r="A12" s="160" t="s">
        <v>112</v>
      </c>
      <c r="B12" s="161">
        <v>0.79424858700000001</v>
      </c>
      <c r="C12" s="161">
        <v>0.49487048100000003</v>
      </c>
      <c r="F12" s="207">
        <v>15</v>
      </c>
      <c r="H12" s="176">
        <v>206</v>
      </c>
      <c r="I12"/>
    </row>
    <row r="13" spans="1:41">
      <c r="A13" s="129" t="s">
        <v>112</v>
      </c>
      <c r="B13" s="137">
        <v>0.79424858700000001</v>
      </c>
      <c r="C13" s="137">
        <v>0.49487048100000003</v>
      </c>
      <c r="F13" s="208">
        <v>15</v>
      </c>
      <c r="H13" s="135">
        <v>206</v>
      </c>
      <c r="I13"/>
    </row>
    <row r="14" spans="1:41" ht="15.75" thickBot="1">
      <c r="A14" s="165" t="s">
        <v>112</v>
      </c>
      <c r="B14" s="166">
        <v>0.79424858700000001</v>
      </c>
      <c r="C14" s="166">
        <v>0.49487048100000003</v>
      </c>
      <c r="F14" s="209">
        <v>15</v>
      </c>
      <c r="H14" s="177">
        <v>206</v>
      </c>
      <c r="I14"/>
    </row>
    <row r="15" spans="1:41">
      <c r="A15" s="160" t="s">
        <v>113</v>
      </c>
      <c r="B15" s="161">
        <v>0.2809063</v>
      </c>
      <c r="C15" s="161">
        <v>0.25408852999999998</v>
      </c>
      <c r="F15" s="207">
        <v>15</v>
      </c>
      <c r="H15" s="176">
        <v>193</v>
      </c>
      <c r="I15"/>
    </row>
    <row r="16" spans="1:41">
      <c r="A16" s="129" t="s">
        <v>113</v>
      </c>
      <c r="B16" s="137">
        <v>0.10969487</v>
      </c>
      <c r="C16" s="137">
        <v>0.12692316000000001</v>
      </c>
      <c r="F16" s="208">
        <v>15</v>
      </c>
      <c r="H16" s="135">
        <v>193</v>
      </c>
      <c r="I16"/>
    </row>
    <row r="17" spans="1:9" ht="15.75" thickBot="1">
      <c r="A17" s="165" t="s">
        <v>113</v>
      </c>
      <c r="B17" s="166">
        <v>0.19568508000000001</v>
      </c>
      <c r="C17" s="166">
        <v>0.23333959000000004</v>
      </c>
      <c r="F17" s="209">
        <v>15</v>
      </c>
      <c r="H17" s="177">
        <v>193</v>
      </c>
      <c r="I17"/>
    </row>
    <row r="18" spans="1:9">
      <c r="A18" s="160" t="s">
        <v>114</v>
      </c>
      <c r="B18" s="161">
        <v>1.1236252</v>
      </c>
      <c r="C18" s="161">
        <v>0.43195050099999999</v>
      </c>
      <c r="F18" s="207">
        <v>15</v>
      </c>
      <c r="H18" s="176">
        <v>290</v>
      </c>
      <c r="I18"/>
    </row>
    <row r="19" spans="1:9">
      <c r="A19" s="129" t="s">
        <v>114</v>
      </c>
      <c r="B19" s="137">
        <v>0.43877948</v>
      </c>
      <c r="C19" s="137">
        <v>0.21576937199999999</v>
      </c>
      <c r="F19" s="208">
        <v>15</v>
      </c>
      <c r="H19" s="135">
        <v>290</v>
      </c>
      <c r="I19"/>
    </row>
    <row r="20" spans="1:9" ht="15.75" thickBot="1">
      <c r="A20" s="165" t="s">
        <v>114</v>
      </c>
      <c r="B20" s="166">
        <v>0.78274032000000004</v>
      </c>
      <c r="C20" s="166">
        <v>0.39667730300000004</v>
      </c>
      <c r="F20" s="209">
        <v>15</v>
      </c>
      <c r="H20" s="177">
        <v>290</v>
      </c>
      <c r="I20"/>
    </row>
    <row r="21" spans="1:9">
      <c r="A21" s="160" t="s">
        <v>115</v>
      </c>
      <c r="B21" s="161">
        <v>1.1236252</v>
      </c>
      <c r="C21" s="161">
        <v>0.43195050099999999</v>
      </c>
      <c r="F21" s="207">
        <v>15</v>
      </c>
      <c r="H21" s="176">
        <v>0</v>
      </c>
      <c r="I21"/>
    </row>
    <row r="22" spans="1:9">
      <c r="A22" s="129" t="s">
        <v>115</v>
      </c>
      <c r="B22" s="137">
        <v>0.43877948</v>
      </c>
      <c r="C22" s="137">
        <v>0.21576937199999999</v>
      </c>
      <c r="F22" s="208">
        <v>15</v>
      </c>
      <c r="H22" s="135">
        <v>0</v>
      </c>
      <c r="I22"/>
    </row>
    <row r="23" spans="1:9" ht="15.75" thickBot="1">
      <c r="A23" s="165" t="s">
        <v>115</v>
      </c>
      <c r="B23" s="166">
        <v>0.78274032000000004</v>
      </c>
      <c r="C23" s="166">
        <v>0.39667730300000004</v>
      </c>
      <c r="F23" s="209">
        <v>15</v>
      </c>
      <c r="H23" s="177">
        <v>0</v>
      </c>
      <c r="I23"/>
    </row>
    <row r="24" spans="1:9">
      <c r="A24" s="160" t="s">
        <v>116</v>
      </c>
      <c r="B24" s="161">
        <v>1.6586322360000001</v>
      </c>
      <c r="C24" s="161">
        <v>0.86787176749999995</v>
      </c>
      <c r="F24" s="207">
        <v>15</v>
      </c>
      <c r="H24" s="176">
        <v>363</v>
      </c>
      <c r="I24"/>
    </row>
    <row r="25" spans="1:9">
      <c r="A25" s="129" t="s">
        <v>116</v>
      </c>
      <c r="B25" s="137">
        <v>0.9737865160000001</v>
      </c>
      <c r="C25" s="137">
        <v>0.54995834249999997</v>
      </c>
      <c r="F25" s="208">
        <v>15</v>
      </c>
      <c r="H25" s="135">
        <v>363</v>
      </c>
      <c r="I25"/>
    </row>
    <row r="26" spans="1:9" ht="15.75" thickBot="1">
      <c r="A26" s="165" t="s">
        <v>116</v>
      </c>
      <c r="B26" s="166">
        <v>1.3177473559999999</v>
      </c>
      <c r="C26" s="166">
        <v>0.81599941750000005</v>
      </c>
      <c r="F26" s="209">
        <v>15</v>
      </c>
      <c r="H26" s="177">
        <v>363</v>
      </c>
      <c r="I26"/>
    </row>
    <row r="27" spans="1:9">
      <c r="A27" s="169" t="s">
        <v>108</v>
      </c>
      <c r="B27" s="161">
        <v>0</v>
      </c>
      <c r="C27" s="161">
        <v>2.0327082399999998</v>
      </c>
      <c r="F27" s="207">
        <v>15</v>
      </c>
      <c r="H27" s="176">
        <v>206</v>
      </c>
      <c r="I27"/>
    </row>
    <row r="28" spans="1:9">
      <c r="A28" s="132" t="s">
        <v>108</v>
      </c>
      <c r="B28" s="137">
        <v>0</v>
      </c>
      <c r="C28" s="137">
        <v>1.0153852800000001</v>
      </c>
      <c r="F28" s="208">
        <v>15</v>
      </c>
      <c r="H28" s="135">
        <v>206</v>
      </c>
      <c r="I28"/>
    </row>
    <row r="29" spans="1:9" ht="15.75" thickBot="1">
      <c r="A29" s="170" t="s">
        <v>108</v>
      </c>
      <c r="B29" s="166">
        <v>0</v>
      </c>
      <c r="C29" s="166">
        <v>1.8667167200000003</v>
      </c>
      <c r="F29" s="209">
        <v>15</v>
      </c>
      <c r="H29" s="177">
        <v>206</v>
      </c>
      <c r="I29"/>
    </row>
    <row r="30" spans="1:9">
      <c r="A30" s="169" t="s">
        <v>110</v>
      </c>
      <c r="B30" s="161">
        <v>0</v>
      </c>
      <c r="C30" s="161">
        <v>1.0163541199999999</v>
      </c>
      <c r="F30" s="207">
        <v>15</v>
      </c>
      <c r="H30" s="176">
        <v>206</v>
      </c>
      <c r="I30"/>
    </row>
    <row r="31" spans="1:9">
      <c r="A31" s="132" t="s">
        <v>110</v>
      </c>
      <c r="B31" s="137">
        <v>0</v>
      </c>
      <c r="C31" s="137">
        <v>0.50769264000000003</v>
      </c>
      <c r="F31" s="208">
        <v>15</v>
      </c>
      <c r="H31" s="135">
        <v>206</v>
      </c>
      <c r="I31"/>
    </row>
    <row r="32" spans="1:9" ht="15.75" thickBot="1">
      <c r="A32" s="170" t="s">
        <v>110</v>
      </c>
      <c r="B32" s="166">
        <v>0</v>
      </c>
      <c r="C32" s="166">
        <v>0.93335836000000016</v>
      </c>
      <c r="F32" s="209">
        <v>15</v>
      </c>
      <c r="H32" s="177">
        <v>206</v>
      </c>
      <c r="I32"/>
    </row>
  </sheetData>
  <mergeCells count="2">
    <mergeCell ref="L1:AO1"/>
    <mergeCell ref="A1:K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AO30"/>
  <sheetViews>
    <sheetView topLeftCell="A13" workbookViewId="0">
      <selection activeCell="F32" sqref="F32"/>
    </sheetView>
  </sheetViews>
  <sheetFormatPr defaultRowHeight="15"/>
  <cols>
    <col min="1" max="1" width="37.42578125" customWidth="1"/>
    <col min="8" max="8" width="11.140625" customWidth="1"/>
  </cols>
  <sheetData>
    <row r="1" spans="1:41">
      <c r="A1" s="239" t="s">
        <v>135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  <c r="L1" s="236" t="s">
        <v>134</v>
      </c>
      <c r="M1" s="237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</row>
    <row r="2" spans="1:41" ht="64.5" thickBot="1">
      <c r="A2" s="206" t="s">
        <v>133</v>
      </c>
      <c r="B2" s="205" t="s">
        <v>132</v>
      </c>
      <c r="C2" s="205" t="s">
        <v>131</v>
      </c>
      <c r="D2" s="205" t="s">
        <v>130</v>
      </c>
      <c r="E2" s="205" t="s">
        <v>129</v>
      </c>
      <c r="F2" s="205" t="s">
        <v>128</v>
      </c>
      <c r="G2" s="205" t="s">
        <v>126</v>
      </c>
      <c r="H2" s="206" t="s">
        <v>127</v>
      </c>
      <c r="I2" s="205" t="s">
        <v>126</v>
      </c>
      <c r="J2" s="205" t="s">
        <v>126</v>
      </c>
      <c r="K2" s="205" t="s">
        <v>126</v>
      </c>
      <c r="L2" s="204">
        <v>2020</v>
      </c>
      <c r="M2" s="204">
        <f t="shared" ref="M2:AO2" si="0">+L2+1</f>
        <v>2021</v>
      </c>
      <c r="N2" s="204">
        <f t="shared" si="0"/>
        <v>2022</v>
      </c>
      <c r="O2" s="204">
        <f t="shared" si="0"/>
        <v>2023</v>
      </c>
      <c r="P2" s="204">
        <f t="shared" si="0"/>
        <v>2024</v>
      </c>
      <c r="Q2" s="204">
        <f t="shared" si="0"/>
        <v>2025</v>
      </c>
      <c r="R2" s="204">
        <f t="shared" si="0"/>
        <v>2026</v>
      </c>
      <c r="S2" s="204">
        <f t="shared" si="0"/>
        <v>2027</v>
      </c>
      <c r="T2" s="204">
        <f t="shared" si="0"/>
        <v>2028</v>
      </c>
      <c r="U2" s="204">
        <f t="shared" si="0"/>
        <v>2029</v>
      </c>
      <c r="V2" s="204">
        <f t="shared" si="0"/>
        <v>2030</v>
      </c>
      <c r="W2" s="204">
        <f t="shared" si="0"/>
        <v>2031</v>
      </c>
      <c r="X2" s="204">
        <f t="shared" si="0"/>
        <v>2032</v>
      </c>
      <c r="Y2" s="204">
        <f t="shared" si="0"/>
        <v>2033</v>
      </c>
      <c r="Z2" s="204">
        <f t="shared" si="0"/>
        <v>2034</v>
      </c>
      <c r="AA2" s="204">
        <f t="shared" si="0"/>
        <v>2035</v>
      </c>
      <c r="AB2" s="204">
        <f t="shared" si="0"/>
        <v>2036</v>
      </c>
      <c r="AC2" s="204">
        <f t="shared" si="0"/>
        <v>2037</v>
      </c>
      <c r="AD2" s="204">
        <f t="shared" si="0"/>
        <v>2038</v>
      </c>
      <c r="AE2" s="204">
        <f t="shared" si="0"/>
        <v>2039</v>
      </c>
      <c r="AF2" s="204">
        <f t="shared" si="0"/>
        <v>2040</v>
      </c>
      <c r="AG2" s="204">
        <f t="shared" si="0"/>
        <v>2041</v>
      </c>
      <c r="AH2" s="204">
        <f t="shared" si="0"/>
        <v>2042</v>
      </c>
      <c r="AI2" s="204">
        <f t="shared" si="0"/>
        <v>2043</v>
      </c>
      <c r="AJ2" s="204">
        <f t="shared" si="0"/>
        <v>2044</v>
      </c>
      <c r="AK2" s="204">
        <f t="shared" si="0"/>
        <v>2045</v>
      </c>
      <c r="AL2" s="204">
        <f t="shared" si="0"/>
        <v>2046</v>
      </c>
      <c r="AM2" s="204">
        <f t="shared" si="0"/>
        <v>2047</v>
      </c>
      <c r="AN2" s="204">
        <f t="shared" si="0"/>
        <v>2048</v>
      </c>
      <c r="AO2" s="204">
        <f t="shared" si="0"/>
        <v>2049</v>
      </c>
    </row>
    <row r="3" spans="1:41">
      <c r="A3" s="160" t="s">
        <v>107</v>
      </c>
      <c r="B3" s="161">
        <v>0.63386940800000002</v>
      </c>
      <c r="C3" s="161">
        <v>0</v>
      </c>
      <c r="D3" s="105"/>
      <c r="E3" s="105"/>
      <c r="F3" s="207">
        <v>15</v>
      </c>
      <c r="G3" s="105"/>
      <c r="H3" s="181">
        <v>124.06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</row>
    <row r="4" spans="1:41">
      <c r="A4" s="129" t="s">
        <v>107</v>
      </c>
      <c r="B4" s="137">
        <v>1.8047728800000002</v>
      </c>
      <c r="C4" s="137">
        <v>0</v>
      </c>
      <c r="D4" s="105"/>
      <c r="E4" s="105"/>
      <c r="F4" s="208">
        <v>15</v>
      </c>
      <c r="G4" s="105"/>
      <c r="H4" s="143">
        <v>124.06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</row>
    <row r="5" spans="1:41">
      <c r="A5" s="129" t="s">
        <v>107</v>
      </c>
      <c r="B5" s="137">
        <v>3.8647968800000001</v>
      </c>
      <c r="C5" s="137">
        <v>0</v>
      </c>
      <c r="D5" s="105"/>
      <c r="E5" s="105"/>
      <c r="F5" s="208">
        <v>15</v>
      </c>
      <c r="G5" s="105"/>
      <c r="H5" s="143">
        <v>124.06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</row>
    <row r="6" spans="1:41" ht="15.75" thickBot="1">
      <c r="A6" s="165" t="s">
        <v>107</v>
      </c>
      <c r="B6" s="166">
        <v>4.61981368</v>
      </c>
      <c r="C6" s="166">
        <v>0</v>
      </c>
      <c r="D6" s="105"/>
      <c r="E6" s="105"/>
      <c r="F6" s="209">
        <v>15</v>
      </c>
      <c r="G6" s="105"/>
      <c r="H6" s="184">
        <v>124.06</v>
      </c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</row>
    <row r="7" spans="1:41">
      <c r="A7" s="160" t="s">
        <v>109</v>
      </c>
      <c r="B7" s="161">
        <v>0.31693470400000001</v>
      </c>
      <c r="C7" s="161">
        <v>0</v>
      </c>
      <c r="D7" s="105"/>
      <c r="E7" s="105"/>
      <c r="F7" s="207">
        <v>15</v>
      </c>
      <c r="G7" s="105"/>
      <c r="H7" s="181">
        <v>124.06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</row>
    <row r="8" spans="1:41">
      <c r="A8" s="129" t="s">
        <v>109</v>
      </c>
      <c r="B8" s="137">
        <v>0.90238644000000012</v>
      </c>
      <c r="C8" s="137">
        <v>0</v>
      </c>
      <c r="D8" s="105"/>
      <c r="E8" s="105"/>
      <c r="F8" s="208">
        <v>15</v>
      </c>
      <c r="G8" s="105"/>
      <c r="H8" s="143">
        <v>124.06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</row>
    <row r="9" spans="1:41">
      <c r="A9" s="129" t="s">
        <v>109</v>
      </c>
      <c r="B9" s="137">
        <v>1.9323984400000001</v>
      </c>
      <c r="C9" s="137">
        <v>0</v>
      </c>
      <c r="D9" s="105"/>
      <c r="E9" s="105"/>
      <c r="F9" s="208">
        <v>15</v>
      </c>
      <c r="G9" s="105"/>
      <c r="H9" s="143">
        <v>124.06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</row>
    <row r="10" spans="1:41" ht="15.75" thickBot="1">
      <c r="A10" s="165" t="s">
        <v>109</v>
      </c>
      <c r="B10" s="166">
        <v>2.30990684</v>
      </c>
      <c r="C10" s="166">
        <v>0</v>
      </c>
      <c r="D10" s="105"/>
      <c r="E10" s="105"/>
      <c r="F10" s="209">
        <v>15</v>
      </c>
      <c r="G10" s="105"/>
      <c r="H10" s="184">
        <v>124.06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1">
      <c r="A11" s="160" t="s">
        <v>114</v>
      </c>
      <c r="B11" s="161">
        <v>0.31693470400000001</v>
      </c>
      <c r="C11" s="161">
        <v>9.1626407900000012E-2</v>
      </c>
      <c r="D11" s="105"/>
      <c r="E11" s="105"/>
      <c r="F11" s="207">
        <v>15</v>
      </c>
      <c r="G11" s="105"/>
      <c r="H11" s="181">
        <v>289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</row>
    <row r="12" spans="1:41">
      <c r="A12" s="129" t="s">
        <v>114</v>
      </c>
      <c r="B12" s="137">
        <v>0.90238644000000012</v>
      </c>
      <c r="C12" s="137">
        <v>0.30998831900000001</v>
      </c>
      <c r="D12" s="105"/>
      <c r="E12" s="105"/>
      <c r="F12" s="208">
        <v>15</v>
      </c>
      <c r="G12" s="105"/>
      <c r="H12" s="143">
        <v>289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</row>
    <row r="13" spans="1:41">
      <c r="A13" s="129" t="s">
        <v>114</v>
      </c>
      <c r="B13" s="137">
        <v>1.9323984400000001</v>
      </c>
      <c r="C13" s="137">
        <v>0.51975077500000011</v>
      </c>
      <c r="D13" s="105"/>
      <c r="E13" s="105"/>
      <c r="F13" s="208">
        <v>15</v>
      </c>
      <c r="G13" s="105"/>
      <c r="H13" s="143">
        <v>289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</row>
    <row r="14" spans="1:41" ht="15.75" thickBot="1">
      <c r="A14" s="165" t="s">
        <v>114</v>
      </c>
      <c r="B14" s="166">
        <v>2.30990684</v>
      </c>
      <c r="C14" s="166">
        <v>1.130051047</v>
      </c>
      <c r="D14" s="105"/>
      <c r="E14" s="105"/>
      <c r="F14" s="209">
        <v>15</v>
      </c>
      <c r="G14" s="105"/>
      <c r="H14" s="184">
        <v>289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</row>
    <row r="15" spans="1:41">
      <c r="A15" s="160" t="s">
        <v>115</v>
      </c>
      <c r="B15" s="161">
        <v>0.31693470400000001</v>
      </c>
      <c r="C15" s="161">
        <v>9.1626407900000012E-2</v>
      </c>
      <c r="D15" s="105"/>
      <c r="E15" s="105"/>
      <c r="F15" s="207">
        <v>15</v>
      </c>
      <c r="G15" s="105"/>
      <c r="H15" s="181">
        <v>0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</row>
    <row r="16" spans="1:41">
      <c r="A16" s="129" t="s">
        <v>115</v>
      </c>
      <c r="B16" s="137">
        <v>0.90238644000000012</v>
      </c>
      <c r="C16" s="137">
        <v>0.30998831900000001</v>
      </c>
      <c r="D16" s="105"/>
      <c r="E16" s="105"/>
      <c r="F16" s="208">
        <v>15</v>
      </c>
      <c r="G16" s="105"/>
      <c r="H16" s="143">
        <v>0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</row>
    <row r="17" spans="1:41">
      <c r="A17" s="129" t="s">
        <v>115</v>
      </c>
      <c r="B17" s="137">
        <v>1.9323984400000001</v>
      </c>
      <c r="C17" s="137">
        <v>0.51975077500000011</v>
      </c>
      <c r="D17" s="105"/>
      <c r="E17" s="105"/>
      <c r="F17" s="208">
        <v>15</v>
      </c>
      <c r="G17" s="105"/>
      <c r="H17" s="143">
        <v>0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</row>
    <row r="18" spans="1:41" ht="15.75" thickBot="1">
      <c r="A18" s="165" t="s">
        <v>115</v>
      </c>
      <c r="B18" s="166">
        <v>2.30990684</v>
      </c>
      <c r="C18" s="166">
        <v>1.130051047</v>
      </c>
      <c r="D18" s="105"/>
      <c r="E18" s="105"/>
      <c r="F18" s="209">
        <v>15</v>
      </c>
      <c r="G18" s="105"/>
      <c r="H18" s="184">
        <v>0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</row>
    <row r="19" spans="1:41">
      <c r="A19" s="160" t="s">
        <v>116</v>
      </c>
      <c r="B19" s="161">
        <v>0.31693470400000001</v>
      </c>
      <c r="C19" s="161">
        <v>0.1347447175</v>
      </c>
      <c r="D19" s="105"/>
      <c r="E19" s="105"/>
      <c r="F19" s="207">
        <v>15</v>
      </c>
      <c r="G19" s="105"/>
      <c r="H19" s="181">
        <v>353</v>
      </c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</row>
    <row r="20" spans="1:41">
      <c r="A20" s="129" t="s">
        <v>116</v>
      </c>
      <c r="B20" s="137">
        <v>0.90238644000000012</v>
      </c>
      <c r="C20" s="137">
        <v>0.45586517500000001</v>
      </c>
      <c r="D20" s="105"/>
      <c r="E20" s="105"/>
      <c r="F20" s="208">
        <v>15</v>
      </c>
      <c r="G20" s="105"/>
      <c r="H20" s="143">
        <v>353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</row>
    <row r="21" spans="1:41">
      <c r="A21" s="129" t="s">
        <v>116</v>
      </c>
      <c r="B21" s="137">
        <v>1.9323984400000001</v>
      </c>
      <c r="C21" s="137">
        <v>0.76433937500000004</v>
      </c>
      <c r="D21" s="105"/>
      <c r="E21" s="105"/>
      <c r="F21" s="208">
        <v>15</v>
      </c>
      <c r="G21" s="105"/>
      <c r="H21" s="143">
        <v>353</v>
      </c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</row>
    <row r="22" spans="1:41" ht="15.75" thickBot="1">
      <c r="A22" s="165" t="s">
        <v>116</v>
      </c>
      <c r="B22" s="166">
        <v>2.30990684</v>
      </c>
      <c r="C22" s="166">
        <v>1.661839775</v>
      </c>
      <c r="D22" s="105"/>
      <c r="E22" s="105"/>
      <c r="F22" s="209">
        <v>15</v>
      </c>
      <c r="G22" s="105"/>
      <c r="H22" s="184">
        <v>353</v>
      </c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</row>
    <row r="23" spans="1:41">
      <c r="A23" s="169" t="s">
        <v>108</v>
      </c>
      <c r="B23" s="161">
        <v>0</v>
      </c>
      <c r="C23" s="161">
        <v>0.43118309600000004</v>
      </c>
      <c r="F23" s="207">
        <v>15</v>
      </c>
      <c r="H23" s="181">
        <v>124.06</v>
      </c>
    </row>
    <row r="24" spans="1:41">
      <c r="A24" s="132" t="s">
        <v>108</v>
      </c>
      <c r="B24" s="137">
        <v>0</v>
      </c>
      <c r="C24" s="137">
        <v>1.4587685600000002</v>
      </c>
      <c r="F24" s="208">
        <v>15</v>
      </c>
      <c r="H24" s="143">
        <v>124.06</v>
      </c>
    </row>
    <row r="25" spans="1:41">
      <c r="A25" s="132" t="s">
        <v>108</v>
      </c>
      <c r="B25" s="137">
        <v>0</v>
      </c>
      <c r="C25" s="137">
        <v>2.4458860000000002</v>
      </c>
      <c r="F25" s="208">
        <v>15</v>
      </c>
      <c r="H25" s="143">
        <v>124.06</v>
      </c>
    </row>
    <row r="26" spans="1:41" ht="15.75" thickBot="1">
      <c r="A26" s="170" t="s">
        <v>108</v>
      </c>
      <c r="B26" s="166">
        <v>0</v>
      </c>
      <c r="C26" s="166">
        <v>5.3178872800000008</v>
      </c>
      <c r="F26" s="209">
        <v>15</v>
      </c>
      <c r="H26" s="184">
        <v>124.06</v>
      </c>
    </row>
    <row r="27" spans="1:41">
      <c r="A27" s="169" t="s">
        <v>110</v>
      </c>
      <c r="B27" s="161">
        <v>0</v>
      </c>
      <c r="C27" s="161">
        <v>0.21559154800000002</v>
      </c>
      <c r="F27" s="207">
        <v>15</v>
      </c>
      <c r="H27" s="181">
        <v>124.06</v>
      </c>
    </row>
    <row r="28" spans="1:41">
      <c r="A28" s="132" t="s">
        <v>110</v>
      </c>
      <c r="B28" s="137">
        <v>0</v>
      </c>
      <c r="C28" s="137">
        <v>0.72938428000000011</v>
      </c>
      <c r="F28" s="208">
        <v>15</v>
      </c>
      <c r="H28" s="143">
        <v>124.06</v>
      </c>
    </row>
    <row r="29" spans="1:41">
      <c r="A29" s="132" t="s">
        <v>110</v>
      </c>
      <c r="B29" s="137">
        <v>0</v>
      </c>
      <c r="C29" s="137">
        <v>1.2229430000000001</v>
      </c>
      <c r="F29" s="208">
        <v>15</v>
      </c>
      <c r="H29" s="143">
        <v>124.06</v>
      </c>
    </row>
    <row r="30" spans="1:41" ht="15.75" thickBot="1">
      <c r="A30" s="170" t="s">
        <v>110</v>
      </c>
      <c r="B30" s="166">
        <v>0</v>
      </c>
      <c r="C30" s="166">
        <v>2.6589436400000004</v>
      </c>
      <c r="F30" s="209">
        <v>15</v>
      </c>
      <c r="H30" s="184">
        <v>124.06</v>
      </c>
    </row>
  </sheetData>
  <mergeCells count="2">
    <mergeCell ref="A1:K1"/>
    <mergeCell ref="L1:A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AO18"/>
  <sheetViews>
    <sheetView workbookViewId="0">
      <selection activeCell="E39" sqref="E39"/>
    </sheetView>
  </sheetViews>
  <sheetFormatPr defaultRowHeight="15"/>
  <cols>
    <col min="1" max="1" width="37.42578125" customWidth="1"/>
    <col min="8" max="8" width="11.140625" customWidth="1"/>
  </cols>
  <sheetData>
    <row r="1" spans="1:41">
      <c r="A1" s="239" t="s">
        <v>135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  <c r="L1" s="236" t="s">
        <v>134</v>
      </c>
      <c r="M1" s="237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</row>
    <row r="2" spans="1:41" ht="64.5" thickBot="1">
      <c r="A2" s="206" t="s">
        <v>133</v>
      </c>
      <c r="B2" s="205" t="s">
        <v>132</v>
      </c>
      <c r="C2" s="205" t="s">
        <v>131</v>
      </c>
      <c r="D2" s="205" t="s">
        <v>130</v>
      </c>
      <c r="E2" s="205" t="s">
        <v>129</v>
      </c>
      <c r="F2" s="205" t="s">
        <v>128</v>
      </c>
      <c r="G2" s="205" t="s">
        <v>126</v>
      </c>
      <c r="H2" s="206" t="s">
        <v>127</v>
      </c>
      <c r="I2" s="205" t="s">
        <v>126</v>
      </c>
      <c r="J2" s="205" t="s">
        <v>126</v>
      </c>
      <c r="K2" s="205" t="s">
        <v>126</v>
      </c>
      <c r="L2" s="204">
        <v>2020</v>
      </c>
      <c r="M2" s="204">
        <f t="shared" ref="M2:AO2" si="0">+L2+1</f>
        <v>2021</v>
      </c>
      <c r="N2" s="204">
        <f t="shared" si="0"/>
        <v>2022</v>
      </c>
      <c r="O2" s="204">
        <f t="shared" si="0"/>
        <v>2023</v>
      </c>
      <c r="P2" s="204">
        <f t="shared" si="0"/>
        <v>2024</v>
      </c>
      <c r="Q2" s="204">
        <f t="shared" si="0"/>
        <v>2025</v>
      </c>
      <c r="R2" s="204">
        <f t="shared" si="0"/>
        <v>2026</v>
      </c>
      <c r="S2" s="204">
        <f t="shared" si="0"/>
        <v>2027</v>
      </c>
      <c r="T2" s="204">
        <f t="shared" si="0"/>
        <v>2028</v>
      </c>
      <c r="U2" s="204">
        <f t="shared" si="0"/>
        <v>2029</v>
      </c>
      <c r="V2" s="204">
        <f t="shared" si="0"/>
        <v>2030</v>
      </c>
      <c r="W2" s="204">
        <f t="shared" si="0"/>
        <v>2031</v>
      </c>
      <c r="X2" s="204">
        <f t="shared" si="0"/>
        <v>2032</v>
      </c>
      <c r="Y2" s="204">
        <f t="shared" si="0"/>
        <v>2033</v>
      </c>
      <c r="Z2" s="204">
        <f t="shared" si="0"/>
        <v>2034</v>
      </c>
      <c r="AA2" s="204">
        <f t="shared" si="0"/>
        <v>2035</v>
      </c>
      <c r="AB2" s="204">
        <f t="shared" si="0"/>
        <v>2036</v>
      </c>
      <c r="AC2" s="204">
        <f t="shared" si="0"/>
        <v>2037</v>
      </c>
      <c r="AD2" s="204">
        <f t="shared" si="0"/>
        <v>2038</v>
      </c>
      <c r="AE2" s="204">
        <f t="shared" si="0"/>
        <v>2039</v>
      </c>
      <c r="AF2" s="204">
        <f t="shared" si="0"/>
        <v>2040</v>
      </c>
      <c r="AG2" s="204">
        <f t="shared" si="0"/>
        <v>2041</v>
      </c>
      <c r="AH2" s="204">
        <f t="shared" si="0"/>
        <v>2042</v>
      </c>
      <c r="AI2" s="204">
        <f t="shared" si="0"/>
        <v>2043</v>
      </c>
      <c r="AJ2" s="204">
        <f t="shared" si="0"/>
        <v>2044</v>
      </c>
      <c r="AK2" s="204">
        <f t="shared" si="0"/>
        <v>2045</v>
      </c>
      <c r="AL2" s="204">
        <f t="shared" si="0"/>
        <v>2046</v>
      </c>
      <c r="AM2" s="204">
        <f t="shared" si="0"/>
        <v>2047</v>
      </c>
      <c r="AN2" s="204">
        <f t="shared" si="0"/>
        <v>2048</v>
      </c>
      <c r="AO2" s="204">
        <f t="shared" si="0"/>
        <v>2049</v>
      </c>
    </row>
    <row r="3" spans="1:41">
      <c r="A3" s="160" t="s">
        <v>122</v>
      </c>
      <c r="B3" s="146">
        <v>19.385493</v>
      </c>
      <c r="C3" s="146">
        <v>11.180369000000001</v>
      </c>
      <c r="D3" s="105"/>
      <c r="E3" s="105"/>
      <c r="F3" s="207">
        <v>40</v>
      </c>
      <c r="G3" s="105"/>
      <c r="H3" s="211">
        <v>860</v>
      </c>
      <c r="I3" s="212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</row>
    <row r="4" spans="1:41">
      <c r="A4" s="129" t="s">
        <v>122</v>
      </c>
      <c r="B4" s="147">
        <v>75.592707000000004</v>
      </c>
      <c r="C4" s="147">
        <v>55.859509000000003</v>
      </c>
      <c r="D4" s="105"/>
      <c r="E4" s="105"/>
      <c r="F4" s="208">
        <v>40</v>
      </c>
      <c r="G4" s="105"/>
      <c r="H4" s="213">
        <v>860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</row>
    <row r="5" spans="1:41">
      <c r="A5" s="129" t="s">
        <v>122</v>
      </c>
      <c r="B5" s="147">
        <v>262.29644000000002</v>
      </c>
      <c r="C5" s="147">
        <v>213.83188000000001</v>
      </c>
      <c r="D5" s="105"/>
      <c r="E5" s="105"/>
      <c r="F5" s="208">
        <v>40</v>
      </c>
      <c r="G5" s="105"/>
      <c r="H5" s="213">
        <v>860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</row>
    <row r="6" spans="1:41" ht="15.75" thickBot="1">
      <c r="A6" s="165" t="s">
        <v>122</v>
      </c>
      <c r="B6" s="148">
        <v>925.69149000000004</v>
      </c>
      <c r="C6" s="148">
        <v>688.27516000000003</v>
      </c>
      <c r="D6" s="105"/>
      <c r="E6" s="105"/>
      <c r="F6" s="209">
        <v>40</v>
      </c>
      <c r="G6" s="105"/>
      <c r="H6" s="214">
        <v>860</v>
      </c>
      <c r="I6" s="21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</row>
    <row r="7" spans="1:41">
      <c r="A7" s="160" t="s">
        <v>123</v>
      </c>
      <c r="B7" s="146">
        <v>19.385493</v>
      </c>
      <c r="C7" s="146">
        <v>11.180369000000001</v>
      </c>
      <c r="D7" s="105"/>
      <c r="E7" s="105"/>
      <c r="F7" s="207">
        <v>40</v>
      </c>
      <c r="G7" s="105"/>
      <c r="H7" s="211">
        <v>860</v>
      </c>
      <c r="I7" s="21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</row>
    <row r="8" spans="1:41">
      <c r="A8" s="129" t="s">
        <v>123</v>
      </c>
      <c r="B8" s="147">
        <v>75.592707000000004</v>
      </c>
      <c r="C8" s="147">
        <v>55.859509000000003</v>
      </c>
      <c r="D8" s="105"/>
      <c r="E8" s="105"/>
      <c r="F8" s="208">
        <v>40</v>
      </c>
      <c r="G8" s="105"/>
      <c r="H8" s="216">
        <v>860</v>
      </c>
      <c r="I8" s="21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</row>
    <row r="9" spans="1:41">
      <c r="A9" s="129" t="s">
        <v>123</v>
      </c>
      <c r="B9" s="147">
        <v>262.29644000000002</v>
      </c>
      <c r="C9" s="147">
        <v>213.83188000000001</v>
      </c>
      <c r="D9" s="105"/>
      <c r="E9" s="105"/>
      <c r="F9" s="208">
        <v>40</v>
      </c>
      <c r="G9" s="105"/>
      <c r="H9" s="216">
        <v>860</v>
      </c>
      <c r="I9" s="21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</row>
    <row r="10" spans="1:41" ht="15.75" thickBot="1">
      <c r="A10" s="165" t="s">
        <v>123</v>
      </c>
      <c r="B10" s="148">
        <v>925.69149000000004</v>
      </c>
      <c r="C10" s="148">
        <v>688.27516000000003</v>
      </c>
      <c r="D10" s="105"/>
      <c r="E10" s="105"/>
      <c r="F10" s="209">
        <v>40</v>
      </c>
      <c r="G10" s="105"/>
      <c r="H10" s="214">
        <v>860</v>
      </c>
      <c r="I10" s="21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1">
      <c r="A11" s="160" t="s">
        <v>124</v>
      </c>
      <c r="B11" s="146">
        <v>19.385493</v>
      </c>
      <c r="C11" s="146">
        <v>11.180369000000001</v>
      </c>
      <c r="D11" s="105"/>
      <c r="E11" s="105"/>
      <c r="F11" s="207">
        <v>40</v>
      </c>
      <c r="G11" s="105"/>
      <c r="H11" s="217">
        <v>860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</row>
    <row r="12" spans="1:41">
      <c r="A12" s="129" t="s">
        <v>124</v>
      </c>
      <c r="B12" s="147">
        <v>75.592707000000004</v>
      </c>
      <c r="C12" s="147">
        <v>55.859509000000003</v>
      </c>
      <c r="D12" s="105"/>
      <c r="E12" s="105"/>
      <c r="F12" s="208">
        <v>40</v>
      </c>
      <c r="G12" s="105"/>
      <c r="H12" s="216">
        <v>860</v>
      </c>
      <c r="I12" s="21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</row>
    <row r="13" spans="1:41">
      <c r="A13" s="129" t="s">
        <v>124</v>
      </c>
      <c r="B13" s="147">
        <v>262.29644000000002</v>
      </c>
      <c r="C13" s="147">
        <v>213.83188000000001</v>
      </c>
      <c r="D13" s="105"/>
      <c r="E13" s="105"/>
      <c r="F13" s="208">
        <v>40</v>
      </c>
      <c r="G13" s="105"/>
      <c r="H13" s="216">
        <v>860</v>
      </c>
      <c r="I13" s="21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</row>
    <row r="14" spans="1:41" ht="15.75" thickBot="1">
      <c r="A14" s="165" t="s">
        <v>124</v>
      </c>
      <c r="B14" s="148">
        <v>925.69149000000004</v>
      </c>
      <c r="C14" s="148">
        <v>688.27516000000003</v>
      </c>
      <c r="D14" s="105"/>
      <c r="E14" s="105"/>
      <c r="F14" s="209">
        <v>40</v>
      </c>
      <c r="G14" s="105"/>
      <c r="H14" s="218">
        <v>860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</row>
    <row r="15" spans="1:41">
      <c r="A15" s="160" t="s">
        <v>125</v>
      </c>
      <c r="B15" s="146">
        <v>19.385493</v>
      </c>
      <c r="C15" s="146">
        <v>11.180369000000001</v>
      </c>
      <c r="D15" s="105"/>
      <c r="E15" s="105"/>
      <c r="F15" s="207">
        <v>40</v>
      </c>
      <c r="G15" s="105"/>
      <c r="H15" s="211">
        <v>860</v>
      </c>
      <c r="I15" s="21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</row>
    <row r="16" spans="1:41">
      <c r="A16" s="129" t="s">
        <v>125</v>
      </c>
      <c r="B16" s="147">
        <v>75.592707000000004</v>
      </c>
      <c r="C16" s="147">
        <v>55.859509000000003</v>
      </c>
      <c r="D16" s="105"/>
      <c r="E16" s="105"/>
      <c r="F16" s="208">
        <v>40</v>
      </c>
      <c r="G16" s="105"/>
      <c r="H16" s="216">
        <v>860</v>
      </c>
      <c r="I16" s="21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</row>
    <row r="17" spans="1:41">
      <c r="A17" s="129" t="s">
        <v>125</v>
      </c>
      <c r="B17" s="147">
        <v>262.29644000000002</v>
      </c>
      <c r="C17" s="147">
        <v>213.83188000000001</v>
      </c>
      <c r="D17" s="105"/>
      <c r="E17" s="105"/>
      <c r="F17" s="208">
        <v>40</v>
      </c>
      <c r="G17" s="105"/>
      <c r="H17" s="216">
        <v>860</v>
      </c>
      <c r="I17" s="21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</row>
    <row r="18" spans="1:41" ht="15.75" thickBot="1">
      <c r="A18" s="165" t="s">
        <v>125</v>
      </c>
      <c r="B18" s="148">
        <v>925.69149000000004</v>
      </c>
      <c r="C18" s="148">
        <v>688.27516000000003</v>
      </c>
      <c r="D18" s="105"/>
      <c r="E18" s="105"/>
      <c r="F18" s="209">
        <v>40</v>
      </c>
      <c r="G18" s="105"/>
      <c r="H18" s="214">
        <v>860</v>
      </c>
      <c r="I18" s="21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</row>
  </sheetData>
  <mergeCells count="2">
    <mergeCell ref="A1:K1"/>
    <mergeCell ref="L1:A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TECO Dashboard</vt:lpstr>
      <vt:lpstr>TECO TP Inputs</vt:lpstr>
      <vt:lpstr>TECO EP Inputs</vt:lpstr>
      <vt:lpstr>Template Res EP Inputs</vt:lpstr>
      <vt:lpstr>Template SMB EP Inputs </vt:lpstr>
      <vt:lpstr>Template LCI EP 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2019-05-14T11:33:55Z</dcterms:created>
  <dcterms:modified xsi:type="dcterms:W3CDTF">2019-05-14T11:35:35Z</dcterms:modified>
</cp:coreProperties>
</file>