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quee.chandler\OneDrive - CORIX Group of Companies\Desktop\teams files\"/>
    </mc:Choice>
  </mc:AlternateContent>
  <xr:revisionPtr revIDLastSave="0" documentId="8_{2FBE5F4D-117D-42AE-B711-6982ACF39C77}" xr6:coauthVersionLast="44" xr6:coauthVersionMax="44" xr10:uidLastSave="{00000000-0000-0000-0000-000000000000}"/>
  <bookViews>
    <workbookView xWindow="-120" yWindow="-120" windowWidth="29040" windowHeight="15840" xr2:uid="{924A2030-C21E-437E-96B4-803691DF8856}"/>
  </bookViews>
  <sheets>
    <sheet name="Sandalhaven Summary" sheetId="1" r:id="rId1"/>
    <sheet name="EWD Flow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62" i="2" l="1"/>
  <c r="D62" i="2" s="1"/>
  <c r="E62" i="2" s="1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AJ15" i="2"/>
  <c r="AI15" i="2"/>
  <c r="AH15" i="2"/>
  <c r="AJ14" i="2"/>
  <c r="AH14" i="2"/>
  <c r="AI14" i="2" s="1"/>
  <c r="AJ13" i="2"/>
  <c r="AI13" i="2"/>
  <c r="AH13" i="2"/>
  <c r="AJ12" i="2"/>
  <c r="AH12" i="2"/>
  <c r="AI12" i="2" s="1"/>
  <c r="AJ11" i="2"/>
  <c r="AI11" i="2"/>
  <c r="AH11" i="2"/>
  <c r="AJ10" i="2"/>
  <c r="AH10" i="2"/>
  <c r="AI10" i="2" s="1"/>
  <c r="AJ9" i="2"/>
  <c r="AI9" i="2"/>
  <c r="AH9" i="2"/>
  <c r="AJ8" i="2"/>
  <c r="AH8" i="2"/>
  <c r="AI8" i="2" s="1"/>
  <c r="AJ7" i="2"/>
  <c r="AI7" i="2"/>
  <c r="AH7" i="2"/>
  <c r="AJ6" i="2"/>
  <c r="AH6" i="2"/>
  <c r="AI6" i="2" s="1"/>
  <c r="AJ5" i="2"/>
  <c r="AI5" i="2"/>
  <c r="AH5" i="2"/>
  <c r="AJ4" i="2"/>
  <c r="AH4" i="2"/>
  <c r="AI4" i="2" s="1"/>
  <c r="M16" i="1"/>
  <c r="L16" i="1"/>
  <c r="K16" i="1"/>
  <c r="J16" i="1"/>
  <c r="I16" i="1"/>
  <c r="H16" i="1"/>
  <c r="G16" i="1"/>
  <c r="F16" i="1"/>
  <c r="E16" i="1"/>
  <c r="D16" i="1"/>
  <c r="C16" i="1"/>
  <c r="O18" i="1" s="1"/>
  <c r="N15" i="1"/>
  <c r="M15" i="1"/>
  <c r="K15" i="1"/>
  <c r="J15" i="1"/>
  <c r="I15" i="1"/>
  <c r="H15" i="1"/>
  <c r="G15" i="1"/>
  <c r="F15" i="1"/>
  <c r="E15" i="1"/>
  <c r="D15" i="1"/>
  <c r="M14" i="1"/>
  <c r="K14" i="1"/>
  <c r="J14" i="1"/>
  <c r="I14" i="1"/>
  <c r="H14" i="1"/>
  <c r="G14" i="1"/>
  <c r="F14" i="1"/>
  <c r="E14" i="1"/>
  <c r="D14" i="1"/>
  <c r="C14" i="1"/>
  <c r="C15" i="1" s="1"/>
  <c r="O15" i="1" s="1"/>
  <c r="N13" i="1"/>
  <c r="M13" i="1"/>
  <c r="K13" i="1"/>
  <c r="J13" i="1"/>
  <c r="I13" i="1"/>
  <c r="H13" i="1"/>
  <c r="G13" i="1"/>
  <c r="F13" i="1"/>
  <c r="E13" i="1"/>
  <c r="D13" i="1"/>
  <c r="N12" i="1"/>
  <c r="K12" i="1"/>
  <c r="F12" i="1"/>
  <c r="C12" i="1"/>
  <c r="O12" i="1" s="1"/>
  <c r="N10" i="1"/>
  <c r="M10" i="1"/>
  <c r="K10" i="1"/>
  <c r="J10" i="1"/>
  <c r="I10" i="1"/>
  <c r="H10" i="1"/>
  <c r="E10" i="1"/>
  <c r="K9" i="1"/>
</calcChain>
</file>

<file path=xl/sharedStrings.xml><?xml version="1.0" encoding="utf-8"?>
<sst xmlns="http://schemas.openxmlformats.org/spreadsheetml/2006/main" count="60" uniqueCount="42">
  <si>
    <t>Jan</t>
  </si>
  <si>
    <t>Feb</t>
  </si>
  <si>
    <t>Mar</t>
  </si>
  <si>
    <t>April</t>
  </si>
  <si>
    <t>May</t>
  </si>
  <si>
    <t>June</t>
  </si>
  <si>
    <t>July</t>
  </si>
  <si>
    <t>Aug</t>
  </si>
  <si>
    <t>Sept</t>
  </si>
  <si>
    <t>Oct</t>
  </si>
  <si>
    <t>Nov</t>
  </si>
  <si>
    <t>Dec</t>
  </si>
  <si>
    <r>
      <t xml:space="preserve">Billing Period </t>
    </r>
    <r>
      <rPr>
        <b/>
        <sz val="10"/>
        <rFont val="Arial"/>
        <family val="2"/>
      </rPr>
      <t>From</t>
    </r>
    <r>
      <rPr>
        <sz val="10"/>
        <rFont val="Arial"/>
        <family val="2"/>
      </rPr>
      <t xml:space="preserve"> Date</t>
    </r>
  </si>
  <si>
    <r>
      <t xml:space="preserve">Billing Period </t>
    </r>
    <r>
      <rPr>
        <b/>
        <sz val="10"/>
        <rFont val="Arial"/>
        <family val="2"/>
      </rPr>
      <t>To</t>
    </r>
    <r>
      <rPr>
        <sz val="10"/>
        <rFont val="Arial"/>
        <family val="2"/>
      </rPr>
      <t xml:space="preserve"> Date</t>
    </r>
  </si>
  <si>
    <t>Days</t>
  </si>
  <si>
    <r>
      <t xml:space="preserve">Meter Read - </t>
    </r>
    <r>
      <rPr>
        <b/>
        <sz val="10"/>
        <rFont val="Arial"/>
        <family val="2"/>
      </rPr>
      <t>Previous</t>
    </r>
  </si>
  <si>
    <r>
      <t xml:space="preserve">Meter Read - </t>
    </r>
    <r>
      <rPr>
        <b/>
        <sz val="10"/>
        <rFont val="Arial"/>
        <family val="2"/>
      </rPr>
      <t>Current</t>
    </r>
  </si>
  <si>
    <t>Total Gallons Sent To EWD</t>
  </si>
  <si>
    <t>YTD EWD</t>
  </si>
  <si>
    <t>Flow total from Reads</t>
  </si>
  <si>
    <t>YTD Sndlhvn</t>
  </si>
  <si>
    <t>Total WW Billed</t>
  </si>
  <si>
    <t>YTD Billed</t>
  </si>
  <si>
    <t xml:space="preserve"> </t>
  </si>
  <si>
    <t>Flows</t>
  </si>
  <si>
    <t>Day</t>
  </si>
  <si>
    <t>Total</t>
  </si>
  <si>
    <t>Avg.</t>
  </si>
  <si>
    <t>Max.</t>
  </si>
  <si>
    <t>February</t>
  </si>
  <si>
    <t>March</t>
  </si>
  <si>
    <t>August</t>
  </si>
  <si>
    <t>September</t>
  </si>
  <si>
    <t>October</t>
  </si>
  <si>
    <t>November</t>
  </si>
  <si>
    <t>December</t>
  </si>
  <si>
    <t>EWD Reads</t>
  </si>
  <si>
    <t>Date</t>
  </si>
  <si>
    <t>Read</t>
  </si>
  <si>
    <t>Usage</t>
  </si>
  <si>
    <t>Formated</t>
  </si>
  <si>
    <t>Prior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</si>
</sst>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(* #,##0_);_(* \(#,##0\);_(* &quot;-&quot;??_);_(@_)"/>
    <numFmt numFmtId="165" formatCode="mm/dd/yy;@"/>
    <numFmt numFmtId="166" formatCode="0.000000_);\(0.000000\)"/>
    <numFmt numFmtId="167" formatCode="0.000000"/>
    <numFmt numFmtId="168" formatCode="0.000"/>
    <numFmt numFmtId="169" formatCode="_(* #,##0.000000_);_(* \(#,##0.000000\);_(* &quot;-&quot;??_);_(@_)"/>
    <numFmt numFmtId="170" formatCode="#,##0.000000"/>
    <numFmt numFmtId="171" formatCode="0.0000"/>
  </numFmts>
  <fonts count="14">
    <font>
      <sz val="11"/>
      <color theme="1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rgb="FF002060"/>
      <name val="Arial"/>
      <family val="2"/>
    </font>
    <font>
      <sz val="11"/>
      <color rgb="FF002060"/>
      <name val="Arial"/>
      <family val="2"/>
    </font>
    <font>
      <sz val="11"/>
      <color theme="4" tint="-0.249977111117893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9"/>
      <name val="Arial"/>
      <family val="2"/>
    </font>
    <font>
      <sz val="9"/>
      <name val="Geneva"/>
      <family val="2"/>
    </font>
    <font>
      <sz val="10"/>
      <name val="Geneva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2" fillId="0" borderId="0" applyProtection="0"/>
  </cellStyleXfs>
  <cellXfs count="61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164" fontId="0" fillId="0" borderId="0" xfId="1" applyNumberFormat="1" applyFont="1"/>
    <xf numFmtId="0" fontId="4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165" fontId="5" fillId="0" borderId="2" xfId="0" applyNumberFormat="1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0" fillId="0" borderId="4" xfId="0" applyBorder="1"/>
    <xf numFmtId="3" fontId="5" fillId="0" borderId="2" xfId="0" applyNumberFormat="1" applyFont="1" applyBorder="1"/>
    <xf numFmtId="1" fontId="5" fillId="0" borderId="2" xfId="0" applyNumberFormat="1" applyFont="1" applyBorder="1"/>
    <xf numFmtId="0" fontId="2" fillId="0" borderId="4" xfId="0" applyFont="1" applyBorder="1" applyAlignment="1">
      <alignment horizontal="center"/>
    </xf>
    <xf numFmtId="3" fontId="5" fillId="0" borderId="2" xfId="1" applyNumberFormat="1" applyFont="1" applyBorder="1"/>
    <xf numFmtId="166" fontId="0" fillId="0" borderId="0" xfId="1" applyNumberFormat="1" applyFont="1"/>
    <xf numFmtId="0" fontId="0" fillId="0" borderId="0" xfId="0" applyAlignment="1">
      <alignment horizontal="left"/>
    </xf>
    <xf numFmtId="0" fontId="0" fillId="0" borderId="2" xfId="0" applyBorder="1"/>
    <xf numFmtId="0" fontId="4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2" fontId="0" fillId="0" borderId="2" xfId="1" applyNumberFormat="1" applyFont="1" applyBorder="1"/>
    <xf numFmtId="2" fontId="0" fillId="0" borderId="2" xfId="0" applyNumberFormat="1" applyBorder="1"/>
    <xf numFmtId="2" fontId="5" fillId="0" borderId="2" xfId="0" applyNumberFormat="1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167" fontId="7" fillId="0" borderId="2" xfId="0" applyNumberFormat="1" applyFont="1" applyBorder="1" applyAlignment="1">
      <alignment horizontal="center"/>
    </xf>
    <xf numFmtId="167" fontId="8" fillId="0" borderId="2" xfId="0" applyNumberFormat="1" applyFont="1" applyBorder="1"/>
    <xf numFmtId="168" fontId="0" fillId="0" borderId="0" xfId="0" applyNumberFormat="1" applyAlignment="1">
      <alignment horizontal="center"/>
    </xf>
    <xf numFmtId="169" fontId="0" fillId="0" borderId="0" xfId="1" applyNumberFormat="1" applyFont="1"/>
    <xf numFmtId="167" fontId="9" fillId="0" borderId="0" xfId="0" applyNumberFormat="1" applyFont="1" applyAlignment="1">
      <alignment horizontal="center"/>
    </xf>
    <xf numFmtId="170" fontId="9" fillId="0" borderId="0" xfId="0" applyNumberFormat="1" applyFont="1"/>
    <xf numFmtId="0" fontId="9" fillId="0" borderId="0" xfId="0" applyFont="1"/>
    <xf numFmtId="0" fontId="9" fillId="0" borderId="0" xfId="0" applyFont="1" applyAlignment="1">
      <alignment horizontal="right"/>
    </xf>
    <xf numFmtId="165" fontId="9" fillId="0" borderId="0" xfId="0" applyNumberFormat="1" applyFont="1"/>
    <xf numFmtId="0" fontId="10" fillId="0" borderId="0" xfId="0" applyFont="1" applyAlignment="1">
      <alignment horizontal="right"/>
    </xf>
    <xf numFmtId="1" fontId="10" fillId="0" borderId="0" xfId="0" applyNumberFormat="1" applyFont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1" fillId="3" borderId="2" xfId="0" applyFont="1" applyFill="1" applyBorder="1"/>
    <xf numFmtId="0" fontId="11" fillId="2" borderId="2" xfId="0" applyFont="1" applyFill="1" applyBorder="1" applyAlignment="1">
      <alignment horizontal="center"/>
    </xf>
    <xf numFmtId="17" fontId="2" fillId="0" borderId="2" xfId="0" applyNumberFormat="1" applyFont="1" applyBorder="1" applyAlignment="1">
      <alignment horizontal="left" wrapText="1"/>
    </xf>
    <xf numFmtId="168" fontId="4" fillId="0" borderId="2" xfId="0" applyNumberFormat="1" applyFont="1" applyBorder="1" applyAlignment="1">
      <alignment horizontal="center"/>
    </xf>
    <xf numFmtId="168" fontId="4" fillId="3" borderId="2" xfId="0" applyNumberFormat="1" applyFont="1" applyFill="1" applyBorder="1" applyAlignment="1">
      <alignment horizontal="center"/>
    </xf>
    <xf numFmtId="168" fontId="2" fillId="0" borderId="2" xfId="0" applyNumberFormat="1" applyFont="1" applyBorder="1" applyAlignment="1">
      <alignment horizontal="center"/>
    </xf>
    <xf numFmtId="171" fontId="13" fillId="0" borderId="2" xfId="2" applyNumberFormat="1" applyFont="1" applyBorder="1" applyAlignment="1">
      <alignment horizontal="center"/>
    </xf>
    <xf numFmtId="171" fontId="4" fillId="0" borderId="2" xfId="0" applyNumberFormat="1" applyFont="1" applyBorder="1" applyAlignment="1">
      <alignment horizontal="center"/>
    </xf>
    <xf numFmtId="0" fontId="4" fillId="0" borderId="2" xfId="0" applyFont="1" applyBorder="1"/>
    <xf numFmtId="168" fontId="4" fillId="2" borderId="2" xfId="0" applyNumberFormat="1" applyFont="1" applyFill="1" applyBorder="1" applyAlignment="1">
      <alignment horizontal="center"/>
    </xf>
    <xf numFmtId="168" fontId="4" fillId="2" borderId="0" xfId="0" applyNumberFormat="1" applyFont="1" applyFill="1" applyAlignment="1">
      <alignment horizontal="center"/>
    </xf>
    <xf numFmtId="0" fontId="4" fillId="0" borderId="0" xfId="0" applyFont="1"/>
    <xf numFmtId="1" fontId="4" fillId="0" borderId="2" xfId="0" applyNumberFormat="1" applyFont="1" applyBorder="1" applyAlignment="1">
      <alignment horizontal="center"/>
    </xf>
    <xf numFmtId="1" fontId="4" fillId="2" borderId="2" xfId="0" applyNumberFormat="1" applyFont="1" applyFill="1" applyBorder="1" applyAlignment="1">
      <alignment horizontal="center"/>
    </xf>
    <xf numFmtId="1" fontId="0" fillId="0" borderId="0" xfId="0" applyNumberFormat="1"/>
    <xf numFmtId="1" fontId="4" fillId="2" borderId="0" xfId="0" applyNumberFormat="1" applyFont="1" applyFill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4" fontId="0" fillId="4" borderId="2" xfId="0" applyNumberFormat="1" applyFill="1" applyBorder="1"/>
    <xf numFmtId="1" fontId="0" fillId="0" borderId="2" xfId="0" applyNumberFormat="1" applyBorder="1"/>
    <xf numFmtId="168" fontId="0" fillId="0" borderId="2" xfId="0" applyNumberFormat="1" applyBorder="1"/>
  </cellXfs>
  <cellStyles count="3">
    <cellStyle name="Comma" xfId="1" builtinId="3"/>
    <cellStyle name="Normal" xfId="0" builtinId="0"/>
    <cellStyle name="Normal_Crnwd Daily Flow" xfId="2" xr:uid="{66AF8E23-AFD7-4ED7-8C55-0F77DBEA6A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D7E5A-2C4E-432E-8678-E133F8BC3F66}">
  <sheetPr>
    <tabColor rgb="FF92D050"/>
  </sheetPr>
  <dimension ref="A4:Q26"/>
  <sheetViews>
    <sheetView tabSelected="1" zoomScaleNormal="100" workbookViewId="0">
      <selection activeCell="I24" sqref="I24"/>
    </sheetView>
  </sheetViews>
  <sheetFormatPr defaultRowHeight="14.25"/>
  <cols>
    <col min="1" max="1" width="20.5" customWidth="1"/>
    <col min="2" max="2" width="3.625" customWidth="1"/>
    <col min="3" max="3" width="13.75" bestFit="1" customWidth="1"/>
    <col min="4" max="5" width="11.375" bestFit="1" customWidth="1"/>
    <col min="6" max="6" width="11.5" bestFit="1" customWidth="1"/>
    <col min="7" max="7" width="9.875" bestFit="1" customWidth="1"/>
    <col min="8" max="8" width="11.5" bestFit="1" customWidth="1"/>
    <col min="9" max="14" width="9.875" bestFit="1" customWidth="1"/>
    <col min="15" max="15" width="18.375" style="3" bestFit="1" customWidth="1"/>
    <col min="16" max="16" width="11.5" bestFit="1" customWidth="1"/>
  </cols>
  <sheetData>
    <row r="4" spans="1:16">
      <c r="A4" s="1"/>
      <c r="C4" s="2">
        <v>2019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6">
      <c r="A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>
      <c r="A6" s="4"/>
      <c r="C6" s="6" t="s">
        <v>0</v>
      </c>
      <c r="D6" s="6" t="s">
        <v>1</v>
      </c>
      <c r="E6" s="6" t="s">
        <v>2</v>
      </c>
      <c r="F6" s="6" t="s">
        <v>3</v>
      </c>
      <c r="G6" s="6" t="s">
        <v>4</v>
      </c>
      <c r="H6" s="6" t="s">
        <v>5</v>
      </c>
      <c r="I6" s="6" t="s">
        <v>6</v>
      </c>
      <c r="J6" s="6" t="s">
        <v>7</v>
      </c>
      <c r="K6" s="6" t="s">
        <v>8</v>
      </c>
      <c r="L6" s="6" t="s">
        <v>9</v>
      </c>
      <c r="M6" s="6" t="s">
        <v>10</v>
      </c>
      <c r="N6" s="6" t="s">
        <v>11</v>
      </c>
    </row>
    <row r="7" spans="1:16" ht="19.5" customHeight="1">
      <c r="A7" s="7" t="s">
        <v>12</v>
      </c>
      <c r="B7" s="8"/>
      <c r="C7" s="9">
        <v>43461</v>
      </c>
      <c r="D7" s="9">
        <v>43490</v>
      </c>
      <c r="E7" s="9">
        <v>43522</v>
      </c>
      <c r="F7" s="9">
        <v>43551</v>
      </c>
      <c r="G7" s="9">
        <v>43580</v>
      </c>
      <c r="H7" s="9">
        <v>43609</v>
      </c>
      <c r="I7" s="9">
        <v>43642</v>
      </c>
      <c r="J7" s="9">
        <v>43672</v>
      </c>
      <c r="K7" s="9">
        <v>43704</v>
      </c>
      <c r="L7" s="9">
        <v>43733</v>
      </c>
      <c r="M7" s="9">
        <v>43763</v>
      </c>
      <c r="N7" s="9">
        <v>43791</v>
      </c>
    </row>
    <row r="8" spans="1:16" ht="19.5" customHeight="1">
      <c r="A8" s="10" t="s">
        <v>13</v>
      </c>
      <c r="B8" s="11"/>
      <c r="C8" s="9">
        <v>43490</v>
      </c>
      <c r="D8" s="9">
        <v>43522</v>
      </c>
      <c r="E8" s="9">
        <v>43551</v>
      </c>
      <c r="F8" s="9">
        <v>43580</v>
      </c>
      <c r="G8" s="9">
        <v>43609</v>
      </c>
      <c r="H8" s="9">
        <v>43642</v>
      </c>
      <c r="I8" s="9">
        <v>43672</v>
      </c>
      <c r="J8" s="9">
        <v>43704</v>
      </c>
      <c r="K8" s="9">
        <v>43733</v>
      </c>
      <c r="L8" s="9">
        <v>43763</v>
      </c>
      <c r="M8" s="9">
        <v>43791</v>
      </c>
      <c r="N8" s="9">
        <v>43826</v>
      </c>
    </row>
    <row r="9" spans="1:16" ht="19.5" customHeight="1">
      <c r="A9" s="10" t="s">
        <v>14</v>
      </c>
      <c r="B9" s="11"/>
      <c r="C9" s="12">
        <v>29</v>
      </c>
      <c r="D9" s="12">
        <v>32</v>
      </c>
      <c r="E9" s="12">
        <v>29</v>
      </c>
      <c r="F9" s="12">
        <v>29</v>
      </c>
      <c r="G9" s="12">
        <v>29</v>
      </c>
      <c r="H9" s="12">
        <v>33</v>
      </c>
      <c r="I9" s="12">
        <v>30</v>
      </c>
      <c r="J9" s="12">
        <v>32</v>
      </c>
      <c r="K9" s="12">
        <f>K8-K7</f>
        <v>29</v>
      </c>
      <c r="L9" s="12">
        <v>30</v>
      </c>
      <c r="M9" s="12">
        <v>28</v>
      </c>
      <c r="N9" s="13">
        <v>35</v>
      </c>
    </row>
    <row r="10" spans="1:16" ht="19.5" customHeight="1">
      <c r="A10" s="10" t="s">
        <v>15</v>
      </c>
      <c r="B10" s="14"/>
      <c r="C10" s="13">
        <v>177815000</v>
      </c>
      <c r="D10" s="13">
        <v>181428000</v>
      </c>
      <c r="E10" s="13">
        <f>D11</f>
        <v>186306000</v>
      </c>
      <c r="F10" s="13">
        <v>190439000</v>
      </c>
      <c r="G10" s="13">
        <v>194571000</v>
      </c>
      <c r="H10" s="13">
        <f>G11</f>
        <v>197541000</v>
      </c>
      <c r="I10" s="13">
        <f t="shared" ref="I10:N10" si="0">H11</f>
        <v>200278000</v>
      </c>
      <c r="J10" s="13">
        <f t="shared" si="0"/>
        <v>203839000</v>
      </c>
      <c r="K10" s="13">
        <f t="shared" si="0"/>
        <v>206335000</v>
      </c>
      <c r="L10" s="13">
        <v>208423000</v>
      </c>
      <c r="M10" s="13">
        <f t="shared" si="0"/>
        <v>210914000</v>
      </c>
      <c r="N10" s="13">
        <f t="shared" si="0"/>
        <v>214018000</v>
      </c>
    </row>
    <row r="11" spans="1:16" ht="19.5" customHeight="1">
      <c r="A11" s="10" t="s">
        <v>16</v>
      </c>
      <c r="B11" s="11"/>
      <c r="C11" s="13">
        <v>181428000</v>
      </c>
      <c r="D11" s="13">
        <v>186306000</v>
      </c>
      <c r="E11" s="13">
        <v>190439000</v>
      </c>
      <c r="F11" s="13">
        <v>194571000</v>
      </c>
      <c r="G11" s="13">
        <v>197541000</v>
      </c>
      <c r="H11" s="13">
        <v>200278000</v>
      </c>
      <c r="I11" s="13">
        <v>203839000</v>
      </c>
      <c r="J11" s="13">
        <v>206335000</v>
      </c>
      <c r="K11" s="13">
        <v>208423000</v>
      </c>
      <c r="L11" s="13">
        <v>210914000</v>
      </c>
      <c r="M11" s="13">
        <v>214018000</v>
      </c>
      <c r="N11" s="13">
        <v>218150000</v>
      </c>
    </row>
    <row r="12" spans="1:16" ht="19.5" customHeight="1">
      <c r="A12" s="10" t="s">
        <v>17</v>
      </c>
      <c r="B12" s="11"/>
      <c r="C12" s="15">
        <f>3613000</f>
        <v>3613000</v>
      </c>
      <c r="D12" s="15">
        <v>4878000</v>
      </c>
      <c r="E12" s="15">
        <v>4133000</v>
      </c>
      <c r="F12" s="15">
        <f>F11-F10</f>
        <v>4132000</v>
      </c>
      <c r="G12" s="15">
        <v>2970000</v>
      </c>
      <c r="H12" s="15">
        <v>2737000</v>
      </c>
      <c r="I12" s="15">
        <v>3561000</v>
      </c>
      <c r="J12" s="15">
        <v>2496000</v>
      </c>
      <c r="K12" s="15">
        <f>2088000</f>
        <v>2088000</v>
      </c>
      <c r="L12" s="15">
        <v>2491000</v>
      </c>
      <c r="M12" s="15">
        <v>3104000</v>
      </c>
      <c r="N12" s="15">
        <f>4132000</f>
        <v>4132000</v>
      </c>
      <c r="O12" s="16">
        <f>SUM(C12:N12)/1000000</f>
        <v>40.335000000000001</v>
      </c>
      <c r="P12" s="17" t="s">
        <v>18</v>
      </c>
    </row>
    <row r="13" spans="1:16" ht="19.5" customHeight="1">
      <c r="A13" s="10" t="s">
        <v>15</v>
      </c>
      <c r="B13" s="11"/>
      <c r="C13" s="18">
        <v>178540</v>
      </c>
      <c r="D13" s="13">
        <f>C14</f>
        <v>182272</v>
      </c>
      <c r="E13" s="13">
        <f>D14</f>
        <v>186505</v>
      </c>
      <c r="F13" s="13">
        <f>E14</f>
        <v>191341</v>
      </c>
      <c r="G13" s="13">
        <f>F14</f>
        <v>195333</v>
      </c>
      <c r="H13" s="13">
        <f>G14</f>
        <v>198671</v>
      </c>
      <c r="I13" s="13">
        <f t="shared" ref="I13:N13" si="1">H14</f>
        <v>204307</v>
      </c>
      <c r="J13" s="13">
        <f t="shared" si="1"/>
        <v>206810</v>
      </c>
      <c r="K13" s="13">
        <f>J14</f>
        <v>206810</v>
      </c>
      <c r="L13" s="13">
        <v>208777</v>
      </c>
      <c r="M13" s="13">
        <f t="shared" si="1"/>
        <v>211617</v>
      </c>
      <c r="N13" s="13">
        <f t="shared" si="1"/>
        <v>215570</v>
      </c>
      <c r="P13" s="17"/>
    </row>
    <row r="14" spans="1:16" ht="19.5" customHeight="1">
      <c r="A14" s="10" t="s">
        <v>16</v>
      </c>
      <c r="B14" s="11"/>
      <c r="C14" s="13">
        <f>'EWD Flows'!AE20</f>
        <v>182272</v>
      </c>
      <c r="D14" s="13">
        <f>'EWD Flows'!AC21</f>
        <v>186505</v>
      </c>
      <c r="E14" s="13">
        <f>'EWD Flows'!D23</f>
        <v>191341</v>
      </c>
      <c r="F14" s="13">
        <f>'EWD Flows'!C24</f>
        <v>195333</v>
      </c>
      <c r="G14" s="13">
        <f>'EWD Flows'!D25</f>
        <v>198671</v>
      </c>
      <c r="H14" s="13">
        <f>'EWD Flows'!D27</f>
        <v>204307</v>
      </c>
      <c r="I14" s="13">
        <f>'EWD Flows'!C28</f>
        <v>206810</v>
      </c>
      <c r="J14" s="13">
        <f>'EWD Flows'!C28</f>
        <v>206810</v>
      </c>
      <c r="K14" s="13">
        <f>'EWD Flows'!AE28</f>
        <v>208777</v>
      </c>
      <c r="L14" s="13">
        <v>211617</v>
      </c>
      <c r="M14" s="13">
        <f>'EWD Flows'!G31</f>
        <v>215570</v>
      </c>
      <c r="N14" s="13">
        <v>219006</v>
      </c>
      <c r="P14" s="17"/>
    </row>
    <row r="15" spans="1:16" ht="19.5" customHeight="1">
      <c r="A15" s="19"/>
      <c r="B15" s="20" t="s">
        <v>19</v>
      </c>
      <c r="C15" s="21">
        <f>(C14-C13)*1000/1000000</f>
        <v>3.7320000000000002</v>
      </c>
      <c r="D15" s="21">
        <f>SUM('EWD Flows'!AA4:AF4,'EWD Flows'!B5:AA5)</f>
        <v>4.6066748768472907</v>
      </c>
      <c r="E15" s="21">
        <f>SUM('EWD Flows'!AB5:AC5,'EWD Flows'!B6:AB6)</f>
        <v>4.1259310344827567</v>
      </c>
      <c r="F15" s="21">
        <f>SUM('EWD Flows'!AC6:AF6,'EWD Flows'!B7:Z7)</f>
        <v>4.0226490872210956</v>
      </c>
      <c r="G15" s="21">
        <f>SUM('EWD Flows'!Z7:AE7,'EWD Flows'!B8:Y8)</f>
        <v>3.3961163793103424</v>
      </c>
      <c r="H15" s="22">
        <f>SUM('EWD Flows'!Z8:AF8,'EWD Flows'!B9:AA9)</f>
        <v>2.7475892857142852</v>
      </c>
      <c r="I15" s="23">
        <f>SUM('EWD Flows'!AB9:AE9,'EWD Flows'!B10:Z10)</f>
        <v>3.0412857142857161</v>
      </c>
      <c r="J15" s="23">
        <f>SUM('EWD Flows'!AB10:AF10,'EWD Flows'!B11:AB11)</f>
        <v>2.8648020833333314</v>
      </c>
      <c r="K15" s="23">
        <f>SUM('EWD Flows'!AC11:AF11,'EWD Flows'!B12:Z12)</f>
        <v>2.1163499999999993</v>
      </c>
      <c r="L15" s="23">
        <v>2.57</v>
      </c>
      <c r="M15" s="23">
        <f>SUM('EWD Flows'!Z13:AF13,'EWD Flows'!B14:W14)</f>
        <v>3.0817999999999994</v>
      </c>
      <c r="N15" s="23">
        <f>SUM('EWD Flows'!X14:AE14,'EWD Flows'!B15:AB15)</f>
        <v>4.2536444444444461</v>
      </c>
      <c r="O15" s="16">
        <f>SUM(C15:N15)</f>
        <v>40.558842905639267</v>
      </c>
      <c r="P15" t="s">
        <v>20</v>
      </c>
    </row>
    <row r="16" spans="1:16" ht="19.5" customHeight="1">
      <c r="A16" s="24"/>
      <c r="B16" s="25" t="s">
        <v>21</v>
      </c>
      <c r="C16" s="26">
        <f>0.001714+2.94769290783498+0.003246+0.986678+0.000438+0.002434</f>
        <v>3.9422029078349801</v>
      </c>
      <c r="D16" s="26">
        <f>0.00459100531524927+0.397006+3.531193+0.001668+0.002767</f>
        <v>3.9372250053152493</v>
      </c>
      <c r="E16" s="26">
        <f>3.357044+0.001146+0.618271+0.001589+0.005684</f>
        <v>3.9837340000000001</v>
      </c>
      <c r="F16" s="26">
        <f>0.00843+2.683488+0.63494+0.008926+0.00025</f>
        <v>3.3360340000000002</v>
      </c>
      <c r="G16" s="26">
        <f>0.005254+1.900061+0.66242+0.00075</f>
        <v>2.5684849999999999</v>
      </c>
      <c r="H16" s="26">
        <f>0.001316+1.900554+0.343671+0.000306+0.000747</f>
        <v>2.2465940000000004</v>
      </c>
      <c r="I16" s="26">
        <f>1.914727+0.000694+0.003253</f>
        <v>1.918674</v>
      </c>
      <c r="J16" s="26">
        <f>1.824279+0.002007+0.001265</f>
        <v>1.8275510000000001</v>
      </c>
      <c r="K16" s="26">
        <f>1.577347+0.323672+0.000577+0.004878</f>
        <v>1.906474</v>
      </c>
      <c r="L16" s="26">
        <f>1.65933+0.642083+0.010246</f>
        <v>2.3116590000000001</v>
      </c>
      <c r="M16" s="26">
        <f>2.178348+0.417449</f>
        <v>2.5957970000000001</v>
      </c>
      <c r="N16" s="27">
        <v>2.113162</v>
      </c>
    </row>
    <row r="17" spans="3:17">
      <c r="C17" s="28"/>
      <c r="D17" s="28"/>
      <c r="E17" s="28"/>
      <c r="F17" s="28"/>
      <c r="G17" s="28"/>
      <c r="H17" s="28"/>
      <c r="I17" s="28"/>
    </row>
    <row r="18" spans="3:17">
      <c r="O18" s="29">
        <f>SUM(C16:N16)</f>
        <v>32.687591913150229</v>
      </c>
      <c r="P18" t="s">
        <v>22</v>
      </c>
    </row>
    <row r="19" spans="3:17">
      <c r="D19" s="30"/>
      <c r="E19" s="30"/>
      <c r="F19" s="30"/>
      <c r="G19" s="30"/>
      <c r="H19" s="30"/>
      <c r="I19" s="30"/>
      <c r="J19" s="30"/>
      <c r="K19" s="30"/>
    </row>
    <row r="20" spans="3:17">
      <c r="C20" s="31"/>
      <c r="D20" s="31"/>
      <c r="E20" s="31"/>
      <c r="F20" s="31"/>
      <c r="G20" s="31"/>
      <c r="H20" s="31"/>
      <c r="I20" s="31"/>
      <c r="J20" s="31"/>
      <c r="K20" s="31"/>
      <c r="L20" s="31"/>
      <c r="N20" s="32"/>
    </row>
    <row r="21" spans="3:17">
      <c r="M21" s="33"/>
      <c r="N21" s="34"/>
      <c r="Q21" t="s">
        <v>23</v>
      </c>
    </row>
    <row r="22" spans="3:17">
      <c r="M22" s="32"/>
      <c r="N22" s="34"/>
    </row>
    <row r="23" spans="3:17">
      <c r="M23" s="32"/>
      <c r="N23" s="34"/>
    </row>
    <row r="24" spans="3:17">
      <c r="M24" s="32"/>
      <c r="N24" s="34"/>
    </row>
    <row r="25" spans="3:17">
      <c r="M25" s="32"/>
      <c r="N25" s="34"/>
    </row>
    <row r="26" spans="3:17">
      <c r="M26" s="32"/>
      <c r="N26" s="34"/>
    </row>
  </sheetData>
  <mergeCells count="2">
    <mergeCell ref="C4:N5"/>
    <mergeCell ref="A7:B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A4115-13C6-4E3D-8645-A1B3E54EDB1A}">
  <sheetPr>
    <tabColor rgb="FF92D050"/>
  </sheetPr>
  <dimension ref="A2:AJ62"/>
  <sheetViews>
    <sheetView zoomScaleNormal="100" workbookViewId="0">
      <selection activeCell="I24" sqref="I24"/>
    </sheetView>
  </sheetViews>
  <sheetFormatPr defaultRowHeight="14.25"/>
  <cols>
    <col min="1" max="1" width="11.625" customWidth="1"/>
    <col min="2" max="2" width="9.875" bestFit="1" customWidth="1"/>
    <col min="3" max="4" width="7.625" customWidth="1"/>
    <col min="5" max="5" width="8.75" bestFit="1" customWidth="1"/>
    <col min="6" max="30" width="7.625" customWidth="1"/>
    <col min="31" max="31" width="9.25" bestFit="1" customWidth="1"/>
    <col min="32" max="32" width="7.625" customWidth="1"/>
    <col min="33" max="33" width="1.125" customWidth="1"/>
    <col min="34" max="34" width="7" customWidth="1"/>
    <col min="35" max="36" width="8.25" customWidth="1"/>
  </cols>
  <sheetData>
    <row r="2" spans="1:36">
      <c r="A2" t="s">
        <v>24</v>
      </c>
      <c r="B2" s="35"/>
      <c r="C2" s="36"/>
      <c r="D2" s="35"/>
      <c r="E2" s="36"/>
    </row>
    <row r="3" spans="1:36" ht="22.5" customHeight="1">
      <c r="A3" s="37" t="s">
        <v>25</v>
      </c>
      <c r="B3" s="37">
        <v>1</v>
      </c>
      <c r="C3" s="37">
        <v>2</v>
      </c>
      <c r="D3" s="37">
        <v>3</v>
      </c>
      <c r="E3" s="37">
        <v>4</v>
      </c>
      <c r="F3" s="37">
        <v>5</v>
      </c>
      <c r="G3" s="37">
        <v>6</v>
      </c>
      <c r="H3" s="37">
        <v>7</v>
      </c>
      <c r="I3" s="37">
        <v>8</v>
      </c>
      <c r="J3" s="37">
        <v>9</v>
      </c>
      <c r="K3" s="37">
        <v>10</v>
      </c>
      <c r="L3" s="37">
        <v>11</v>
      </c>
      <c r="M3" s="37">
        <v>12</v>
      </c>
      <c r="N3" s="37">
        <v>13</v>
      </c>
      <c r="O3" s="37">
        <v>14</v>
      </c>
      <c r="P3" s="37">
        <v>15</v>
      </c>
      <c r="Q3" s="37">
        <v>16</v>
      </c>
      <c r="R3" s="37">
        <v>17</v>
      </c>
      <c r="S3" s="37">
        <v>18</v>
      </c>
      <c r="T3" s="37">
        <v>19</v>
      </c>
      <c r="U3" s="37">
        <v>20</v>
      </c>
      <c r="V3" s="37">
        <v>21</v>
      </c>
      <c r="W3" s="37">
        <v>22</v>
      </c>
      <c r="X3" s="37">
        <v>23</v>
      </c>
      <c r="Y3" s="37">
        <v>24</v>
      </c>
      <c r="Z3" s="37">
        <v>25</v>
      </c>
      <c r="AA3" s="37">
        <v>26</v>
      </c>
      <c r="AB3" s="37">
        <v>27</v>
      </c>
      <c r="AC3" s="37">
        <v>28</v>
      </c>
      <c r="AD3" s="37">
        <v>29</v>
      </c>
      <c r="AE3" s="37">
        <v>30</v>
      </c>
      <c r="AF3" s="37">
        <v>31</v>
      </c>
      <c r="AG3" s="38"/>
      <c r="AH3" s="39" t="s">
        <v>26</v>
      </c>
      <c r="AI3" s="39" t="s">
        <v>27</v>
      </c>
      <c r="AJ3" s="39" t="s">
        <v>28</v>
      </c>
    </row>
    <row r="4" spans="1:36" ht="22.5" customHeight="1">
      <c r="A4" s="40">
        <v>43466</v>
      </c>
      <c r="B4" s="41">
        <v>0.1</v>
      </c>
      <c r="C4" s="41">
        <v>0.1</v>
      </c>
      <c r="D4" s="41">
        <v>0.13300000000000001</v>
      </c>
      <c r="E4" s="41">
        <v>0.13300000000000001</v>
      </c>
      <c r="F4" s="41">
        <v>0.13300000000000001</v>
      </c>
      <c r="G4" s="41">
        <v>0.13300000000000001</v>
      </c>
      <c r="H4" s="41">
        <v>0.13300000000000001</v>
      </c>
      <c r="I4" s="41">
        <v>0.13300000000000001</v>
      </c>
      <c r="J4" s="41">
        <v>0.13300000000000001</v>
      </c>
      <c r="K4" s="41">
        <v>0.13300000000000001</v>
      </c>
      <c r="L4" s="41">
        <v>0.13300000000000001</v>
      </c>
      <c r="M4" s="41">
        <v>0.13300000000000001</v>
      </c>
      <c r="N4" s="41">
        <v>0.13300000000000001</v>
      </c>
      <c r="O4" s="41">
        <v>0.13300000000000001</v>
      </c>
      <c r="P4" s="41">
        <v>0.13300000000000001</v>
      </c>
      <c r="Q4" s="41">
        <v>0.13300000000000001</v>
      </c>
      <c r="R4" s="41">
        <v>0.13300000000000001</v>
      </c>
      <c r="S4" s="41">
        <v>0.13300000000000001</v>
      </c>
      <c r="T4" s="41">
        <v>0.13300000000000001</v>
      </c>
      <c r="U4" s="41">
        <v>0.13300000000000001</v>
      </c>
      <c r="V4" s="41">
        <v>0.13300000000000001</v>
      </c>
      <c r="W4" s="41">
        <v>0.13300000000000001</v>
      </c>
      <c r="X4" s="41">
        <v>0.13300000000000001</v>
      </c>
      <c r="Y4" s="41">
        <v>0.13300000000000001</v>
      </c>
      <c r="Z4" s="41">
        <v>0.13300000000000001</v>
      </c>
      <c r="AA4" s="41">
        <v>0.13300000000000001</v>
      </c>
      <c r="AB4" s="41">
        <v>0.13300000000000001</v>
      </c>
      <c r="AC4" s="41">
        <v>0.13300000000000001</v>
      </c>
      <c r="AD4" s="41">
        <v>0.13328571428571429</v>
      </c>
      <c r="AE4" s="41">
        <v>0.13328571428571429</v>
      </c>
      <c r="AF4" s="41">
        <v>0.14599999999999999</v>
      </c>
      <c r="AG4" s="42"/>
      <c r="AH4" s="43">
        <f>SUM(B4:AF4)</f>
        <v>4.0705714285714292</v>
      </c>
      <c r="AI4" s="44">
        <f>AH4/31</f>
        <v>0.13130875576036868</v>
      </c>
      <c r="AJ4" s="45">
        <f>MAX(B4:AF4)</f>
        <v>0.14599999999999999</v>
      </c>
    </row>
    <row r="5" spans="1:36" ht="22.5" customHeight="1">
      <c r="A5" s="46" t="s">
        <v>29</v>
      </c>
      <c r="B5" s="41">
        <v>0.14596551724137929</v>
      </c>
      <c r="C5" s="41">
        <v>0.14596551724137929</v>
      </c>
      <c r="D5" s="41">
        <v>0.14596551724137929</v>
      </c>
      <c r="E5" s="41">
        <v>0.14596551724137929</v>
      </c>
      <c r="F5" s="41">
        <v>0.14596551724137929</v>
      </c>
      <c r="G5" s="41">
        <v>0.14596551724137929</v>
      </c>
      <c r="H5" s="41">
        <v>0.14596551724137929</v>
      </c>
      <c r="I5" s="41">
        <v>0.14596551724137929</v>
      </c>
      <c r="J5" s="41">
        <v>0.14596551724137929</v>
      </c>
      <c r="K5" s="41">
        <v>0.14596551724137929</v>
      </c>
      <c r="L5" s="41">
        <v>0.14596551724137929</v>
      </c>
      <c r="M5" s="41">
        <v>0.14596551724137929</v>
      </c>
      <c r="N5" s="41">
        <v>0.14596551724137929</v>
      </c>
      <c r="O5" s="41">
        <v>0.14596551724137929</v>
      </c>
      <c r="P5" s="41">
        <v>0.14596551724137929</v>
      </c>
      <c r="Q5" s="41">
        <v>0.14596551724137929</v>
      </c>
      <c r="R5" s="41">
        <v>0.14596551724137929</v>
      </c>
      <c r="S5" s="41">
        <v>0.14596551724137929</v>
      </c>
      <c r="T5" s="41">
        <v>0.14596551724137929</v>
      </c>
      <c r="U5" s="41">
        <v>0.14596551724137929</v>
      </c>
      <c r="V5" s="41">
        <v>0.14596551724137929</v>
      </c>
      <c r="W5" s="41">
        <v>0.14596551724137929</v>
      </c>
      <c r="X5" s="41">
        <v>0.14596551724137929</v>
      </c>
      <c r="Y5" s="41">
        <v>0.14596551724137929</v>
      </c>
      <c r="Z5" s="41">
        <v>0.14596551724137929</v>
      </c>
      <c r="AA5" s="41">
        <v>0.14596551724137929</v>
      </c>
      <c r="AB5" s="41">
        <v>0.14596551724137929</v>
      </c>
      <c r="AC5" s="41">
        <v>0.14596551724137929</v>
      </c>
      <c r="AD5" s="47"/>
      <c r="AE5" s="47"/>
      <c r="AF5" s="47"/>
      <c r="AG5" s="42"/>
      <c r="AH5" s="43">
        <f t="shared" ref="AH5:AH15" si="0">SUM(B5:AF5)</f>
        <v>4.0870344827586225</v>
      </c>
      <c r="AI5" s="44">
        <f t="shared" ref="AI5:AI15" si="1">AH5/31</f>
        <v>0.1318398220244717</v>
      </c>
      <c r="AJ5" s="45">
        <f t="shared" ref="AJ5:AJ15" si="2">MAX(B5:AF5)</f>
        <v>0.14596551724137929</v>
      </c>
    </row>
    <row r="6" spans="1:36" ht="22.5" customHeight="1">
      <c r="A6" s="46" t="s">
        <v>30</v>
      </c>
      <c r="B6" s="41">
        <v>0.14199999999999999</v>
      </c>
      <c r="C6" s="41">
        <v>0.14199999999999999</v>
      </c>
      <c r="D6" s="41">
        <v>0.14199999999999999</v>
      </c>
      <c r="E6" s="41">
        <v>0.14199999999999999</v>
      </c>
      <c r="F6" s="41">
        <v>0.14199999999999999</v>
      </c>
      <c r="G6" s="41">
        <v>0.14199999999999999</v>
      </c>
      <c r="H6" s="41">
        <v>0.14199999999999999</v>
      </c>
      <c r="I6" s="41">
        <v>0.14199999999999999</v>
      </c>
      <c r="J6" s="41">
        <v>0.14199999999999999</v>
      </c>
      <c r="K6" s="41">
        <v>0.14199999999999999</v>
      </c>
      <c r="L6" s="41">
        <v>0.14199999999999999</v>
      </c>
      <c r="M6" s="41">
        <v>0.14199999999999999</v>
      </c>
      <c r="N6" s="41">
        <v>0.14199999999999999</v>
      </c>
      <c r="O6" s="41">
        <v>0.14199999999999999</v>
      </c>
      <c r="P6" s="41">
        <v>0.14199999999999999</v>
      </c>
      <c r="Q6" s="41">
        <v>0.14199999999999999</v>
      </c>
      <c r="R6" s="41">
        <v>0.14199999999999999</v>
      </c>
      <c r="S6" s="41">
        <v>0.14199999999999999</v>
      </c>
      <c r="T6" s="41">
        <v>0.14199999999999999</v>
      </c>
      <c r="U6" s="41">
        <v>0.14199999999999999</v>
      </c>
      <c r="V6" s="41">
        <v>0.14199999999999999</v>
      </c>
      <c r="W6" s="41">
        <v>0.14199999999999999</v>
      </c>
      <c r="X6" s="41">
        <v>0.14199999999999999</v>
      </c>
      <c r="Y6" s="41">
        <v>0.14199999999999999</v>
      </c>
      <c r="Z6" s="41">
        <v>0.14199999999999999</v>
      </c>
      <c r="AA6" s="41">
        <v>0.14199999999999999</v>
      </c>
      <c r="AB6" s="41">
        <v>0.14199999999999999</v>
      </c>
      <c r="AC6" s="41">
        <v>0.14199999999999999</v>
      </c>
      <c r="AD6" s="41">
        <v>0.14199999999999999</v>
      </c>
      <c r="AE6" s="41">
        <v>0.14199999999999999</v>
      </c>
      <c r="AF6" s="41">
        <v>0.14199999999999999</v>
      </c>
      <c r="AG6" s="42"/>
      <c r="AH6" s="43">
        <f t="shared" si="0"/>
        <v>4.4019999999999992</v>
      </c>
      <c r="AI6" s="44">
        <f t="shared" si="1"/>
        <v>0.14199999999999999</v>
      </c>
      <c r="AJ6" s="45">
        <f t="shared" si="2"/>
        <v>0.14199999999999999</v>
      </c>
    </row>
    <row r="7" spans="1:36" ht="22.5" customHeight="1">
      <c r="A7" s="46" t="s">
        <v>3</v>
      </c>
      <c r="B7" s="41">
        <v>0.14199999999999999</v>
      </c>
      <c r="C7" s="41">
        <v>0.14199999999999999</v>
      </c>
      <c r="D7" s="41">
        <v>0.14223529411764707</v>
      </c>
      <c r="E7" s="41">
        <v>0.1376551724137931</v>
      </c>
      <c r="F7" s="41">
        <v>0.1376551724137931</v>
      </c>
      <c r="G7" s="41">
        <v>0.1376551724137931</v>
      </c>
      <c r="H7" s="41">
        <v>0.1376551724137931</v>
      </c>
      <c r="I7" s="41">
        <v>0.1376551724137931</v>
      </c>
      <c r="J7" s="41">
        <v>0.1376551724137931</v>
      </c>
      <c r="K7" s="41">
        <v>0.1376551724137931</v>
      </c>
      <c r="L7" s="41">
        <v>0.1376551724137931</v>
      </c>
      <c r="M7" s="41">
        <v>0.1376551724137931</v>
      </c>
      <c r="N7" s="41">
        <v>0.1376551724137931</v>
      </c>
      <c r="O7" s="41">
        <v>0.1376551724137931</v>
      </c>
      <c r="P7" s="41">
        <v>0.1376551724137931</v>
      </c>
      <c r="Q7" s="41">
        <v>0.1376551724137931</v>
      </c>
      <c r="R7" s="41">
        <v>0.1376551724137931</v>
      </c>
      <c r="S7" s="41">
        <v>0.1376551724137931</v>
      </c>
      <c r="T7" s="41">
        <v>0.1376551724137931</v>
      </c>
      <c r="U7" s="41">
        <v>0.1376551724137931</v>
      </c>
      <c r="V7" s="41">
        <v>0.1376551724137931</v>
      </c>
      <c r="W7" s="41">
        <v>0.1376551724137931</v>
      </c>
      <c r="X7" s="41">
        <v>0.1376551724137931</v>
      </c>
      <c r="Y7" s="41">
        <v>0.1376551724137931</v>
      </c>
      <c r="Z7" s="41">
        <v>0.1376551724137931</v>
      </c>
      <c r="AA7" s="41">
        <v>0.1376551724137931</v>
      </c>
      <c r="AB7" s="41">
        <v>0.1376551724137931</v>
      </c>
      <c r="AC7" s="41">
        <v>0.1376551724137931</v>
      </c>
      <c r="AD7" s="41">
        <v>0.1376551724137931</v>
      </c>
      <c r="AE7" s="41">
        <v>0.1376551724137931</v>
      </c>
      <c r="AF7" s="48"/>
      <c r="AG7" s="42"/>
      <c r="AH7" s="43">
        <f t="shared" si="0"/>
        <v>4.1429249492900606</v>
      </c>
      <c r="AI7" s="44">
        <f t="shared" si="1"/>
        <v>0.13364274029967937</v>
      </c>
      <c r="AJ7" s="45">
        <f t="shared" si="2"/>
        <v>0.14223529411764707</v>
      </c>
    </row>
    <row r="8" spans="1:36" ht="22.5" customHeight="1">
      <c r="A8" s="46" t="s">
        <v>4</v>
      </c>
      <c r="B8" s="41">
        <v>0.1376551724137931</v>
      </c>
      <c r="C8" s="41">
        <v>0.1376551724137931</v>
      </c>
      <c r="D8" s="41">
        <v>0.1043125</v>
      </c>
      <c r="E8" s="41">
        <v>0.1043125</v>
      </c>
      <c r="F8" s="41">
        <v>0.1043125</v>
      </c>
      <c r="G8" s="41">
        <v>0.1043125</v>
      </c>
      <c r="H8" s="41">
        <v>0.1043125</v>
      </c>
      <c r="I8" s="41">
        <v>0.1043125</v>
      </c>
      <c r="J8" s="41">
        <v>0.1043125</v>
      </c>
      <c r="K8" s="41">
        <v>0.1043125</v>
      </c>
      <c r="L8" s="41">
        <v>0.1043125</v>
      </c>
      <c r="M8" s="41">
        <v>0.1043125</v>
      </c>
      <c r="N8" s="41">
        <v>0.1043125</v>
      </c>
      <c r="O8" s="41">
        <v>0.1043125</v>
      </c>
      <c r="P8" s="41">
        <v>0.1043125</v>
      </c>
      <c r="Q8" s="41">
        <v>0.1043125</v>
      </c>
      <c r="R8" s="41">
        <v>0.1043125</v>
      </c>
      <c r="S8" s="41">
        <v>0.1043125</v>
      </c>
      <c r="T8" s="41">
        <v>0.1043125</v>
      </c>
      <c r="U8" s="41">
        <v>0.1043125</v>
      </c>
      <c r="V8" s="41">
        <v>0.1043125</v>
      </c>
      <c r="W8" s="41">
        <v>0.1043125</v>
      </c>
      <c r="X8" s="41">
        <v>0.1043125</v>
      </c>
      <c r="Y8" s="41">
        <v>0.1043125</v>
      </c>
      <c r="Z8" s="41">
        <v>0.1043125</v>
      </c>
      <c r="AA8" s="41">
        <v>0.1043125</v>
      </c>
      <c r="AB8" s="41">
        <v>0.1043125</v>
      </c>
      <c r="AC8" s="41">
        <v>0.1043125</v>
      </c>
      <c r="AD8" s="41">
        <v>0.1043125</v>
      </c>
      <c r="AE8" s="41">
        <v>0.1043125</v>
      </c>
      <c r="AF8" s="41">
        <v>0.1043125</v>
      </c>
      <c r="AG8" s="42"/>
      <c r="AH8" s="43">
        <f t="shared" si="0"/>
        <v>3.3003728448275842</v>
      </c>
      <c r="AI8" s="44">
        <f t="shared" si="1"/>
        <v>0.10646364015572853</v>
      </c>
      <c r="AJ8" s="45">
        <f t="shared" si="2"/>
        <v>0.1376551724137931</v>
      </c>
    </row>
    <row r="9" spans="1:36" ht="22.5" customHeight="1">
      <c r="A9" s="46" t="s">
        <v>5</v>
      </c>
      <c r="B9" s="41">
        <v>0.1043125</v>
      </c>
      <c r="C9" s="41">
        <v>0.1043125</v>
      </c>
      <c r="D9" s="41">
        <v>0.1043125</v>
      </c>
      <c r="E9" s="41">
        <v>7.4107142857142858E-2</v>
      </c>
      <c r="F9" s="41">
        <v>7.4107142857142858E-2</v>
      </c>
      <c r="G9" s="41">
        <v>7.4107142857142858E-2</v>
      </c>
      <c r="H9" s="41">
        <v>7.4107142857142858E-2</v>
      </c>
      <c r="I9" s="41">
        <v>7.4107142857142858E-2</v>
      </c>
      <c r="J9" s="41">
        <v>7.4107142857142858E-2</v>
      </c>
      <c r="K9" s="41">
        <v>7.4107142857142858E-2</v>
      </c>
      <c r="L9" s="41">
        <v>7.4107142857142858E-2</v>
      </c>
      <c r="M9" s="41">
        <v>7.4107142857142858E-2</v>
      </c>
      <c r="N9" s="41">
        <v>7.4107142857142858E-2</v>
      </c>
      <c r="O9" s="41">
        <v>7.4107142857142858E-2</v>
      </c>
      <c r="P9" s="41">
        <v>7.4107142857142858E-2</v>
      </c>
      <c r="Q9" s="41">
        <v>7.4107142857142858E-2</v>
      </c>
      <c r="R9" s="41">
        <v>7.4107142857142858E-2</v>
      </c>
      <c r="S9" s="41">
        <v>7.4107142857142858E-2</v>
      </c>
      <c r="T9" s="41">
        <v>7.4107142857142858E-2</v>
      </c>
      <c r="U9" s="41">
        <v>7.4107142857142858E-2</v>
      </c>
      <c r="V9" s="41">
        <v>7.4107142857142858E-2</v>
      </c>
      <c r="W9" s="41">
        <v>7.4107142857142858E-2</v>
      </c>
      <c r="X9" s="41">
        <v>7.4107142857142858E-2</v>
      </c>
      <c r="Y9" s="41">
        <v>7.4107142857142858E-2</v>
      </c>
      <c r="Z9" s="41">
        <v>7.4107142857142858E-2</v>
      </c>
      <c r="AA9" s="41">
        <v>7.4107142857142858E-2</v>
      </c>
      <c r="AB9" s="41">
        <v>7.4107142857142858E-2</v>
      </c>
      <c r="AC9" s="41">
        <v>7.4107142857142858E-2</v>
      </c>
      <c r="AD9" s="41">
        <v>7.4107142857142858E-2</v>
      </c>
      <c r="AE9" s="41">
        <v>7.4107142857142858E-2</v>
      </c>
      <c r="AF9" s="47"/>
      <c r="AG9" s="42">
        <v>0.11717777777777778</v>
      </c>
      <c r="AH9" s="43">
        <f t="shared" si="0"/>
        <v>2.3138303571428569</v>
      </c>
      <c r="AI9" s="44">
        <f t="shared" si="1"/>
        <v>7.4639688940092153E-2</v>
      </c>
      <c r="AJ9" s="45">
        <f t="shared" si="2"/>
        <v>0.1043125</v>
      </c>
    </row>
    <row r="10" spans="1:36" ht="22.5" customHeight="1">
      <c r="A10" s="46" t="s">
        <v>6</v>
      </c>
      <c r="B10" s="41">
        <v>7.4107142857142858E-2</v>
      </c>
      <c r="C10" s="41">
        <v>0.11128125</v>
      </c>
      <c r="D10" s="41">
        <v>0.11128125</v>
      </c>
      <c r="E10" s="41">
        <v>0.11128125</v>
      </c>
      <c r="F10" s="41">
        <v>0.11128125</v>
      </c>
      <c r="G10" s="41">
        <v>0.11128125</v>
      </c>
      <c r="H10" s="41">
        <v>0.11128125</v>
      </c>
      <c r="I10" s="41">
        <v>0.11128125</v>
      </c>
      <c r="J10" s="41">
        <v>0.11128125</v>
      </c>
      <c r="K10" s="41">
        <v>0.11128125</v>
      </c>
      <c r="L10" s="41">
        <v>0.11128125</v>
      </c>
      <c r="M10" s="41">
        <v>0.11128125</v>
      </c>
      <c r="N10" s="41">
        <v>0.11128125</v>
      </c>
      <c r="O10" s="41">
        <v>0.11128125</v>
      </c>
      <c r="P10" s="41">
        <v>0.11128125</v>
      </c>
      <c r="Q10" s="41">
        <v>0.11128125</v>
      </c>
      <c r="R10" s="41">
        <v>0.11128125</v>
      </c>
      <c r="S10" s="41">
        <v>0.11128125</v>
      </c>
      <c r="T10" s="41">
        <v>0.11128125</v>
      </c>
      <c r="U10" s="41">
        <v>0.11128125</v>
      </c>
      <c r="V10" s="41">
        <v>0.11128125</v>
      </c>
      <c r="W10" s="41">
        <v>0.11128125</v>
      </c>
      <c r="X10" s="41">
        <v>0.11128125</v>
      </c>
      <c r="Y10" s="41">
        <v>0.11128125</v>
      </c>
      <c r="Z10" s="41">
        <v>0.11128125</v>
      </c>
      <c r="AA10" s="41">
        <v>0.11128125</v>
      </c>
      <c r="AB10" s="41">
        <v>0.11128125</v>
      </c>
      <c r="AC10" s="41">
        <v>0.11128125</v>
      </c>
      <c r="AD10" s="41">
        <v>0.11128125</v>
      </c>
      <c r="AE10" s="41">
        <v>0.11128125</v>
      </c>
      <c r="AF10" s="41">
        <v>0.11128125</v>
      </c>
      <c r="AG10" s="42"/>
      <c r="AH10" s="43">
        <f t="shared" si="0"/>
        <v>3.4125446428571458</v>
      </c>
      <c r="AI10" s="44">
        <f t="shared" si="1"/>
        <v>0.11008208525345632</v>
      </c>
      <c r="AJ10" s="45">
        <f t="shared" si="2"/>
        <v>0.11128125</v>
      </c>
    </row>
    <row r="11" spans="1:36" ht="22.5" customHeight="1">
      <c r="A11" s="46" t="s">
        <v>31</v>
      </c>
      <c r="B11" s="41">
        <v>0.11128125</v>
      </c>
      <c r="C11" s="41">
        <v>0.11128125</v>
      </c>
      <c r="D11" s="41">
        <v>8.3433333333333332E-2</v>
      </c>
      <c r="E11" s="41">
        <v>8.3433333333333332E-2</v>
      </c>
      <c r="F11" s="41">
        <v>8.3433333333333332E-2</v>
      </c>
      <c r="G11" s="41">
        <v>8.3433333333333332E-2</v>
      </c>
      <c r="H11" s="41">
        <v>8.3433333333333332E-2</v>
      </c>
      <c r="I11" s="41">
        <v>8.3433333333333332E-2</v>
      </c>
      <c r="J11" s="41">
        <v>8.3433333333333332E-2</v>
      </c>
      <c r="K11" s="41">
        <v>8.3433333333333332E-2</v>
      </c>
      <c r="L11" s="41">
        <v>8.3433333333333332E-2</v>
      </c>
      <c r="M11" s="41">
        <v>8.3433333333333332E-2</v>
      </c>
      <c r="N11" s="41">
        <v>8.3433333333333332E-2</v>
      </c>
      <c r="O11" s="41">
        <v>8.3433333333333332E-2</v>
      </c>
      <c r="P11" s="41">
        <v>8.3433333333333332E-2</v>
      </c>
      <c r="Q11" s="41">
        <v>8.3433333333333332E-2</v>
      </c>
      <c r="R11" s="41">
        <v>8.3433333333333332E-2</v>
      </c>
      <c r="S11" s="41">
        <v>8.3433333333333332E-2</v>
      </c>
      <c r="T11" s="41">
        <v>8.3433333333333332E-2</v>
      </c>
      <c r="U11" s="41">
        <v>8.3433333333333332E-2</v>
      </c>
      <c r="V11" s="41">
        <v>8.3433333333333332E-2</v>
      </c>
      <c r="W11" s="41">
        <v>8.3433333333333332E-2</v>
      </c>
      <c r="X11" s="41">
        <v>8.3433333333333332E-2</v>
      </c>
      <c r="Y11" s="41">
        <v>8.3433333333333332E-2</v>
      </c>
      <c r="Z11" s="41">
        <v>8.3433333333333332E-2</v>
      </c>
      <c r="AA11" s="41">
        <v>8.3433333333333332E-2</v>
      </c>
      <c r="AB11" s="41">
        <v>8.3433333333333332E-2</v>
      </c>
      <c r="AC11" s="41">
        <v>8.3433333333333332E-2</v>
      </c>
      <c r="AD11" s="41">
        <v>8.3433333333333332E-2</v>
      </c>
      <c r="AE11" s="41">
        <v>8.3433333333333332E-2</v>
      </c>
      <c r="AF11" s="41">
        <v>8.3433333333333332E-2</v>
      </c>
      <c r="AG11" s="42"/>
      <c r="AH11" s="43">
        <f t="shared" si="0"/>
        <v>2.6421291666666655</v>
      </c>
      <c r="AI11" s="44">
        <f t="shared" si="1"/>
        <v>8.5229973118279539E-2</v>
      </c>
      <c r="AJ11" s="45">
        <f t="shared" si="2"/>
        <v>0.11128125</v>
      </c>
    </row>
    <row r="12" spans="1:36" ht="22.5" customHeight="1">
      <c r="A12" s="46" t="s">
        <v>32</v>
      </c>
      <c r="B12" s="41">
        <v>8.3433333333333332E-2</v>
      </c>
      <c r="C12" s="41">
        <v>8.3433333333333332E-2</v>
      </c>
      <c r="D12" s="41">
        <v>7.0250000000000007E-2</v>
      </c>
      <c r="E12" s="41">
        <v>7.0250000000000007E-2</v>
      </c>
      <c r="F12" s="41">
        <v>7.0250000000000007E-2</v>
      </c>
      <c r="G12" s="41">
        <v>7.0250000000000007E-2</v>
      </c>
      <c r="H12" s="41">
        <v>7.0250000000000007E-2</v>
      </c>
      <c r="I12" s="41">
        <v>7.0250000000000007E-2</v>
      </c>
      <c r="J12" s="41">
        <v>7.0250000000000007E-2</v>
      </c>
      <c r="K12" s="41">
        <v>7.0250000000000007E-2</v>
      </c>
      <c r="L12" s="41">
        <v>7.0250000000000007E-2</v>
      </c>
      <c r="M12" s="41">
        <v>7.0250000000000007E-2</v>
      </c>
      <c r="N12" s="41">
        <v>7.0250000000000007E-2</v>
      </c>
      <c r="O12" s="41">
        <v>7.0250000000000007E-2</v>
      </c>
      <c r="P12" s="41">
        <v>7.0250000000000007E-2</v>
      </c>
      <c r="Q12" s="41">
        <v>7.0250000000000007E-2</v>
      </c>
      <c r="R12" s="41">
        <v>7.0250000000000007E-2</v>
      </c>
      <c r="S12" s="41">
        <v>7.0250000000000007E-2</v>
      </c>
      <c r="T12" s="41">
        <v>7.0250000000000007E-2</v>
      </c>
      <c r="U12" s="41">
        <v>7.0250000000000007E-2</v>
      </c>
      <c r="V12" s="41">
        <v>7.0250000000000007E-2</v>
      </c>
      <c r="W12" s="41">
        <v>7.0250000000000007E-2</v>
      </c>
      <c r="X12" s="41">
        <v>7.0250000000000007E-2</v>
      </c>
      <c r="Y12" s="41">
        <v>7.0250000000000007E-2</v>
      </c>
      <c r="Z12" s="41">
        <v>7.0250000000000007E-2</v>
      </c>
      <c r="AA12" s="41">
        <v>7.0250000000000007E-2</v>
      </c>
      <c r="AB12" s="41">
        <v>7.0250000000000007E-2</v>
      </c>
      <c r="AC12" s="41">
        <v>7.0250000000000007E-2</v>
      </c>
      <c r="AD12" s="41">
        <v>7.0250000000000007E-2</v>
      </c>
      <c r="AE12" s="41">
        <v>7.0250000000000007E-2</v>
      </c>
      <c r="AF12" s="47"/>
      <c r="AG12" s="42"/>
      <c r="AH12" s="43">
        <f t="shared" si="0"/>
        <v>2.1338666666666661</v>
      </c>
      <c r="AI12" s="44">
        <f t="shared" si="1"/>
        <v>6.8834408602150524E-2</v>
      </c>
      <c r="AJ12" s="45">
        <f t="shared" si="2"/>
        <v>8.3433333333333332E-2</v>
      </c>
    </row>
    <row r="13" spans="1:36" ht="22.5" customHeight="1">
      <c r="A13" s="46" t="s">
        <v>33</v>
      </c>
      <c r="B13" s="41">
        <v>8.8749999999999996E-2</v>
      </c>
      <c r="C13" s="41">
        <v>8.8749999999999996E-2</v>
      </c>
      <c r="D13" s="41">
        <v>8.8749999999999996E-2</v>
      </c>
      <c r="E13" s="41">
        <v>8.8749999999999996E-2</v>
      </c>
      <c r="F13" s="41">
        <v>8.8749999999999996E-2</v>
      </c>
      <c r="G13" s="41">
        <v>8.8749999999999996E-2</v>
      </c>
      <c r="H13" s="41">
        <v>8.8749999999999996E-2</v>
      </c>
      <c r="I13" s="41">
        <v>8.8749999999999996E-2</v>
      </c>
      <c r="J13" s="41">
        <v>8.8749999999999996E-2</v>
      </c>
      <c r="K13" s="41">
        <v>8.8749999999999996E-2</v>
      </c>
      <c r="L13" s="41">
        <v>8.8749999999999996E-2</v>
      </c>
      <c r="M13" s="41">
        <v>8.8749999999999996E-2</v>
      </c>
      <c r="N13" s="41">
        <v>8.8749999999999996E-2</v>
      </c>
      <c r="O13" s="41">
        <v>8.8749999999999996E-2</v>
      </c>
      <c r="P13" s="41">
        <v>8.8749999999999996E-2</v>
      </c>
      <c r="Q13" s="41">
        <v>8.8749999999999996E-2</v>
      </c>
      <c r="R13" s="41">
        <v>8.8749999999999996E-2</v>
      </c>
      <c r="S13" s="41">
        <v>8.8749999999999996E-2</v>
      </c>
      <c r="T13" s="41">
        <v>8.8749999999999996E-2</v>
      </c>
      <c r="U13" s="41">
        <v>8.8749999999999996E-2</v>
      </c>
      <c r="V13" s="41">
        <v>8.8749999999999996E-2</v>
      </c>
      <c r="W13" s="41">
        <v>8.8749999999999996E-2</v>
      </c>
      <c r="X13" s="41">
        <v>8.8749999999999996E-2</v>
      </c>
      <c r="Y13" s="41">
        <v>8.8749999999999996E-2</v>
      </c>
      <c r="Z13" s="41">
        <v>8.8749999999999996E-2</v>
      </c>
      <c r="AA13" s="41">
        <v>8.8749999999999996E-2</v>
      </c>
      <c r="AB13" s="41">
        <v>8.8749999999999996E-2</v>
      </c>
      <c r="AC13" s="41">
        <v>8.8749999999999996E-2</v>
      </c>
      <c r="AD13" s="41">
        <v>8.8749999999999996E-2</v>
      </c>
      <c r="AE13" s="41">
        <v>8.8749999999999996E-2</v>
      </c>
      <c r="AF13" s="41">
        <v>8.8749999999999996E-2</v>
      </c>
      <c r="AG13" s="42"/>
      <c r="AH13" s="43">
        <f t="shared" si="0"/>
        <v>2.751250000000002</v>
      </c>
      <c r="AI13" s="44">
        <f t="shared" si="1"/>
        <v>8.8750000000000065E-2</v>
      </c>
      <c r="AJ13" s="45">
        <f t="shared" si="2"/>
        <v>8.8749999999999996E-2</v>
      </c>
    </row>
    <row r="14" spans="1:36" ht="22.5" customHeight="1">
      <c r="A14" s="46" t="s">
        <v>34</v>
      </c>
      <c r="B14" s="41">
        <v>8.8749999999999996E-2</v>
      </c>
      <c r="C14" s="41">
        <v>0.11294285714285714</v>
      </c>
      <c r="D14" s="41">
        <v>0.11294285714285714</v>
      </c>
      <c r="E14" s="41">
        <v>0.11294285714285714</v>
      </c>
      <c r="F14" s="41">
        <v>0.11294285714285714</v>
      </c>
      <c r="G14" s="41">
        <v>0.11294285714285714</v>
      </c>
      <c r="H14" s="41">
        <v>0.11294285714285714</v>
      </c>
      <c r="I14" s="41">
        <v>0.11294285714285714</v>
      </c>
      <c r="J14" s="41">
        <v>0.11294285714285714</v>
      </c>
      <c r="K14" s="41">
        <v>0.11294285714285714</v>
      </c>
      <c r="L14" s="41">
        <v>0.11294285714285714</v>
      </c>
      <c r="M14" s="41">
        <v>0.11294285714285714</v>
      </c>
      <c r="N14" s="41">
        <v>0.11294285714285714</v>
      </c>
      <c r="O14" s="41">
        <v>0.11294285714285714</v>
      </c>
      <c r="P14" s="41">
        <v>0.11294285714285714</v>
      </c>
      <c r="Q14" s="41">
        <v>0.11294285714285714</v>
      </c>
      <c r="R14" s="41">
        <v>0.11294285714285714</v>
      </c>
      <c r="S14" s="41">
        <v>0.11294285714285714</v>
      </c>
      <c r="T14" s="41">
        <v>0.11294285714285714</v>
      </c>
      <c r="U14" s="41">
        <v>0.11294285714285714</v>
      </c>
      <c r="V14" s="41">
        <v>0.11294285714285714</v>
      </c>
      <c r="W14" s="41">
        <v>0.11294285714285714</v>
      </c>
      <c r="X14" s="41">
        <v>0.11294285714285714</v>
      </c>
      <c r="Y14" s="41">
        <v>0.11294285714285714</v>
      </c>
      <c r="Z14" s="41">
        <v>0.11294285714285714</v>
      </c>
      <c r="AA14" s="41">
        <v>0.11294285714285714</v>
      </c>
      <c r="AB14" s="41">
        <v>0.11294285714285714</v>
      </c>
      <c r="AC14" s="41">
        <v>0.11294285714285714</v>
      </c>
      <c r="AD14" s="41">
        <v>0.11294285714285714</v>
      </c>
      <c r="AE14" s="41">
        <v>0.11294285714285714</v>
      </c>
      <c r="AF14" s="47"/>
      <c r="AG14" s="42"/>
      <c r="AH14" s="43">
        <f t="shared" si="0"/>
        <v>3.3640928571428561</v>
      </c>
      <c r="AI14" s="44">
        <f t="shared" si="1"/>
        <v>0.1085191244239631</v>
      </c>
      <c r="AJ14" s="45">
        <f t="shared" si="2"/>
        <v>0.11294285714285714</v>
      </c>
    </row>
    <row r="15" spans="1:36" ht="22.5" customHeight="1">
      <c r="A15" s="46" t="s">
        <v>35</v>
      </c>
      <c r="B15" s="41">
        <v>0.11294285714285714</v>
      </c>
      <c r="C15" s="41">
        <v>0.11294285714285714</v>
      </c>
      <c r="D15" s="41">
        <v>0.11294285714285714</v>
      </c>
      <c r="E15" s="41">
        <v>0.11294285714285714</v>
      </c>
      <c r="F15" s="41">
        <v>0.11294285714285714</v>
      </c>
      <c r="G15" s="41">
        <v>0.11294285714285714</v>
      </c>
      <c r="H15" s="41">
        <v>0.12725925925925924</v>
      </c>
      <c r="I15" s="41">
        <v>0.12725925925925924</v>
      </c>
      <c r="J15" s="41">
        <v>0.12725925925925924</v>
      </c>
      <c r="K15" s="41">
        <v>0.12725925925925924</v>
      </c>
      <c r="L15" s="41">
        <v>0.12725925925925924</v>
      </c>
      <c r="M15" s="41">
        <v>0.12725925925925924</v>
      </c>
      <c r="N15" s="41">
        <v>0.12725925925925924</v>
      </c>
      <c r="O15" s="41">
        <v>0.12725925925925924</v>
      </c>
      <c r="P15" s="41">
        <v>0.12725925925925924</v>
      </c>
      <c r="Q15" s="41">
        <v>0.12725925925925924</v>
      </c>
      <c r="R15" s="41">
        <v>0.12725925925925924</v>
      </c>
      <c r="S15" s="41">
        <v>0.12725925925925924</v>
      </c>
      <c r="T15" s="41">
        <v>0.12725925925925924</v>
      </c>
      <c r="U15" s="41">
        <v>0.12725925925925924</v>
      </c>
      <c r="V15" s="41">
        <v>0.12725925925925924</v>
      </c>
      <c r="W15" s="41">
        <v>0.12725925925925924</v>
      </c>
      <c r="X15" s="41">
        <v>0.12725925925925924</v>
      </c>
      <c r="Y15" s="41">
        <v>0.12725925925925924</v>
      </c>
      <c r="Z15" s="41">
        <v>0.12725925925925924</v>
      </c>
      <c r="AA15" s="41">
        <v>0.12725925925925924</v>
      </c>
      <c r="AB15" s="41">
        <v>0.12725925925925924</v>
      </c>
      <c r="AC15" s="41">
        <v>0.12725925925925924</v>
      </c>
      <c r="AD15" s="41">
        <v>0.12725925925925924</v>
      </c>
      <c r="AE15" s="41">
        <v>0.12725925925925924</v>
      </c>
      <c r="AF15" s="41">
        <v>0.12725925925925924</v>
      </c>
      <c r="AG15" s="42"/>
      <c r="AH15" s="43">
        <f t="shared" si="0"/>
        <v>3.8591386243386259</v>
      </c>
      <c r="AI15" s="44">
        <f t="shared" si="1"/>
        <v>0.12448834272060083</v>
      </c>
      <c r="AJ15" s="45">
        <f t="shared" si="2"/>
        <v>0.12725925925925924</v>
      </c>
    </row>
    <row r="18" spans="1:34">
      <c r="A18" s="49" t="s">
        <v>36</v>
      </c>
    </row>
    <row r="19" spans="1:34">
      <c r="A19" s="37" t="s">
        <v>25</v>
      </c>
      <c r="B19" s="37">
        <v>1</v>
      </c>
      <c r="C19" s="37">
        <v>2</v>
      </c>
      <c r="D19" s="37">
        <v>3</v>
      </c>
      <c r="E19" s="37">
        <v>4</v>
      </c>
      <c r="F19" s="37">
        <v>5</v>
      </c>
      <c r="G19" s="37">
        <v>6</v>
      </c>
      <c r="H19" s="37">
        <v>7</v>
      </c>
      <c r="I19" s="37">
        <v>8</v>
      </c>
      <c r="J19" s="37">
        <v>9</v>
      </c>
      <c r="K19" s="37">
        <v>10</v>
      </c>
      <c r="L19" s="37">
        <v>11</v>
      </c>
      <c r="M19" s="37">
        <v>12</v>
      </c>
      <c r="N19" s="37">
        <v>13</v>
      </c>
      <c r="O19" s="37">
        <v>14</v>
      </c>
      <c r="P19" s="37">
        <v>15</v>
      </c>
      <c r="Q19" s="37">
        <v>16</v>
      </c>
      <c r="R19" s="37">
        <v>17</v>
      </c>
      <c r="S19" s="37">
        <v>18</v>
      </c>
      <c r="T19" s="37">
        <v>19</v>
      </c>
      <c r="U19" s="37">
        <v>20</v>
      </c>
      <c r="V19" s="37">
        <v>21</v>
      </c>
      <c r="W19" s="37">
        <v>22</v>
      </c>
      <c r="X19" s="37">
        <v>23</v>
      </c>
      <c r="Y19" s="37">
        <v>24</v>
      </c>
      <c r="Z19" s="37">
        <v>25</v>
      </c>
      <c r="AA19" s="37">
        <v>26</v>
      </c>
      <c r="AB19" s="37">
        <v>27</v>
      </c>
      <c r="AC19" s="37">
        <v>28</v>
      </c>
      <c r="AD19" s="37">
        <v>29</v>
      </c>
      <c r="AE19" s="37">
        <v>30</v>
      </c>
      <c r="AF19" s="37">
        <v>31</v>
      </c>
    </row>
    <row r="20" spans="1:34" ht="18.75" customHeight="1">
      <c r="A20" s="40">
        <v>43466</v>
      </c>
      <c r="B20" s="50"/>
      <c r="C20" s="50">
        <v>178540</v>
      </c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>
        <v>182272</v>
      </c>
      <c r="AF20" s="50"/>
    </row>
    <row r="21" spans="1:34" ht="18.75" customHeight="1">
      <c r="A21" s="46" t="s">
        <v>29</v>
      </c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>
        <v>186505</v>
      </c>
      <c r="AD21" s="47"/>
      <c r="AE21" s="51"/>
      <c r="AF21" s="51"/>
      <c r="AH21" s="52"/>
    </row>
    <row r="22" spans="1:34" ht="18.75" customHeight="1">
      <c r="A22" s="46" t="s">
        <v>30</v>
      </c>
      <c r="B22" s="50">
        <v>186505</v>
      </c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</row>
    <row r="23" spans="1:34" ht="18.75" customHeight="1">
      <c r="A23" s="46" t="s">
        <v>3</v>
      </c>
      <c r="B23" s="50"/>
      <c r="C23" s="50"/>
      <c r="D23" s="50">
        <v>191341</v>
      </c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F23" s="53"/>
    </row>
    <row r="24" spans="1:34" ht="18.75" customHeight="1">
      <c r="A24" s="46" t="s">
        <v>4</v>
      </c>
      <c r="B24" s="50"/>
      <c r="C24" s="50">
        <v>195333</v>
      </c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</row>
    <row r="25" spans="1:34" ht="18.75" customHeight="1">
      <c r="A25" s="46" t="s">
        <v>5</v>
      </c>
      <c r="B25" s="50"/>
      <c r="C25" s="50"/>
      <c r="D25" s="50">
        <v>198671</v>
      </c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1"/>
    </row>
    <row r="26" spans="1:34" ht="18.75" customHeight="1">
      <c r="A26" s="46" t="s">
        <v>6</v>
      </c>
      <c r="B26" s="50">
        <v>200746</v>
      </c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</row>
    <row r="27" spans="1:34" ht="18.75" customHeight="1">
      <c r="A27" s="46" t="s">
        <v>31</v>
      </c>
      <c r="B27" s="50"/>
      <c r="C27" s="50"/>
      <c r="D27" s="50">
        <v>204307</v>
      </c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</row>
    <row r="28" spans="1:34" ht="18.75" customHeight="1">
      <c r="A28" s="46" t="s">
        <v>32</v>
      </c>
      <c r="B28" s="50"/>
      <c r="C28" s="50">
        <v>206810</v>
      </c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>
        <v>208777</v>
      </c>
      <c r="AF28" s="51"/>
    </row>
    <row r="29" spans="1:34" ht="18.75" customHeight="1">
      <c r="A29" s="46" t="s">
        <v>33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</row>
    <row r="30" spans="1:34" ht="18.75" customHeight="1">
      <c r="A30" s="46" t="s">
        <v>34</v>
      </c>
      <c r="B30" s="50">
        <v>211617</v>
      </c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1"/>
    </row>
    <row r="31" spans="1:34" ht="18.75" customHeight="1">
      <c r="A31" s="46" t="s">
        <v>35</v>
      </c>
      <c r="B31" s="50"/>
      <c r="C31" s="50"/>
      <c r="D31" s="50"/>
      <c r="E31" s="50"/>
      <c r="F31" s="50"/>
      <c r="G31" s="50">
        <v>215570</v>
      </c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</row>
    <row r="32" spans="1:34" ht="15" thickBot="1"/>
    <row r="33" spans="2:5" ht="15" thickBot="1">
      <c r="B33" s="54" t="s">
        <v>37</v>
      </c>
      <c r="C33" s="55" t="s">
        <v>38</v>
      </c>
      <c r="D33" s="55" t="s">
        <v>39</v>
      </c>
      <c r="E33" s="56" t="s">
        <v>40</v>
      </c>
    </row>
    <row r="34" spans="2:5">
      <c r="B34" s="57" t="s">
        <v>41</v>
      </c>
      <c r="D34" s="57"/>
      <c r="E34" s="57"/>
    </row>
    <row r="35" spans="2:5">
      <c r="B35" s="58">
        <v>43805</v>
      </c>
      <c r="C35">
        <v>215570</v>
      </c>
      <c r="D35" s="59"/>
      <c r="E35" s="60"/>
    </row>
    <row r="36" spans="2:5">
      <c r="B36" s="58">
        <v>43806</v>
      </c>
      <c r="C36" s="59"/>
      <c r="D36" s="59">
        <v>127.25925925925925</v>
      </c>
      <c r="E36" s="60">
        <f t="shared" ref="E36:E61" si="3">D36/1000</f>
        <v>0.12725925925925924</v>
      </c>
    </row>
    <row r="37" spans="2:5">
      <c r="B37" s="58">
        <v>43807</v>
      </c>
      <c r="C37" s="59"/>
      <c r="D37" s="59">
        <v>127.25925925925925</v>
      </c>
      <c r="E37" s="60">
        <f t="shared" si="3"/>
        <v>0.12725925925925924</v>
      </c>
    </row>
    <row r="38" spans="2:5">
      <c r="B38" s="58">
        <v>43808</v>
      </c>
      <c r="C38" s="59"/>
      <c r="D38" s="59">
        <v>127.25925925925925</v>
      </c>
      <c r="E38" s="60">
        <f t="shared" si="3"/>
        <v>0.12725925925925924</v>
      </c>
    </row>
    <row r="39" spans="2:5">
      <c r="B39" s="58">
        <v>43809</v>
      </c>
      <c r="C39" s="59"/>
      <c r="D39" s="59">
        <v>127.25925925925925</v>
      </c>
      <c r="E39" s="60">
        <f t="shared" si="3"/>
        <v>0.12725925925925924</v>
      </c>
    </row>
    <row r="40" spans="2:5">
      <c r="B40" s="58">
        <v>43810</v>
      </c>
      <c r="C40" s="59"/>
      <c r="D40" s="59">
        <v>127.25925925925925</v>
      </c>
      <c r="E40" s="60">
        <f t="shared" si="3"/>
        <v>0.12725925925925924</v>
      </c>
    </row>
    <row r="41" spans="2:5">
      <c r="B41" s="58">
        <v>43811</v>
      </c>
      <c r="C41" s="59"/>
      <c r="D41" s="59">
        <v>127.25925925925925</v>
      </c>
      <c r="E41" s="60">
        <f t="shared" si="3"/>
        <v>0.12725925925925924</v>
      </c>
    </row>
    <row r="42" spans="2:5">
      <c r="B42" s="58">
        <v>43812</v>
      </c>
      <c r="C42" s="59"/>
      <c r="D42" s="59">
        <v>127.25925925925925</v>
      </c>
      <c r="E42" s="60">
        <f t="shared" si="3"/>
        <v>0.12725925925925924</v>
      </c>
    </row>
    <row r="43" spans="2:5">
      <c r="B43" s="58">
        <v>43813</v>
      </c>
      <c r="C43" s="59"/>
      <c r="D43" s="59">
        <v>127.25925925925925</v>
      </c>
      <c r="E43" s="60">
        <f t="shared" si="3"/>
        <v>0.12725925925925924</v>
      </c>
    </row>
    <row r="44" spans="2:5">
      <c r="B44" s="58">
        <v>43814</v>
      </c>
      <c r="C44" s="59"/>
      <c r="D44" s="59">
        <v>127.25925925925925</v>
      </c>
      <c r="E44" s="60">
        <f t="shared" si="3"/>
        <v>0.12725925925925924</v>
      </c>
    </row>
    <row r="45" spans="2:5">
      <c r="B45" s="58">
        <v>43815</v>
      </c>
      <c r="C45" s="59"/>
      <c r="D45" s="59">
        <v>127.25925925925925</v>
      </c>
      <c r="E45" s="60">
        <f t="shared" si="3"/>
        <v>0.12725925925925924</v>
      </c>
    </row>
    <row r="46" spans="2:5">
      <c r="B46" s="58">
        <v>43816</v>
      </c>
      <c r="C46" s="59"/>
      <c r="D46" s="59">
        <v>127.25925925925925</v>
      </c>
      <c r="E46" s="60">
        <f t="shared" si="3"/>
        <v>0.12725925925925924</v>
      </c>
    </row>
    <row r="47" spans="2:5">
      <c r="B47" s="58">
        <v>43817</v>
      </c>
      <c r="C47" s="59"/>
      <c r="D47" s="59">
        <v>127.25925925925925</v>
      </c>
      <c r="E47" s="60">
        <f t="shared" si="3"/>
        <v>0.12725925925925924</v>
      </c>
    </row>
    <row r="48" spans="2:5">
      <c r="B48" s="58">
        <v>43818</v>
      </c>
      <c r="C48" s="59"/>
      <c r="D48" s="59">
        <v>127.25925925925925</v>
      </c>
      <c r="E48" s="60">
        <f t="shared" si="3"/>
        <v>0.12725925925925924</v>
      </c>
    </row>
    <row r="49" spans="1:5">
      <c r="B49" s="58">
        <v>43819</v>
      </c>
      <c r="C49" s="59"/>
      <c r="D49" s="59">
        <v>127.25925925925925</v>
      </c>
      <c r="E49" s="60">
        <f t="shared" si="3"/>
        <v>0.12725925925925924</v>
      </c>
    </row>
    <row r="50" spans="1:5">
      <c r="B50" s="58">
        <v>43820</v>
      </c>
      <c r="C50" s="59"/>
      <c r="D50" s="59">
        <v>127.25925925925925</v>
      </c>
      <c r="E50" s="60">
        <f t="shared" si="3"/>
        <v>0.12725925925925924</v>
      </c>
    </row>
    <row r="51" spans="1:5">
      <c r="B51" s="58">
        <v>43821</v>
      </c>
      <c r="C51" s="59"/>
      <c r="D51" s="59">
        <v>127.25925925925925</v>
      </c>
      <c r="E51" s="60">
        <f t="shared" si="3"/>
        <v>0.12725925925925924</v>
      </c>
    </row>
    <row r="52" spans="1:5">
      <c r="B52" s="58">
        <v>43822</v>
      </c>
      <c r="C52" s="59"/>
      <c r="D52" s="59">
        <v>127.25925925925925</v>
      </c>
      <c r="E52" s="60">
        <f t="shared" si="3"/>
        <v>0.12725925925925924</v>
      </c>
    </row>
    <row r="53" spans="1:5">
      <c r="B53" s="58">
        <v>43823</v>
      </c>
      <c r="C53" s="59"/>
      <c r="D53" s="59">
        <v>127.25925925925925</v>
      </c>
      <c r="E53" s="60">
        <f t="shared" si="3"/>
        <v>0.12725925925925924</v>
      </c>
    </row>
    <row r="54" spans="1:5">
      <c r="B54" s="58">
        <v>43824</v>
      </c>
      <c r="C54" s="59"/>
      <c r="D54" s="59">
        <v>127.25925925925925</v>
      </c>
      <c r="E54" s="60">
        <f t="shared" si="3"/>
        <v>0.12725925925925924</v>
      </c>
    </row>
    <row r="55" spans="1:5">
      <c r="B55" s="58">
        <v>43825</v>
      </c>
      <c r="C55" s="59"/>
      <c r="D55" s="59">
        <v>127.25925925925925</v>
      </c>
      <c r="E55" s="60">
        <f t="shared" si="3"/>
        <v>0.12725925925925924</v>
      </c>
    </row>
    <row r="56" spans="1:5">
      <c r="B56" s="58">
        <v>43826</v>
      </c>
      <c r="C56" s="59"/>
      <c r="D56" s="59">
        <v>127.25925925925925</v>
      </c>
      <c r="E56" s="60">
        <f t="shared" si="3"/>
        <v>0.12725925925925924</v>
      </c>
    </row>
    <row r="57" spans="1:5">
      <c r="B57" s="58">
        <v>43827</v>
      </c>
      <c r="C57" s="59"/>
      <c r="D57" s="59">
        <v>127.25925925925925</v>
      </c>
      <c r="E57" s="60">
        <f t="shared" si="3"/>
        <v>0.12725925925925924</v>
      </c>
    </row>
    <row r="58" spans="1:5">
      <c r="B58" s="58">
        <v>43828</v>
      </c>
      <c r="C58" s="59"/>
      <c r="D58" s="59">
        <v>127.25925925925925</v>
      </c>
      <c r="E58" s="60">
        <f t="shared" si="3"/>
        <v>0.12725925925925924</v>
      </c>
    </row>
    <row r="59" spans="1:5">
      <c r="B59" s="58">
        <v>43829</v>
      </c>
      <c r="C59" s="59"/>
      <c r="D59" s="59">
        <v>127.25925925925925</v>
      </c>
      <c r="E59" s="60">
        <f t="shared" si="3"/>
        <v>0.12725925925925924</v>
      </c>
    </row>
    <row r="60" spans="1:5">
      <c r="B60" s="58">
        <v>43830</v>
      </c>
      <c r="D60" s="59">
        <v>127.25925925925925</v>
      </c>
      <c r="E60" s="60">
        <f t="shared" si="3"/>
        <v>0.12725925925925924</v>
      </c>
    </row>
    <row r="61" spans="1:5">
      <c r="B61" s="58">
        <v>43831</v>
      </c>
      <c r="C61" s="59"/>
      <c r="D61" s="59">
        <v>127.25925925925925</v>
      </c>
      <c r="E61" s="60">
        <f t="shared" si="3"/>
        <v>0.12725925925925924</v>
      </c>
    </row>
    <row r="62" spans="1:5">
      <c r="A62">
        <f>B62-B35</f>
        <v>27</v>
      </c>
      <c r="B62" s="58">
        <v>43832</v>
      </c>
      <c r="C62" s="59">
        <v>219006</v>
      </c>
      <c r="D62" s="59">
        <f>(C62-C35)/A62</f>
        <v>127.25925925925925</v>
      </c>
      <c r="E62" s="60">
        <f>D62/1000</f>
        <v>0.12725925925925924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F0ADEFFB48B849A10AE4A239DAFBBF" ma:contentTypeVersion="4" ma:contentTypeDescription="Create a new document." ma:contentTypeScope="" ma:versionID="86b35d2ed01004755a6c537f978e0e4c">
  <xsd:schema xmlns:xsd="http://www.w3.org/2001/XMLSchema" xmlns:xs="http://www.w3.org/2001/XMLSchema" xmlns:p="http://schemas.microsoft.com/office/2006/metadata/properties" xmlns:ns2="39ab288a-8589-4c39-bdd2-e9c983f1a4bf" targetNamespace="http://schemas.microsoft.com/office/2006/metadata/properties" ma:root="true" ma:fieldsID="9fc5664b8ad7a484f020b06b08969e53" ns2:_="">
    <xsd:import namespace="39ab288a-8589-4c39-bdd2-e9c983f1a4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ab288a-8589-4c39-bdd2-e9c983f1a4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2A0F09F-6BF5-465F-BD21-8563E0397AC6}"/>
</file>

<file path=customXml/itemProps2.xml><?xml version="1.0" encoding="utf-8"?>
<ds:datastoreItem xmlns:ds="http://schemas.openxmlformats.org/officeDocument/2006/customXml" ds:itemID="{6507C47B-A137-47A8-AF5F-E642F7848ABF}"/>
</file>

<file path=customXml/itemProps3.xml><?xml version="1.0" encoding="utf-8"?>
<ds:datastoreItem xmlns:ds="http://schemas.openxmlformats.org/officeDocument/2006/customXml" ds:itemID="{1896F517-1EE8-4562-83F4-94F70C062E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Sandalhaven Summary</vt:lpstr>
      <vt:lpstr>EWD Flows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Jacquee Chandler</dc:creator>
  <cp:lastModifiedBy>Jacquee Chandler</cp:lastModifiedBy>
  <dcterms:created xsi:type="dcterms:W3CDTF">2020-02-06T18:18:42Z</dcterms:created>
  <dcterms:modified xsi:type="dcterms:W3CDTF">2020-02-06T18:18:48Z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0x01010028F0ADEFFB48B849A10AE4A239DAFBBF</vt:lpwstr>
  </property>
</Properties>
</file>