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5F25F092-363E-4008-A30F-28A272D4D4EF}" xr6:coauthVersionLast="44" xr6:coauthVersionMax="44" xr10:uidLastSave="{00000000-0000-0000-0000-000000000000}"/>
  <bookViews>
    <workbookView xWindow="28680" yWindow="-120" windowWidth="29040" windowHeight="15840" xr2:uid="{E15F657D-3238-4038-9D0A-2785D96FE310}"/>
  </bookViews>
  <sheets>
    <sheet name="WLU" sheetId="3" r:id="rId1"/>
    <sheet name="Crescent Heights" sheetId="1" r:id="rId2"/>
    <sheet name="Daily flow-084" sheetId="2" r:id="rId3"/>
    <sheet name="Monthly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K35" i="1" l="1"/>
  <c r="AJ22" i="1"/>
  <c r="AI22" i="1"/>
  <c r="AF22" i="1"/>
  <c r="AD22" i="1"/>
  <c r="AA22" i="1"/>
  <c r="AB22" i="1" s="1"/>
  <c r="AC22" i="1" s="1"/>
  <c r="X22" i="1"/>
  <c r="D22" i="1"/>
  <c r="C22" i="1"/>
  <c r="AH21" i="1"/>
  <c r="AE21" i="1"/>
  <c r="AF21" i="1" s="1"/>
  <c r="AA21" i="1"/>
  <c r="AB21" i="1" s="1"/>
  <c r="AC21" i="1" s="1"/>
  <c r="X21" i="1"/>
  <c r="L21" i="1"/>
  <c r="J21" i="1"/>
  <c r="M21" i="1" s="1"/>
  <c r="G21" i="1"/>
  <c r="D21" i="1"/>
  <c r="C21" i="1"/>
  <c r="B21" i="1"/>
  <c r="H21" i="1" s="1"/>
  <c r="N21" i="1" s="1"/>
  <c r="AH20" i="1"/>
  <c r="AG21" i="1" s="1"/>
  <c r="AI21" i="1" s="1"/>
  <c r="AF20" i="1"/>
  <c r="AE20" i="1"/>
  <c r="AD21" i="1" s="1"/>
  <c r="AA20" i="1"/>
  <c r="AB20" i="1" s="1"/>
  <c r="AC20" i="1" s="1"/>
  <c r="X20" i="1"/>
  <c r="L20" i="1"/>
  <c r="J20" i="1"/>
  <c r="M20" i="1" s="1"/>
  <c r="G20" i="1"/>
  <c r="D20" i="1"/>
  <c r="C20" i="1"/>
  <c r="B20" i="1"/>
  <c r="AH19" i="1"/>
  <c r="AG20" i="1" s="1"/>
  <c r="AE19" i="1"/>
  <c r="AB19" i="1"/>
  <c r="AC19" i="1" s="1"/>
  <c r="AA19" i="1"/>
  <c r="X19" i="1"/>
  <c r="L19" i="1"/>
  <c r="M19" i="1" s="1"/>
  <c r="J19" i="1"/>
  <c r="G19" i="1"/>
  <c r="P19" i="1" s="1"/>
  <c r="Q19" i="1" s="1"/>
  <c r="D19" i="1"/>
  <c r="C19" i="1"/>
  <c r="B19" i="1"/>
  <c r="H19" i="1" s="1"/>
  <c r="N19" i="1" s="1"/>
  <c r="AH18" i="1"/>
  <c r="AG19" i="1" s="1"/>
  <c r="AG18" i="1"/>
  <c r="AI18" i="1" s="1"/>
  <c r="AJ18" i="1" s="1"/>
  <c r="AE18" i="1"/>
  <c r="AF18" i="1" s="1"/>
  <c r="AB18" i="1"/>
  <c r="AC18" i="1" s="1"/>
  <c r="AA18" i="1"/>
  <c r="X18" i="1"/>
  <c r="L18" i="1"/>
  <c r="M18" i="1" s="1"/>
  <c r="J18" i="1"/>
  <c r="G18" i="1"/>
  <c r="P18" i="1" s="1"/>
  <c r="D18" i="1"/>
  <c r="C18" i="1"/>
  <c r="B18" i="1"/>
  <c r="H18" i="1" s="1"/>
  <c r="AH17" i="1"/>
  <c r="AG17" i="1"/>
  <c r="AI17" i="1" s="1"/>
  <c r="AJ17" i="1" s="1"/>
  <c r="AE17" i="1"/>
  <c r="AF17" i="1" s="1"/>
  <c r="AB17" i="1"/>
  <c r="AC17" i="1" s="1"/>
  <c r="AA17" i="1"/>
  <c r="X17" i="1"/>
  <c r="L17" i="1"/>
  <c r="M17" i="1" s="1"/>
  <c r="J17" i="1"/>
  <c r="G17" i="1"/>
  <c r="P17" i="1" s="1"/>
  <c r="Q17" i="1" s="1"/>
  <c r="D17" i="1"/>
  <c r="C17" i="1"/>
  <c r="B17" i="1"/>
  <c r="H17" i="1" s="1"/>
  <c r="N17" i="1" s="1"/>
  <c r="AH16" i="1"/>
  <c r="AG16" i="1"/>
  <c r="AI16" i="1" s="1"/>
  <c r="AJ16" i="1" s="1"/>
  <c r="AE16" i="1"/>
  <c r="AF16" i="1" s="1"/>
  <c r="AB16" i="1"/>
  <c r="AC16" i="1" s="1"/>
  <c r="AA16" i="1"/>
  <c r="X16" i="1"/>
  <c r="L16" i="1"/>
  <c r="M16" i="1" s="1"/>
  <c r="J16" i="1"/>
  <c r="G16" i="1"/>
  <c r="P16" i="1" s="1"/>
  <c r="D16" i="1"/>
  <c r="C16" i="1"/>
  <c r="B16" i="1"/>
  <c r="H16" i="1" s="1"/>
  <c r="AH15" i="1"/>
  <c r="AG15" i="1"/>
  <c r="AI15" i="1" s="1"/>
  <c r="AJ15" i="1" s="1"/>
  <c r="AE15" i="1"/>
  <c r="AF15" i="1" s="1"/>
  <c r="AB15" i="1"/>
  <c r="AC15" i="1" s="1"/>
  <c r="AA15" i="1"/>
  <c r="X15" i="1"/>
  <c r="L15" i="1"/>
  <c r="J15" i="1"/>
  <c r="M15" i="1" s="1"/>
  <c r="G15" i="1"/>
  <c r="P15" i="1" s="1"/>
  <c r="D15" i="1"/>
  <c r="C15" i="1"/>
  <c r="B15" i="1"/>
  <c r="H15" i="1" s="1"/>
  <c r="N15" i="1" s="1"/>
  <c r="AH14" i="1"/>
  <c r="AG14" i="1"/>
  <c r="AI14" i="1" s="1"/>
  <c r="AJ14" i="1" s="1"/>
  <c r="AE14" i="1"/>
  <c r="AF14" i="1" s="1"/>
  <c r="AB14" i="1"/>
  <c r="AC14" i="1" s="1"/>
  <c r="AA14" i="1"/>
  <c r="X14" i="1"/>
  <c r="L14" i="1"/>
  <c r="J14" i="1"/>
  <c r="M14" i="1" s="1"/>
  <c r="G14" i="1"/>
  <c r="P14" i="1" s="1"/>
  <c r="Q14" i="1" s="1"/>
  <c r="D14" i="1"/>
  <c r="C14" i="1"/>
  <c r="B14" i="1"/>
  <c r="H14" i="1" s="1"/>
  <c r="N14" i="1" s="1"/>
  <c r="AH13" i="1"/>
  <c r="AG13" i="1"/>
  <c r="AI13" i="1" s="1"/>
  <c r="AJ13" i="1" s="1"/>
  <c r="AE13" i="1"/>
  <c r="AF13" i="1" s="1"/>
  <c r="AB13" i="1"/>
  <c r="AC13" i="1" s="1"/>
  <c r="AA13" i="1"/>
  <c r="X13" i="1"/>
  <c r="L13" i="1"/>
  <c r="J13" i="1"/>
  <c r="M13" i="1" s="1"/>
  <c r="G13" i="1"/>
  <c r="P13" i="1" s="1"/>
  <c r="D13" i="1"/>
  <c r="C13" i="1"/>
  <c r="B13" i="1"/>
  <c r="H13" i="1" s="1"/>
  <c r="N13" i="1" s="1"/>
  <c r="AI12" i="1"/>
  <c r="AJ12" i="1" s="1"/>
  <c r="AH12" i="1"/>
  <c r="AF12" i="1"/>
  <c r="AE12" i="1"/>
  <c r="AA12" i="1"/>
  <c r="AB12" i="1" s="1"/>
  <c r="AC12" i="1" s="1"/>
  <c r="X12" i="1"/>
  <c r="L12" i="1"/>
  <c r="J12" i="1"/>
  <c r="M12" i="1" s="1"/>
  <c r="G12" i="1"/>
  <c r="D12" i="1"/>
  <c r="C12" i="1"/>
  <c r="B12" i="1"/>
  <c r="H12" i="1" s="1"/>
  <c r="N12" i="1" s="1"/>
  <c r="AH11" i="1"/>
  <c r="AI11" i="1" s="1"/>
  <c r="AJ11" i="1" s="1"/>
  <c r="AG11" i="1"/>
  <c r="AF11" i="1"/>
  <c r="AE11" i="1"/>
  <c r="AD11" i="1"/>
  <c r="AB11" i="1"/>
  <c r="AB23" i="1" s="1"/>
  <c r="AA11" i="1"/>
  <c r="X11" i="1"/>
  <c r="L11" i="1"/>
  <c r="J11" i="1"/>
  <c r="M11" i="1" s="1"/>
  <c r="G11" i="1"/>
  <c r="P11" i="1" s="1"/>
  <c r="Q11" i="1" s="1"/>
  <c r="D11" i="1"/>
  <c r="C11" i="1"/>
  <c r="B11" i="1"/>
  <c r="H11" i="1" s="1"/>
  <c r="N11" i="1" s="1"/>
  <c r="O22" i="1"/>
  <c r="L10" i="1"/>
  <c r="L22" i="1" s="1"/>
  <c r="J10" i="1"/>
  <c r="J22" i="1" s="1"/>
  <c r="F22" i="1"/>
  <c r="E22" i="1"/>
  <c r="D10" i="1"/>
  <c r="C10" i="1"/>
  <c r="B10" i="1"/>
  <c r="B22" i="1" s="1"/>
  <c r="B24" i="1" l="1"/>
  <c r="N16" i="1"/>
  <c r="Q16" i="1"/>
  <c r="N18" i="1"/>
  <c r="Q18" i="1"/>
  <c r="Q13" i="1"/>
  <c r="Q15" i="1"/>
  <c r="P20" i="1"/>
  <c r="Q20" i="1" s="1"/>
  <c r="P12" i="1"/>
  <c r="Q12" i="1" s="1"/>
  <c r="H20" i="1"/>
  <c r="N20" i="1" s="1"/>
  <c r="AJ21" i="1"/>
  <c r="P21" i="1"/>
  <c r="Q21" i="1" s="1"/>
  <c r="AD19" i="1"/>
  <c r="AF19" i="1" s="1"/>
  <c r="AF23" i="1" s="1"/>
  <c r="G10" i="1"/>
  <c r="M10" i="1"/>
  <c r="AI19" i="1"/>
  <c r="AJ19" i="1" s="1"/>
  <c r="AJ23" i="1" s="1"/>
  <c r="AI20" i="1"/>
  <c r="AJ20" i="1" s="1"/>
  <c r="B23" i="1"/>
  <c r="AC11" i="1"/>
  <c r="AC23" i="1" s="1"/>
  <c r="P10" i="1" l="1"/>
  <c r="H10" i="1"/>
  <c r="N10" i="1" s="1"/>
  <c r="N22" i="1" s="1"/>
  <c r="G22" i="1"/>
  <c r="M23" i="1"/>
  <c r="M22" i="1"/>
  <c r="H22" i="1" l="1"/>
  <c r="P24" i="1"/>
  <c r="Q24" i="1" s="1"/>
  <c r="P22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</authors>
  <commentList>
    <comment ref="B9" authorId="0" shapeId="0" xr:uid="{CA59EC2C-DBF6-4FB3-9223-02CB369EBF8F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9" authorId="0" shapeId="0" xr:uid="{F50237B0-D907-4527-A198-1307E5BB475B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9" authorId="0" shapeId="0" xr:uid="{826386F6-1204-4905-B025-83040BEDB018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9" authorId="1" shapeId="0" xr:uid="{244CE8C0-F87A-48F3-A50C-C5B6270E0826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9" authorId="1" shapeId="0" xr:uid="{99129896-BA51-459B-AD0B-D5129E319D9A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</commentList>
</comments>
</file>

<file path=xl/sharedStrings.xml><?xml version="1.0" encoding="utf-8"?>
<sst xmlns="http://schemas.openxmlformats.org/spreadsheetml/2006/main" count="205" uniqueCount="107">
  <si>
    <t>252/084 - Crescent Heights</t>
  </si>
  <si>
    <t>PWS ID No. 3480255</t>
  </si>
  <si>
    <t>CUP No. N/A</t>
  </si>
  <si>
    <t>FDEP Permitted Max Day Capacity of Plant - N/A</t>
  </si>
  <si>
    <t>Hyper Links'!A1</t>
  </si>
  <si>
    <t>Water Loss-Use'!A1</t>
  </si>
  <si>
    <t xml:space="preserve">Purchased Water for Crescent Heights - OUC Acct: 6650200001 </t>
  </si>
  <si>
    <t>UIF</t>
  </si>
  <si>
    <t>Total Water Used/Loss</t>
  </si>
  <si>
    <r>
      <rPr>
        <b/>
        <sz val="9"/>
        <color rgb="FF800000"/>
        <rFont val="Arial"/>
        <family val="2"/>
      </rPr>
      <t>Source Mtr. Error Adj. 6"</t>
    </r>
    <r>
      <rPr>
        <sz val="9"/>
        <color rgb="FF800000"/>
        <rFont val="Arial"/>
        <family val="2"/>
      </rPr>
      <t xml:space="preserve">
Meter 83178978   04/19/18 +0.99% 02/21/19 +0.99%</t>
    </r>
  </si>
  <si>
    <r>
      <rPr>
        <b/>
        <sz val="9"/>
        <color rgb="FF800000"/>
        <rFont val="Arial"/>
        <family val="2"/>
      </rPr>
      <t xml:space="preserve">Source Mtr. Error Adj. 6" </t>
    </r>
    <r>
      <rPr>
        <sz val="9"/>
        <color rgb="FF800000"/>
        <rFont val="Arial"/>
        <family val="2"/>
      </rPr>
      <t>Meter# 01226413
02/21/19 0.99%</t>
    </r>
  </si>
  <si>
    <t>6" Mtr #01226413 11/10/16 (5901 W. Amelia Street)</t>
  </si>
  <si>
    <t xml:space="preserve">6" Meter #83178978 </t>
  </si>
  <si>
    <t>6" Mtr 83178978</t>
  </si>
  <si>
    <t>6" Mtr 01226413</t>
  </si>
  <si>
    <t>Purchased Pumped</t>
  </si>
  <si>
    <t>Pumped Daily Avg.</t>
  </si>
  <si>
    <t>Pumped Daily Max.</t>
  </si>
  <si>
    <t>Gallons Used</t>
  </si>
  <si>
    <t>Gallons Loss</t>
  </si>
  <si>
    <t>Total Used/ Loss</t>
  </si>
  <si>
    <t>Pumped, Less Gallons Loss/ Used</t>
  </si>
  <si>
    <t>Meter Adj. %</t>
  </si>
  <si>
    <t>Pumped Meter Adj.</t>
  </si>
  <si>
    <t>Total Pumped Meter Adj.</t>
  </si>
  <si>
    <t>Pumped + Purch, + Source Mtr Error, - Gals Loss/Use</t>
  </si>
  <si>
    <t>Billed Consumption</t>
  </si>
  <si>
    <t>Total AFW (Total Used/Loss + Billed)</t>
  </si>
  <si>
    <t>AFW % plus source mtr. error</t>
  </si>
  <si>
    <t>2018          AFW %</t>
  </si>
  <si>
    <r>
      <t>Start</t>
    </r>
    <r>
      <rPr>
        <sz val="10"/>
        <rFont val="Arial"/>
        <family val="2"/>
      </rPr>
      <t xml:space="preserve"> Date</t>
    </r>
  </si>
  <si>
    <r>
      <t>End</t>
    </r>
    <r>
      <rPr>
        <sz val="10"/>
        <rFont val="Arial"/>
        <family val="2"/>
      </rPr>
      <t xml:space="preserve"> Date</t>
    </r>
  </si>
  <si>
    <r>
      <t xml:space="preserve">Begin </t>
    </r>
    <r>
      <rPr>
        <sz val="10"/>
        <rFont val="Arial"/>
        <family val="2"/>
      </rPr>
      <t>Meter Count</t>
    </r>
  </si>
  <si>
    <r>
      <t>End</t>
    </r>
    <r>
      <rPr>
        <sz val="10"/>
        <rFont val="Arial"/>
        <family val="2"/>
      </rPr>
      <t xml:space="preserve"> Meter Count</t>
    </r>
  </si>
  <si>
    <t>Days in Bill Cycle</t>
  </si>
  <si>
    <t>Consump-
tion</t>
  </si>
  <si>
    <r>
      <t xml:space="preserve">End </t>
    </r>
    <r>
      <rPr>
        <sz val="10"/>
        <rFont val="Arial"/>
        <family val="2"/>
      </rPr>
      <t>Meter Count</t>
    </r>
  </si>
  <si>
    <t>Total Cons.</t>
  </si>
  <si>
    <t>Purch. DailyAvg.</t>
  </si>
  <si>
    <t>Total</t>
  </si>
  <si>
    <t>January 2019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</si>
  <si>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</si>
  <si>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</si>
  <si>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</si>
  <si>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</si>
  <si>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</si>
  <si>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</si>
  <si>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</si>
  <si>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</si>
  <si>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</si>
  <si>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</si>
  <si>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</si>
  <si>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YTDTotal/Avg/Max</t>
  </si>
  <si>
    <t>1529*3</t>
  </si>
  <si>
    <t>Proof to Daily Flow</t>
  </si>
  <si>
    <t>YTD AFW % Jan -Dec</t>
  </si>
  <si>
    <t>Verif. W/UIWtrMn WLU wrksht &amp; WAF Input</t>
  </si>
  <si>
    <t>Proof to Total Billed</t>
  </si>
  <si>
    <t>Water Loss/Use Proof</t>
  </si>
  <si>
    <t>6"</t>
  </si>
  <si>
    <r>
      <rPr>
        <b/>
        <sz val="9"/>
        <color rgb="FF800000"/>
        <rFont val="Arial"/>
        <family val="2"/>
      </rPr>
      <t>Source Mtr. Error Adj.</t>
    </r>
    <r>
      <rPr>
        <sz val="9"/>
        <color rgb="FF800000"/>
        <rFont val="Arial"/>
        <family val="2"/>
      </rPr>
      <t xml:space="preserve">
(01/10/17 +1.40%)         04/19/18 +0.99%</t>
    </r>
  </si>
  <si>
    <t>Dates</t>
  </si>
  <si>
    <t>Pumped</t>
  </si>
  <si>
    <t>Adjusted</t>
  </si>
  <si>
    <t>252/084 (620) -  Crescent Heights</t>
  </si>
  <si>
    <t xml:space="preserve">MWAF - link to AH(x) </t>
  </si>
  <si>
    <t>New 6" Meter ADDED 05-29-18 Start Read 11400</t>
  </si>
  <si>
    <t>Day</t>
  </si>
  <si>
    <t>Avg.</t>
  </si>
  <si>
    <t>Max</t>
  </si>
  <si>
    <t>Proof</t>
  </si>
  <si>
    <t>Grand Total</t>
  </si>
  <si>
    <t>6" #81871475</t>
  </si>
  <si>
    <t>Proof UIF Flow Sum</t>
  </si>
  <si>
    <t>6" #83178978</t>
  </si>
  <si>
    <t>January</t>
  </si>
  <si>
    <t>6" Meter Reads</t>
  </si>
  <si>
    <t>#81871475</t>
  </si>
  <si>
    <t>6" Meter Reads #83178978</t>
  </si>
  <si>
    <t>Crescent Heights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</si>
  <si>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</si>
  <si>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</si>
  <si>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</si>
  <si>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</si>
  <si>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</si>
  <si>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</si>
  <si>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</si>
  <si>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</si>
  <si>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</si>
  <si>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</si>
  <si>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</si>
  <si>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</si>
  <si>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</si>
  <si>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</si>
  <si>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</si>
  <si>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</si>
  <si>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</si>
  <si>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</si>
  <si>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</si>
  <si>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</si>
  <si>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</si>
  <si>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</si>
  <si>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</si>
  <si>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</si>
  <si>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</si>
  <si>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</si>
  <si>
    <t>Crescent Heights -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</si>
</sst>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mm/dd/yy;@"/>
    <numFmt numFmtId="166" formatCode="0.000"/>
    <numFmt numFmtId="167" formatCode="#,##0.000"/>
    <numFmt numFmtId="168" formatCode="#,##0.0000"/>
    <numFmt numFmtId="169" formatCode="0.0000"/>
    <numFmt numFmtId="170" formatCode="0.0%"/>
  </numFmts>
  <fonts count="60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indexed="17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u/>
      <sz val="9"/>
      <color theme="10"/>
      <name val="Geneva"/>
      <family val="2"/>
    </font>
    <font>
      <u/>
      <sz val="9"/>
      <color rgb="FF0070C0"/>
      <name val="Geneva"/>
      <family val="2"/>
    </font>
    <font>
      <b/>
      <sz val="11"/>
      <name val="Arial"/>
      <family val="2"/>
    </font>
    <font>
      <sz val="10"/>
      <color theme="4" tint="-0.499984740745262"/>
      <name val="Arial"/>
      <family val="2"/>
    </font>
    <font>
      <b/>
      <sz val="12"/>
      <name val="Arial"/>
      <family val="2"/>
    </font>
    <font>
      <sz val="9"/>
      <color rgb="FF800000"/>
      <name val="Arial"/>
      <family val="2"/>
    </font>
    <font>
      <b/>
      <sz val="9"/>
      <color rgb="FF800000"/>
      <name val="Arial"/>
      <family val="2"/>
    </font>
    <font>
      <b/>
      <sz val="12"/>
      <color theme="9" tint="-0.499984740745262"/>
      <name val="Arial"/>
      <family val="2"/>
    </font>
    <font>
      <b/>
      <sz val="9"/>
      <name val="Arial"/>
      <family val="2"/>
    </font>
    <font>
      <sz val="9"/>
      <color theme="9" tint="-0.499984740745262"/>
      <name val="Arial"/>
      <family val="2"/>
    </font>
    <font>
      <sz val="9"/>
      <color theme="1"/>
      <name val="Arial"/>
      <family val="2"/>
    </font>
    <font>
      <sz val="10"/>
      <color theme="3" tint="-0.249977111117893"/>
      <name val="Arial"/>
      <family val="2"/>
    </font>
    <font>
      <i/>
      <sz val="10"/>
      <name val="Arial"/>
      <family val="2"/>
    </font>
    <font>
      <b/>
      <sz val="10"/>
      <color theme="6" tint="-0.499984740745262"/>
      <name val="Arial"/>
      <family val="2"/>
    </font>
    <font>
      <sz val="9"/>
      <color rgb="FFFF0000"/>
      <name val="Arial"/>
      <family val="2"/>
    </font>
    <font>
      <b/>
      <sz val="9"/>
      <name val="Geneva"/>
      <family val="2"/>
    </font>
    <font>
      <b/>
      <sz val="10"/>
      <name val="Geneva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rgb="FF800000"/>
      <name val="Arial"/>
      <family val="2"/>
    </font>
    <font>
      <b/>
      <i/>
      <sz val="10"/>
      <color rgb="FF8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8" tint="-0.249977111117893"/>
      <name val="Arial"/>
      <family val="2"/>
    </font>
    <font>
      <sz val="9"/>
      <color theme="3" tint="-0.249977111117893"/>
      <name val="Arial"/>
      <family val="2"/>
    </font>
    <font>
      <sz val="9"/>
      <name val="Geneva"/>
    </font>
    <font>
      <sz val="9"/>
      <color rgb="FF640013"/>
      <name val="Arial"/>
      <family val="2"/>
    </font>
    <font>
      <sz val="9"/>
      <color theme="5" tint="-0.249977111117893"/>
      <name val="Arial"/>
      <family val="2"/>
    </font>
    <font>
      <b/>
      <sz val="11"/>
      <color rgb="FF8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4"/>
      <color theme="9" tint="-0.249977111117893"/>
      <name val="Arial"/>
      <family val="2"/>
    </font>
    <font>
      <i/>
      <sz val="11"/>
      <color theme="1"/>
      <name val="Arial"/>
      <family val="2"/>
    </font>
    <font>
      <sz val="9"/>
      <name val="Geneva"/>
      <family val="2"/>
    </font>
    <font>
      <b/>
      <i/>
      <sz val="8"/>
      <color rgb="FFFF0000"/>
      <name val="Arial"/>
      <family val="2"/>
    </font>
    <font>
      <b/>
      <i/>
      <sz val="9"/>
      <color theme="2" tint="-0.74999237037263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10"/>
      <name val="Geneva"/>
    </font>
    <font>
      <b/>
      <sz val="9"/>
      <name val="Geneva"/>
    </font>
    <font>
      <sz val="9"/>
      <color rgb="FFFF0000"/>
      <name val="Geneva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u/>
      <sz val="10"/>
      <name val="Genev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8" fillId="0" borderId="0"/>
    <xf numFmtId="0" fontId="47" fillId="0" borderId="0" applyProtection="0"/>
    <xf numFmtId="0" fontId="47" fillId="0" borderId="0" applyProtection="0"/>
    <xf numFmtId="0" fontId="47" fillId="0" borderId="0" applyProtection="0"/>
  </cellStyleXfs>
  <cellXfs count="25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7" fillId="0" borderId="0" xfId="3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2" applyAlignment="1" applyProtection="1"/>
    <xf numFmtId="0" fontId="10" fillId="0" borderId="0" xfId="2" quotePrefix="1" applyFont="1" applyAlignment="1" applyProtection="1"/>
    <xf numFmtId="0" fontId="9" fillId="0" borderId="0" xfId="2" quotePrefix="1" applyAlignment="1" applyProtection="1"/>
    <xf numFmtId="0" fontId="13" fillId="0" borderId="0" xfId="0" applyFo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4" borderId="1" xfId="0" applyFill="1" applyBorder="1"/>
    <xf numFmtId="0" fontId="17" fillId="4" borderId="3" xfId="0" applyFont="1" applyFill="1" applyBorder="1"/>
    <xf numFmtId="0" fontId="3" fillId="4" borderId="1" xfId="0" applyFont="1" applyFill="1" applyBorder="1"/>
    <xf numFmtId="0" fontId="0" fillId="4" borderId="3" xfId="0" applyFill="1" applyBorder="1"/>
    <xf numFmtId="0" fontId="3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9" fontId="18" fillId="9" borderId="10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9" fontId="17" fillId="0" borderId="11" xfId="0" applyNumberFormat="1" applyFont="1" applyBorder="1"/>
    <xf numFmtId="164" fontId="3" fillId="3" borderId="14" xfId="0" applyNumberFormat="1" applyFont="1" applyFill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10" borderId="14" xfId="0" applyNumberFormat="1" applyFont="1" applyFill="1" applyBorder="1" applyAlignment="1">
      <alignment horizontal="center"/>
    </xf>
    <xf numFmtId="10" fontId="14" fillId="0" borderId="14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64" fontId="3" fillId="7" borderId="14" xfId="0" applyNumberFormat="1" applyFont="1" applyFill="1" applyBorder="1" applyAlignment="1">
      <alignment horizontal="center"/>
    </xf>
    <xf numFmtId="164" fontId="19" fillId="0" borderId="14" xfId="0" applyNumberFormat="1" applyFont="1" applyBorder="1"/>
    <xf numFmtId="10" fontId="20" fillId="0" borderId="14" xfId="1" applyNumberFormat="1" applyFont="1" applyBorder="1" applyAlignment="1">
      <alignment horizontal="center"/>
    </xf>
    <xf numFmtId="9" fontId="18" fillId="9" borderId="14" xfId="1" applyFont="1" applyFill="1" applyBorder="1" applyAlignment="1">
      <alignment horizontal="center" vertical="center"/>
    </xf>
    <xf numFmtId="165" fontId="21" fillId="4" borderId="15" xfId="0" applyNumberFormat="1" applyFont="1" applyFill="1" applyBorder="1" applyAlignment="1">
      <alignment horizontal="center"/>
    </xf>
    <xf numFmtId="165" fontId="21" fillId="0" borderId="14" xfId="0" applyNumberFormat="1" applyFont="1" applyBorder="1" applyAlignment="1">
      <alignment horizontal="center"/>
    </xf>
    <xf numFmtId="1" fontId="21" fillId="4" borderId="14" xfId="0" applyNumberFormat="1" applyFont="1" applyFill="1" applyBorder="1" applyAlignment="1">
      <alignment horizontal="center"/>
    </xf>
    <xf numFmtId="1" fontId="21" fillId="0" borderId="14" xfId="0" applyNumberFormat="1" applyFont="1" applyBorder="1" applyAlignment="1">
      <alignment horizontal="center"/>
    </xf>
    <xf numFmtId="166" fontId="21" fillId="4" borderId="14" xfId="0" applyNumberFormat="1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1" fontId="20" fillId="4" borderId="11" xfId="0" applyNumberFormat="1" applyFont="1" applyFill="1" applyBorder="1" applyAlignment="1">
      <alignment horizontal="center"/>
    </xf>
    <xf numFmtId="0" fontId="4" fillId="4" borderId="11" xfId="0" applyFont="1" applyFill="1" applyBorder="1"/>
    <xf numFmtId="0" fontId="3" fillId="0" borderId="11" xfId="0" applyFont="1" applyBorder="1"/>
    <xf numFmtId="10" fontId="14" fillId="0" borderId="11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7" borderId="11" xfId="0" applyNumberFormat="1" applyFont="1" applyFill="1" applyBorder="1" applyAlignment="1">
      <alignment horizontal="center"/>
    </xf>
    <xf numFmtId="164" fontId="19" fillId="0" borderId="11" xfId="0" applyNumberFormat="1" applyFont="1" applyBorder="1"/>
    <xf numFmtId="9" fontId="18" fillId="9" borderId="11" xfId="1" applyFont="1" applyFill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66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7" fontId="5" fillId="0" borderId="14" xfId="0" applyNumberFormat="1" applyFont="1" applyBorder="1" applyAlignment="1">
      <alignment horizontal="center"/>
    </xf>
    <xf numFmtId="168" fontId="22" fillId="0" borderId="11" xfId="0" applyNumberFormat="1" applyFont="1" applyBorder="1" applyAlignment="1">
      <alignment horizontal="center"/>
    </xf>
    <xf numFmtId="169" fontId="5" fillId="0" borderId="11" xfId="0" applyNumberFormat="1" applyFont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64" fontId="4" fillId="0" borderId="11" xfId="0" applyNumberFormat="1" applyFont="1" applyBorder="1"/>
    <xf numFmtId="1" fontId="5" fillId="0" borderId="11" xfId="0" applyNumberFormat="1" applyFont="1" applyBorder="1" applyAlignment="1">
      <alignment horizontal="center"/>
    </xf>
    <xf numFmtId="164" fontId="3" fillId="10" borderId="4" xfId="0" applyNumberFormat="1" applyFont="1" applyFill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0" fontId="3" fillId="0" borderId="16" xfId="0" applyFont="1" applyBorder="1"/>
    <xf numFmtId="1" fontId="4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164" fontId="17" fillId="3" borderId="11" xfId="0" applyNumberFormat="1" applyFont="1" applyFill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164" fontId="17" fillId="5" borderId="11" xfId="0" applyNumberFormat="1" applyFont="1" applyFill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17" fillId="6" borderId="11" xfId="0" applyNumberFormat="1" applyFont="1" applyFill="1" applyBorder="1" applyAlignment="1">
      <alignment horizontal="center"/>
    </xf>
    <xf numFmtId="164" fontId="17" fillId="7" borderId="11" xfId="0" applyNumberFormat="1" applyFont="1" applyFill="1" applyBorder="1" applyAlignment="1">
      <alignment horizontal="center"/>
    </xf>
    <xf numFmtId="164" fontId="19" fillId="8" borderId="11" xfId="0" applyNumberFormat="1" applyFont="1" applyFill="1" applyBorder="1"/>
    <xf numFmtId="170" fontId="17" fillId="4" borderId="11" xfId="0" applyNumberFormat="1" applyFont="1" applyFill="1" applyBorder="1" applyAlignment="1">
      <alignment horizontal="center"/>
    </xf>
    <xf numFmtId="0" fontId="24" fillId="0" borderId="0" xfId="0" applyFont="1"/>
    <xf numFmtId="1" fontId="25" fillId="0" borderId="11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4" fontId="0" fillId="0" borderId="11" xfId="0" applyNumberFormat="1" applyBorder="1"/>
    <xf numFmtId="0" fontId="19" fillId="0" borderId="0" xfId="0" applyFont="1"/>
    <xf numFmtId="166" fontId="3" fillId="0" borderId="0" xfId="0" applyNumberFormat="1" applyFont="1"/>
    <xf numFmtId="166" fontId="26" fillId="0" borderId="0" xfId="0" applyNumberFormat="1" applyFont="1" applyAlignment="1">
      <alignment horizontal="center"/>
    </xf>
    <xf numFmtId="170" fontId="26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7" fontId="8" fillId="0" borderId="11" xfId="0" applyNumberFormat="1" applyFont="1" applyBorder="1" applyAlignment="1">
      <alignment horizontal="center"/>
    </xf>
    <xf numFmtId="169" fontId="8" fillId="0" borderId="11" xfId="0" applyNumberFormat="1" applyFont="1" applyBorder="1" applyAlignment="1">
      <alignment horizontal="center"/>
    </xf>
    <xf numFmtId="168" fontId="8" fillId="0" borderId="11" xfId="0" applyNumberFormat="1" applyFont="1" applyBorder="1" applyAlignment="1">
      <alignment horizontal="center"/>
    </xf>
    <xf numFmtId="164" fontId="27" fillId="0" borderId="11" xfId="0" applyNumberFormat="1" applyFont="1" applyBorder="1" applyAlignment="1">
      <alignment horizontal="center"/>
    </xf>
    <xf numFmtId="164" fontId="28" fillId="0" borderId="11" xfId="0" applyNumberFormat="1" applyFont="1" applyBorder="1"/>
    <xf numFmtId="0" fontId="4" fillId="0" borderId="11" xfId="0" applyFont="1" applyBorder="1"/>
    <xf numFmtId="166" fontId="8" fillId="0" borderId="11" xfId="0" applyNumberFormat="1" applyFont="1" applyBorder="1" applyAlignment="1">
      <alignment horizontal="center"/>
    </xf>
    <xf numFmtId="0" fontId="17" fillId="0" borderId="0" xfId="0" applyFont="1"/>
    <xf numFmtId="164" fontId="29" fillId="0" borderId="11" xfId="0" applyNumberFormat="1" applyFont="1" applyBorder="1" applyAlignment="1">
      <alignment horizontal="center"/>
    </xf>
    <xf numFmtId="166" fontId="29" fillId="0" borderId="11" xfId="0" applyNumberFormat="1" applyFont="1" applyBorder="1" applyAlignment="1">
      <alignment horizontal="left"/>
    </xf>
    <xf numFmtId="0" fontId="30" fillId="0" borderId="11" xfId="0" applyFont="1" applyBorder="1"/>
    <xf numFmtId="169" fontId="31" fillId="0" borderId="0" xfId="0" applyNumberFormat="1" applyFont="1" applyAlignment="1">
      <alignment horizontal="right"/>
    </xf>
    <xf numFmtId="164" fontId="31" fillId="0" borderId="11" xfId="0" applyNumberFormat="1" applyFont="1" applyBorder="1" applyAlignment="1">
      <alignment horizontal="center"/>
    </xf>
    <xf numFmtId="170" fontId="26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10" fontId="20" fillId="0" borderId="11" xfId="1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164" fontId="29" fillId="0" borderId="0" xfId="0" applyNumberFormat="1" applyFont="1" applyAlignment="1">
      <alignment horizontal="left"/>
    </xf>
    <xf numFmtId="0" fontId="27" fillId="0" borderId="0" xfId="0" applyFont="1"/>
    <xf numFmtId="0" fontId="3" fillId="11" borderId="1" xfId="0" applyFont="1" applyFill="1" applyBorder="1" applyAlignment="1">
      <alignment horizontal="left"/>
    </xf>
    <xf numFmtId="0" fontId="3" fillId="11" borderId="2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wrapText="1"/>
    </xf>
    <xf numFmtId="169" fontId="32" fillId="0" borderId="14" xfId="0" applyNumberFormat="1" applyFont="1" applyBorder="1" applyAlignment="1">
      <alignment horizontal="right"/>
    </xf>
    <xf numFmtId="169" fontId="29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/>
    <xf numFmtId="3" fontId="17" fillId="0" borderId="0" xfId="0" applyNumberFormat="1" applyFont="1"/>
    <xf numFmtId="0" fontId="9" fillId="0" borderId="0" xfId="2" quotePrefix="1" applyAlignment="1" applyProtection="1">
      <alignment horizontal="right" wrapText="1"/>
    </xf>
    <xf numFmtId="3" fontId="17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3" fillId="0" borderId="1" xfId="0" applyFont="1" applyBorder="1"/>
    <xf numFmtId="0" fontId="29" fillId="0" borderId="3" xfId="0" applyFont="1" applyBorder="1" applyAlignment="1">
      <alignment horizontal="right"/>
    </xf>
    <xf numFmtId="165" fontId="5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164" fontId="35" fillId="0" borderId="0" xfId="0" applyNumberFormat="1" applyFont="1" applyAlignment="1">
      <alignment horizontal="center"/>
    </xf>
    <xf numFmtId="0" fontId="36" fillId="0" borderId="0" xfId="2" quotePrefix="1" applyFont="1" applyAlignment="1" applyProtection="1"/>
    <xf numFmtId="164" fontId="37" fillId="0" borderId="0" xfId="0" applyNumberFormat="1" applyFont="1" applyAlignment="1">
      <alignment horizontal="center"/>
    </xf>
    <xf numFmtId="0" fontId="14" fillId="0" borderId="0" xfId="4" applyFont="1" applyAlignment="1">
      <alignment horizontal="center" wrapText="1"/>
    </xf>
    <xf numFmtId="0" fontId="14" fillId="0" borderId="0" xfId="0" applyFont="1" applyAlignment="1">
      <alignment horizontal="left"/>
    </xf>
    <xf numFmtId="166" fontId="8" fillId="0" borderId="0" xfId="0" applyNumberFormat="1" applyFont="1"/>
    <xf numFmtId="0" fontId="14" fillId="0" borderId="0" xfId="0" applyFont="1" applyAlignment="1">
      <alignment horizontal="right"/>
    </xf>
    <xf numFmtId="10" fontId="39" fillId="0" borderId="0" xfId="0" applyNumberFormat="1" applyFont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 wrapText="1"/>
    </xf>
    <xf numFmtId="0" fontId="31" fillId="0" borderId="11" xfId="0" applyFont="1" applyBorder="1"/>
    <xf numFmtId="0" fontId="14" fillId="0" borderId="0" xfId="0" applyFont="1" applyAlignment="1">
      <alignment horizontal="left" wrapText="1"/>
    </xf>
    <xf numFmtId="0" fontId="31" fillId="0" borderId="0" xfId="0" applyFont="1"/>
    <xf numFmtId="0" fontId="4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center"/>
    </xf>
    <xf numFmtId="10" fontId="14" fillId="0" borderId="11" xfId="0" applyNumberFormat="1" applyFont="1" applyBorder="1" applyAlignment="1">
      <alignment horizontal="left"/>
    </xf>
    <xf numFmtId="10" fontId="14" fillId="0" borderId="0" xfId="0" applyNumberFormat="1" applyFont="1" applyAlignment="1">
      <alignment horizontal="left"/>
    </xf>
    <xf numFmtId="14" fontId="14" fillId="0" borderId="11" xfId="0" applyNumberFormat="1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0" fontId="41" fillId="0" borderId="11" xfId="0" applyFont="1" applyBorder="1"/>
    <xf numFmtId="0" fontId="41" fillId="0" borderId="0" xfId="0" applyFont="1"/>
    <xf numFmtId="0" fontId="13" fillId="0" borderId="0" xfId="0" applyFont="1" applyAlignment="1">
      <alignment horizontal="left"/>
    </xf>
    <xf numFmtId="0" fontId="44" fillId="0" borderId="0" xfId="0" applyFont="1"/>
    <xf numFmtId="1" fontId="44" fillId="0" borderId="0" xfId="0" applyNumberFormat="1" applyFont="1"/>
    <xf numFmtId="0" fontId="34" fillId="0" borderId="0" xfId="0" applyFont="1"/>
    <xf numFmtId="0" fontId="45" fillId="0" borderId="0" xfId="0" applyFont="1"/>
    <xf numFmtId="0" fontId="46" fillId="0" borderId="0" xfId="0" applyFont="1"/>
    <xf numFmtId="0" fontId="13" fillId="0" borderId="5" xfId="0" applyFont="1" applyBorder="1"/>
    <xf numFmtId="0" fontId="44" fillId="0" borderId="5" xfId="0" applyFont="1" applyBorder="1"/>
    <xf numFmtId="0" fontId="44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7" fillId="12" borderId="11" xfId="0" applyFont="1" applyFill="1" applyBorder="1"/>
    <xf numFmtId="0" fontId="8" fillId="2" borderId="11" xfId="5" applyFont="1" applyFill="1" applyBorder="1" applyAlignment="1">
      <alignment horizontal="center"/>
    </xf>
    <xf numFmtId="0" fontId="48" fillId="0" borderId="11" xfId="0" applyFont="1" applyBorder="1" applyAlignment="1">
      <alignment horizontal="center" wrapText="1"/>
    </xf>
    <xf numFmtId="16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/>
    <xf numFmtId="17" fontId="8" fillId="0" borderId="11" xfId="0" applyNumberFormat="1" applyFont="1" applyBorder="1"/>
    <xf numFmtId="164" fontId="5" fillId="0" borderId="11" xfId="0" applyNumberFormat="1" applyFont="1" applyBorder="1" applyAlignment="1">
      <alignment horizontal="center"/>
    </xf>
    <xf numFmtId="166" fontId="5" fillId="13" borderId="11" xfId="0" applyNumberFormat="1" applyFont="1" applyFill="1" applyBorder="1" applyAlignment="1">
      <alignment horizontal="center"/>
    </xf>
    <xf numFmtId="0" fontId="5" fillId="0" borderId="11" xfId="0" applyFont="1" applyBorder="1"/>
    <xf numFmtId="169" fontId="5" fillId="2" borderId="11" xfId="0" applyNumberFormat="1" applyFont="1" applyFill="1" applyBorder="1" applyAlignment="1">
      <alignment horizontal="center"/>
    </xf>
    <xf numFmtId="164" fontId="5" fillId="14" borderId="11" xfId="0" applyNumberFormat="1" applyFont="1" applyFill="1" applyBorder="1" applyAlignment="1">
      <alignment horizontal="center"/>
    </xf>
    <xf numFmtId="0" fontId="49" fillId="0" borderId="0" xfId="0" applyFont="1" applyAlignment="1">
      <alignment horizontal="left"/>
    </xf>
    <xf numFmtId="0" fontId="50" fillId="0" borderId="0" xfId="0" applyFont="1"/>
    <xf numFmtId="0" fontId="0" fillId="0" borderId="0" xfId="0" applyAlignment="1">
      <alignment horizontal="right"/>
    </xf>
    <xf numFmtId="164" fontId="8" fillId="0" borderId="0" xfId="0" applyNumberFormat="1" applyFont="1" applyAlignment="1">
      <alignment horizontal="center"/>
    </xf>
    <xf numFmtId="166" fontId="51" fillId="0" borderId="0" xfId="0" applyNumberFormat="1" applyFont="1"/>
    <xf numFmtId="0" fontId="51" fillId="0" borderId="0" xfId="0" applyFont="1"/>
    <xf numFmtId="166" fontId="0" fillId="0" borderId="0" xfId="0" applyNumberFormat="1"/>
    <xf numFmtId="0" fontId="4" fillId="0" borderId="0" xfId="0" applyFont="1" applyAlignment="1">
      <alignment horizontal="right"/>
    </xf>
    <xf numFmtId="164" fontId="28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16" fontId="53" fillId="0" borderId="0" xfId="0" applyNumberFormat="1" applyFont="1"/>
    <xf numFmtId="166" fontId="54" fillId="0" borderId="0" xfId="0" applyNumberFormat="1" applyFont="1" applyAlignment="1">
      <alignment horizontal="left"/>
    </xf>
    <xf numFmtId="49" fontId="5" fillId="0" borderId="11" xfId="0" applyNumberFormat="1" applyFont="1" applyBorder="1"/>
    <xf numFmtId="169" fontId="5" fillId="13" borderId="11" xfId="0" applyNumberFormat="1" applyFont="1" applyFill="1" applyBorder="1" applyAlignment="1">
      <alignment horizontal="center"/>
    </xf>
    <xf numFmtId="169" fontId="6" fillId="0" borderId="11" xfId="6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29" fillId="0" borderId="11" xfId="0" applyNumberFormat="1" applyFont="1" applyBorder="1" applyAlignment="1">
      <alignment horizontal="center"/>
    </xf>
    <xf numFmtId="169" fontId="5" fillId="13" borderId="11" xfId="0" applyNumberFormat="1" applyFont="1" applyFill="1" applyBorder="1"/>
    <xf numFmtId="164" fontId="0" fillId="0" borderId="0" xfId="0" applyNumberFormat="1"/>
    <xf numFmtId="10" fontId="0" fillId="0" borderId="0" xfId="0" applyNumberFormat="1"/>
    <xf numFmtId="166" fontId="47" fillId="0" borderId="0" xfId="0" applyNumberFormat="1" applyFont="1" applyAlignment="1">
      <alignment horizontal="left"/>
    </xf>
    <xf numFmtId="0" fontId="55" fillId="0" borderId="0" xfId="0" applyFont="1"/>
    <xf numFmtId="0" fontId="56" fillId="0" borderId="0" xfId="0" applyFont="1"/>
    <xf numFmtId="0" fontId="57" fillId="0" borderId="0" xfId="0" applyFont="1"/>
    <xf numFmtId="169" fontId="5" fillId="15" borderId="11" xfId="0" applyNumberFormat="1" applyFont="1" applyFill="1" applyBorder="1" applyAlignment="1">
      <alignment horizontal="center"/>
    </xf>
    <xf numFmtId="169" fontId="5" fillId="0" borderId="11" xfId="0" applyNumberFormat="1" applyFont="1" applyBorder="1"/>
    <xf numFmtId="164" fontId="57" fillId="0" borderId="0" xfId="0" applyNumberFormat="1" applyFont="1"/>
    <xf numFmtId="10" fontId="57" fillId="0" borderId="0" xfId="0" applyNumberFormat="1" applyFont="1"/>
    <xf numFmtId="0" fontId="58" fillId="0" borderId="0" xfId="0" applyFont="1" applyAlignment="1">
      <alignment horizontal="left"/>
    </xf>
    <xf numFmtId="1" fontId="5" fillId="0" borderId="11" xfId="7" applyNumberFormat="1" applyFont="1" applyBorder="1" applyAlignment="1">
      <alignment horizontal="center"/>
    </xf>
    <xf numFmtId="1" fontId="5" fillId="15" borderId="11" xfId="7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5" fillId="2" borderId="1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64" fontId="1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59" fillId="0" borderId="11" xfId="2" applyFont="1" applyBorder="1" applyAlignment="1" applyProtection="1"/>
    <xf numFmtId="0" fontId="58" fillId="16" borderId="11" xfId="0" applyFont="1" applyFill="1" applyBorder="1" applyAlignment="1">
      <alignment horizontal="center" wrapText="1"/>
    </xf>
    <xf numFmtId="0" fontId="1" fillId="16" borderId="11" xfId="0" applyFont="1" applyFill="1" applyBorder="1" applyAlignment="1">
      <alignment horizontal="center" wrapText="1"/>
    </xf>
    <xf numFmtId="0" fontId="1" fillId="16" borderId="3" xfId="0" applyFont="1" applyFill="1" applyBorder="1" applyAlignment="1">
      <alignment horizontal="center" wrapText="1"/>
    </xf>
    <xf numFmtId="0" fontId="11" fillId="16" borderId="17" xfId="0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17" fontId="0" fillId="17" borderId="1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/>
    <xf numFmtId="164" fontId="58" fillId="0" borderId="11" xfId="0" applyNumberFormat="1" applyFont="1" applyBorder="1" applyAlignment="1">
      <alignment horizontal="center"/>
    </xf>
    <xf numFmtId="0" fontId="14" fillId="0" borderId="0" xfId="4" applyFont="1" applyAlignment="1">
      <alignment horizontal="center" wrapText="1"/>
    </xf>
    <xf numFmtId="0" fontId="14" fillId="0" borderId="1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4" fillId="0" borderId="9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7" fillId="3" borderId="2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8">
    <cellStyle name="Hyperlink" xfId="2" builtinId="8"/>
    <cellStyle name="Normal" xfId="0" builtinId="0"/>
    <cellStyle name="Normal 4" xfId="4" xr:uid="{E2270391-1B40-47C4-BECD-6956D3A76C77}"/>
    <cellStyle name="Normal_2008 DMRs" xfId="5" xr:uid="{17A2D03E-4ED3-447F-8F80-37EFF64769C2}"/>
    <cellStyle name="Normal_Crnwd Daily Flow" xfId="6" xr:uid="{BF6E5FA5-9E75-48D6-BDA6-EC7B5CD1CD77}"/>
    <cellStyle name="Normal_FLORIDA - UFW" xfId="3" xr:uid="{FE118E53-90F2-4DAB-9951-773AA5FC398C}"/>
    <cellStyle name="Normal_Lk Placid Daily Flow" xfId="7" xr:uid="{CDE53754-DCCF-4DF6-B566-41F7F5428750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17D2-3298-453E-90C6-61CCB1A15765}">
  <dimension ref="A1:Z4"/>
  <sheetViews>
    <sheetView tabSelected="1" workbookViewId="0">
      <selection activeCell="E30" sqref="E30"/>
    </sheetView>
  </sheetViews>
  <sheetFormatPr defaultRowHeight="14.25"/>
  <sheetData>
    <row r="1" spans="1:26" ht="15" thickBot="1"/>
    <row r="2" spans="1:26" ht="30.75" thickBot="1">
      <c r="A2" s="229">
        <v>2019</v>
      </c>
      <c r="B2" s="228" t="s">
        <v>104</v>
      </c>
      <c r="C2" s="227" t="s">
        <v>103</v>
      </c>
      <c r="D2" s="227" t="s">
        <v>102</v>
      </c>
      <c r="E2" s="227" t="s">
        <v>101</v>
      </c>
      <c r="F2" s="227" t="s">
        <v>100</v>
      </c>
      <c r="G2" s="227" t="s">
        <v>99</v>
      </c>
      <c r="H2" s="227" t="s">
        <v>98</v>
      </c>
      <c r="I2" s="227" t="s">
        <v>97</v>
      </c>
      <c r="J2" s="227" t="s">
        <v>96</v>
      </c>
      <c r="K2" s="227" t="s">
        <v>95</v>
      </c>
      <c r="L2" s="227" t="s">
        <v>94</v>
      </c>
      <c r="M2" s="227" t="s">
        <v>93</v>
      </c>
      <c r="N2" s="227" t="s">
        <v>92</v>
      </c>
      <c r="O2" s="227" t="s">
        <v>91</v>
      </c>
      <c r="P2" s="227" t="s">
        <v>90</v>
      </c>
      <c r="Q2" s="227" t="s">
        <v>89</v>
      </c>
      <c r="R2" s="227" t="s">
        <v>88</v>
      </c>
      <c r="S2" s="227" t="s">
        <v>87</v>
      </c>
      <c r="T2" s="227" t="s">
        <v>86</v>
      </c>
      <c r="U2" s="227" t="s">
        <v>85</v>
      </c>
      <c r="V2" s="227" t="s">
        <v>84</v>
      </c>
      <c r="W2" s="227" t="s">
        <v>83</v>
      </c>
      <c r="X2" s="227" t="s">
        <v>82</v>
      </c>
      <c r="Y2" s="227" t="s">
        <v>81</v>
      </c>
      <c r="Z2" s="226" t="s">
        <v>80</v>
      </c>
    </row>
    <row r="3" spans="1:26" ht="18.75" customHeight="1">
      <c r="A3" s="225" t="s">
        <v>79</v>
      </c>
      <c r="B3" s="224">
        <v>8.0000000000000007E-5</v>
      </c>
      <c r="C3" s="224">
        <v>0</v>
      </c>
      <c r="D3" s="224">
        <v>8.0000000000000007E-5</v>
      </c>
      <c r="E3" s="224">
        <v>0</v>
      </c>
      <c r="F3" s="224">
        <v>8.0000000000000007E-5</v>
      </c>
      <c r="G3" s="224">
        <v>2.5000000000000001E-3</v>
      </c>
      <c r="H3" s="224">
        <v>2.32E-3</v>
      </c>
      <c r="I3" s="224">
        <v>0</v>
      </c>
      <c r="J3" s="224">
        <v>8.0000000000000007E-5</v>
      </c>
      <c r="K3" s="224">
        <v>0</v>
      </c>
      <c r="L3" s="224">
        <v>8.2000000000000001E-5</v>
      </c>
      <c r="M3" s="224">
        <v>0</v>
      </c>
      <c r="N3" s="224">
        <v>8.0000000000000007E-5</v>
      </c>
      <c r="O3" s="224">
        <v>0</v>
      </c>
      <c r="P3" s="224">
        <v>8.0000000000000007E-5</v>
      </c>
      <c r="Q3" s="224">
        <v>0</v>
      </c>
      <c r="R3" s="224">
        <v>8.0000000000000007E-5</v>
      </c>
      <c r="S3" s="224">
        <v>0</v>
      </c>
      <c r="T3" s="224">
        <v>8.0000000000000007E-5</v>
      </c>
      <c r="U3" s="224">
        <v>0</v>
      </c>
      <c r="V3" s="224">
        <v>8.5000000000000006E-5</v>
      </c>
      <c r="W3" s="224">
        <v>0</v>
      </c>
      <c r="X3" s="224">
        <v>8.0000000000000007E-5</v>
      </c>
      <c r="Y3" s="224">
        <v>0</v>
      </c>
      <c r="Z3" s="223">
        <f>SUM(B3:Y3)</f>
        <v>5.7070000000000011E-3</v>
      </c>
    </row>
    <row r="4" spans="1:26" ht="27.75" customHeight="1">
      <c r="A4" s="222" t="s">
        <v>39</v>
      </c>
      <c r="B4" s="234">
        <f>SUM(B3:C3)</f>
        <v>8.0000000000000007E-5</v>
      </c>
      <c r="C4" s="234"/>
      <c r="D4" s="234">
        <f>SUM(D3:E3)</f>
        <v>8.0000000000000007E-5</v>
      </c>
      <c r="E4" s="234"/>
      <c r="F4" s="234">
        <f>SUM(F3:G3)</f>
        <v>2.5800000000000003E-3</v>
      </c>
      <c r="G4" s="234"/>
      <c r="H4" s="234">
        <f>SUM(H3:I3)</f>
        <v>2.32E-3</v>
      </c>
      <c r="I4" s="234"/>
      <c r="J4" s="234">
        <f>SUM(J3:K3)</f>
        <v>8.0000000000000007E-5</v>
      </c>
      <c r="K4" s="234"/>
      <c r="L4" s="234">
        <f>SUM(L3:M3)</f>
        <v>8.2000000000000001E-5</v>
      </c>
      <c r="M4" s="234"/>
      <c r="N4" s="234">
        <f>SUM(N3:O3)</f>
        <v>8.0000000000000007E-5</v>
      </c>
      <c r="O4" s="234"/>
      <c r="P4" s="234">
        <f>SUM(P3:Q3)</f>
        <v>8.0000000000000007E-5</v>
      </c>
      <c r="Q4" s="234"/>
      <c r="R4" s="234">
        <f>SUM(R3:S3)</f>
        <v>8.0000000000000007E-5</v>
      </c>
      <c r="S4" s="234"/>
      <c r="T4" s="234">
        <f>SUM(T3:U3)</f>
        <v>8.0000000000000007E-5</v>
      </c>
      <c r="U4" s="234"/>
      <c r="V4" s="234">
        <f>SUM(V3:W3)</f>
        <v>8.5000000000000006E-5</v>
      </c>
      <c r="W4" s="234"/>
      <c r="X4" s="234">
        <f>SUM(X3:Y3)</f>
        <v>8.0000000000000007E-5</v>
      </c>
      <c r="Y4" s="234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Crescent Heights'!A1" display="Crescent Heights" xr:uid="{A98BD44F-A0DB-4D1E-B375-2EE85E1DE3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725D-93EE-41C3-BDD6-577ED1CE4D7A}">
  <sheetPr>
    <tabColor rgb="FF00B050"/>
  </sheetPr>
  <dimension ref="A1:AJ35"/>
  <sheetViews>
    <sheetView zoomScaleNormal="100" workbookViewId="0">
      <selection activeCell="R10" sqref="R10:R21"/>
    </sheetView>
  </sheetViews>
  <sheetFormatPr defaultRowHeight="14.25"/>
  <cols>
    <col min="1" max="1" width="16.25" customWidth="1"/>
    <col min="2" max="2" width="10.875" customWidth="1"/>
    <col min="3" max="3" width="9.25" customWidth="1"/>
    <col min="4" max="4" width="9.375" customWidth="1"/>
    <col min="5" max="5" width="9.125" customWidth="1"/>
    <col min="6" max="6" width="9.25" customWidth="1"/>
    <col min="7" max="7" width="10.875" customWidth="1"/>
    <col min="8" max="13" width="9.125" customWidth="1"/>
    <col min="14" max="14" width="10.75" customWidth="1"/>
    <col min="15" max="15" width="11.125" customWidth="1"/>
    <col min="16" max="16" width="9.75" bestFit="1" customWidth="1"/>
    <col min="17" max="17" width="7.625" bestFit="1" customWidth="1"/>
    <col min="18" max="18" width="9.125" customWidth="1"/>
    <col min="19" max="19" width="8.875" customWidth="1"/>
    <col min="20" max="21" width="9.5" customWidth="1"/>
    <col min="22" max="22" width="8.375" customWidth="1"/>
    <col min="23" max="23" width="7.875" customWidth="1"/>
    <col min="24" max="24" width="9" customWidth="1"/>
    <col min="25" max="27" width="10.5" customWidth="1"/>
    <col min="28" max="28" width="9.25" customWidth="1"/>
    <col min="30" max="30" width="12.75" style="5" bestFit="1" customWidth="1"/>
    <col min="31" max="31" width="10.25" style="5" customWidth="1"/>
    <col min="32" max="32" width="10.125" bestFit="1" customWidth="1"/>
    <col min="33" max="34" width="11.875" bestFit="1" customWidth="1"/>
  </cols>
  <sheetData>
    <row r="1" spans="1:36" ht="15.7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6">
      <c r="A2" s="6" t="s">
        <v>1</v>
      </c>
      <c r="B2" s="4"/>
      <c r="C2" s="4"/>
      <c r="D2" s="4"/>
      <c r="E2" s="4"/>
      <c r="F2" s="4"/>
      <c r="G2" s="4"/>
      <c r="H2" s="7"/>
      <c r="I2" s="7"/>
      <c r="J2" s="7"/>
      <c r="K2" s="7"/>
      <c r="L2" s="7"/>
      <c r="M2" s="7"/>
      <c r="N2" s="7"/>
      <c r="O2" s="4"/>
      <c r="P2" s="4"/>
      <c r="Q2" s="4"/>
      <c r="R2" s="4"/>
      <c r="T2" s="4"/>
      <c r="U2" s="4"/>
      <c r="V2" s="4"/>
      <c r="W2" s="4"/>
      <c r="X2" s="4"/>
      <c r="Y2" s="8"/>
      <c r="Z2" s="8"/>
      <c r="AA2" s="8"/>
      <c r="AB2" s="4"/>
    </row>
    <row r="3" spans="1:36">
      <c r="A3" s="6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6">
      <c r="A4" s="6" t="s">
        <v>3</v>
      </c>
      <c r="B4" s="4"/>
      <c r="C4" s="4"/>
      <c r="D4" s="4"/>
      <c r="E4" s="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6">
      <c r="A6" s="10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6" ht="15" customHeight="1" thickBot="1">
      <c r="A7" s="11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38" t="s">
        <v>6</v>
      </c>
      <c r="T7" s="239"/>
      <c r="U7" s="239"/>
      <c r="V7" s="239"/>
      <c r="W7" s="239"/>
      <c r="X7" s="239"/>
      <c r="Y7" s="239"/>
      <c r="Z7" s="239"/>
      <c r="AA7" s="239"/>
      <c r="AB7" s="239"/>
      <c r="AC7" s="240"/>
      <c r="AD7" s="241" t="s">
        <v>7</v>
      </c>
      <c r="AE7" s="242"/>
      <c r="AF7" s="242"/>
      <c r="AG7" s="242"/>
      <c r="AH7" s="242"/>
      <c r="AI7" s="242"/>
    </row>
    <row r="8" spans="1:36" ht="54" customHeight="1" thickBot="1">
      <c r="A8" s="4"/>
      <c r="B8" s="12"/>
      <c r="C8" s="12"/>
      <c r="D8" s="12"/>
      <c r="E8" s="243" t="s">
        <v>8</v>
      </c>
      <c r="F8" s="244"/>
      <c r="G8" s="245"/>
      <c r="H8" s="12"/>
      <c r="I8" s="246" t="s">
        <v>9</v>
      </c>
      <c r="J8" s="247"/>
      <c r="K8" s="246" t="s">
        <v>10</v>
      </c>
      <c r="L8" s="247"/>
      <c r="M8" s="13"/>
      <c r="N8" s="14"/>
      <c r="O8" s="14"/>
      <c r="P8" s="14"/>
      <c r="Q8" s="4"/>
      <c r="R8" s="4"/>
      <c r="S8" s="15"/>
      <c r="T8" s="16"/>
      <c r="U8" s="248" t="s">
        <v>11</v>
      </c>
      <c r="V8" s="248"/>
      <c r="W8" s="248"/>
      <c r="X8" s="249"/>
      <c r="Y8" s="250" t="s">
        <v>12</v>
      </c>
      <c r="Z8" s="251"/>
      <c r="AA8" s="252"/>
      <c r="AB8" s="17"/>
      <c r="AC8" s="18"/>
      <c r="AD8" s="253" t="s">
        <v>13</v>
      </c>
      <c r="AE8" s="253"/>
      <c r="AF8" s="253"/>
      <c r="AG8" s="253" t="s">
        <v>14</v>
      </c>
      <c r="AH8" s="253"/>
      <c r="AI8" s="253"/>
    </row>
    <row r="9" spans="1:36" ht="66.75" customHeight="1" thickBot="1">
      <c r="A9" s="19"/>
      <c r="B9" s="20" t="s">
        <v>15</v>
      </c>
      <c r="C9" s="21" t="s">
        <v>16</v>
      </c>
      <c r="D9" s="21" t="s">
        <v>17</v>
      </c>
      <c r="E9" s="21" t="s">
        <v>18</v>
      </c>
      <c r="F9" s="21" t="s">
        <v>19</v>
      </c>
      <c r="G9" s="22" t="s">
        <v>20</v>
      </c>
      <c r="H9" s="21" t="s">
        <v>21</v>
      </c>
      <c r="I9" s="23" t="s">
        <v>22</v>
      </c>
      <c r="J9" s="23" t="s">
        <v>23</v>
      </c>
      <c r="K9" s="23" t="s">
        <v>22</v>
      </c>
      <c r="L9" s="23" t="s">
        <v>23</v>
      </c>
      <c r="M9" s="24" t="s">
        <v>24</v>
      </c>
      <c r="N9" s="25" t="s">
        <v>25</v>
      </c>
      <c r="O9" s="26" t="s">
        <v>26</v>
      </c>
      <c r="P9" s="27" t="s">
        <v>27</v>
      </c>
      <c r="Q9" s="21" t="s">
        <v>28</v>
      </c>
      <c r="R9" s="28" t="s">
        <v>29</v>
      </c>
      <c r="S9" s="29" t="s">
        <v>30</v>
      </c>
      <c r="T9" s="30" t="s">
        <v>31</v>
      </c>
      <c r="U9" s="30" t="s">
        <v>32</v>
      </c>
      <c r="V9" s="30" t="s">
        <v>33</v>
      </c>
      <c r="W9" s="31" t="s">
        <v>34</v>
      </c>
      <c r="X9" s="31" t="s">
        <v>35</v>
      </c>
      <c r="Y9" s="30" t="s">
        <v>32</v>
      </c>
      <c r="Z9" s="30" t="s">
        <v>36</v>
      </c>
      <c r="AA9" s="31" t="s">
        <v>35</v>
      </c>
      <c r="AB9" s="29" t="s">
        <v>37</v>
      </c>
      <c r="AC9" s="30" t="s">
        <v>38</v>
      </c>
      <c r="AD9" s="30" t="s">
        <v>32</v>
      </c>
      <c r="AE9" s="30" t="s">
        <v>33</v>
      </c>
      <c r="AF9" s="31" t="s">
        <v>35</v>
      </c>
      <c r="AG9" s="30" t="s">
        <v>32</v>
      </c>
      <c r="AH9" s="30" t="s">
        <v>36</v>
      </c>
      <c r="AI9" s="31" t="s">
        <v>35</v>
      </c>
      <c r="AJ9" s="30" t="s">
        <v>39</v>
      </c>
    </row>
    <row r="10" spans="1:36">
      <c r="A10" s="32" t="s">
        <v>40</v>
      </c>
      <c r="B10" s="33">
        <f>'Daily flow-084'!AH5</f>
        <v>1.5487000000000002</v>
      </c>
      <c r="C10" s="34">
        <f>'Daily flow-084'!AI5</f>
        <v>4.9958064516129039E-2</v>
      </c>
      <c r="D10" s="34">
        <f>'Daily flow-084'!AJ5</f>
        <v>0.25675000000000003</v>
      </c>
      <c r="E10" s="35">
        <v>8.0000000000000007E-5</v>
      </c>
      <c r="F10" s="35">
        <v>0</v>
      </c>
      <c r="G10" s="36">
        <f>SUM(E10:F10)</f>
        <v>8.0000000000000007E-5</v>
      </c>
      <c r="H10" s="34">
        <f>B10-G10</f>
        <v>1.5486200000000001</v>
      </c>
      <c r="I10" s="37">
        <v>9.9000000000000008E-3</v>
      </c>
      <c r="J10" s="38">
        <f>I10*'Daily flow-084'!AH39</f>
        <v>6.91911E-3</v>
      </c>
      <c r="K10" s="37">
        <v>9.9000000000000008E-3</v>
      </c>
      <c r="L10" s="38">
        <f>K10*'Daily flow-084'!AH24</f>
        <v>8.4130200000000002E-3</v>
      </c>
      <c r="M10" s="38">
        <f t="shared" ref="M10:M21" si="0">J10+L10</f>
        <v>1.5332129999999999E-2</v>
      </c>
      <c r="N10" s="34">
        <f>H10+M10</f>
        <v>1.5639521300000001</v>
      </c>
      <c r="O10" s="39">
        <v>1.5054494968061207</v>
      </c>
      <c r="P10" s="40">
        <f>SUM(O10+G10)</f>
        <v>1.5055294968061208</v>
      </c>
      <c r="Q10" s="41">
        <f>P10/SUM(B10,M10)</f>
        <v>0.9625949927295423</v>
      </c>
      <c r="R10" s="42">
        <v>0.8712651233615113</v>
      </c>
      <c r="S10" s="43"/>
      <c r="T10" s="44">
        <v>43475</v>
      </c>
      <c r="U10" s="45"/>
      <c r="V10" s="46">
        <v>37671</v>
      </c>
      <c r="W10" s="45"/>
      <c r="X10" s="47"/>
      <c r="Y10" s="45"/>
      <c r="Z10" s="45"/>
      <c r="AA10" s="45"/>
      <c r="AB10" s="45"/>
      <c r="AC10" s="45"/>
      <c r="AD10" s="48"/>
      <c r="AE10" s="49"/>
      <c r="AF10" s="50"/>
      <c r="AG10" s="5"/>
      <c r="AH10" s="5"/>
      <c r="AI10" s="5"/>
      <c r="AJ10" s="6"/>
    </row>
    <row r="11" spans="1:36">
      <c r="A11" s="51" t="s">
        <v>41</v>
      </c>
      <c r="B11" s="33">
        <f>'Daily flow-084'!AH6</f>
        <v>1.4614300000000002</v>
      </c>
      <c r="C11" s="34">
        <f>'Daily flow-084'!AI6</f>
        <v>4.8714333333333339E-2</v>
      </c>
      <c r="D11" s="34">
        <f>'Daily flow-084'!AJ6</f>
        <v>0.34772999999999998</v>
      </c>
      <c r="E11" s="35">
        <v>8.0000000000000007E-5</v>
      </c>
      <c r="F11" s="35">
        <v>0</v>
      </c>
      <c r="G11" s="36">
        <f t="shared" ref="G11:G12" si="1">SUM(E11:F11)</f>
        <v>8.0000000000000007E-5</v>
      </c>
      <c r="H11" s="34">
        <f t="shared" ref="H11:H22" si="2">B11-G11</f>
        <v>1.4613500000000001</v>
      </c>
      <c r="I11" s="52">
        <v>9.9000000000000008E-3</v>
      </c>
      <c r="J11" s="53">
        <f>I11*'Daily flow-084'!AH40</f>
        <v>6.5808270000000009E-3</v>
      </c>
      <c r="K11" s="52">
        <v>9.9000000000000008E-3</v>
      </c>
      <c r="L11" s="53">
        <f>K11*'Daily flow-084'!AH25</f>
        <v>7.8873300000000014E-3</v>
      </c>
      <c r="M11" s="53">
        <f t="shared" si="0"/>
        <v>1.4468157000000002E-2</v>
      </c>
      <c r="N11" s="54">
        <f t="shared" ref="N11:N21" si="3">H11+M11</f>
        <v>1.4758181570000002</v>
      </c>
      <c r="O11" s="55">
        <v>1.3179400714925991</v>
      </c>
      <c r="P11" s="56">
        <f t="shared" ref="P11:P21" si="4">SUM(O11+G11)</f>
        <v>1.3180200714925991</v>
      </c>
      <c r="Q11" s="41">
        <f>P11/SUM(B11,M11)</f>
        <v>0.89302914651759324</v>
      </c>
      <c r="R11" s="57">
        <v>1.0172385731441853</v>
      </c>
      <c r="S11" s="58">
        <v>43475</v>
      </c>
      <c r="T11" s="59">
        <v>43507</v>
      </c>
      <c r="U11" s="60">
        <v>37671</v>
      </c>
      <c r="V11" s="60">
        <v>38572</v>
      </c>
      <c r="W11" s="60">
        <v>32</v>
      </c>
      <c r="X11" s="61">
        <f>901000/1000000</f>
        <v>0.90100000000000002</v>
      </c>
      <c r="Y11" s="62">
        <v>6617</v>
      </c>
      <c r="Z11" s="62">
        <v>7354</v>
      </c>
      <c r="AA11" s="63">
        <f>737000/1000000</f>
        <v>0.73699999999999999</v>
      </c>
      <c r="AB11" s="64">
        <f t="shared" ref="AB11:AB22" si="5">SUM(AA11,X11)</f>
        <v>1.6379999999999999</v>
      </c>
      <c r="AC11" s="65">
        <f t="shared" ref="AC11:AC22" si="6">AVERAGE(AB11)/W11</f>
        <v>5.1187499999999997E-2</v>
      </c>
      <c r="AD11" s="66">
        <f>'Daily flow-084'!K56</f>
        <v>376797</v>
      </c>
      <c r="AE11" s="66">
        <f>'Daily flow-084'!L57</f>
        <v>385796</v>
      </c>
      <c r="AF11" s="67">
        <f t="shared" ref="AF11:AF21" si="7">SUM(AE11-AD11)/10000</f>
        <v>0.89990000000000003</v>
      </c>
      <c r="AG11" s="68">
        <f>'Daily flow-084'!K71</f>
        <v>662344</v>
      </c>
      <c r="AH11" s="66">
        <f>'Daily flow-084'!L72</f>
        <v>736019</v>
      </c>
      <c r="AI11" s="67">
        <f t="shared" ref="AI11:AI17" si="8">SUM(AH11-AG11)/100000</f>
        <v>0.73675000000000002</v>
      </c>
      <c r="AJ11" s="67">
        <f t="shared" ref="AJ11:AJ22" si="9">SUM(AI11,AF11)</f>
        <v>1.6366499999999999</v>
      </c>
    </row>
    <row r="12" spans="1:36">
      <c r="A12" s="51" t="s">
        <v>42</v>
      </c>
      <c r="B12" s="33">
        <f>'Daily flow-084'!AH7</f>
        <v>1.63286</v>
      </c>
      <c r="C12" s="34">
        <f>'Daily flow-084'!AI7</f>
        <v>5.267290322580645E-2</v>
      </c>
      <c r="D12" s="34">
        <f>'Daily flow-084'!AJ7</f>
        <v>0.41683000000000003</v>
      </c>
      <c r="E12" s="35">
        <v>8.0000000000000007E-5</v>
      </c>
      <c r="F12" s="35">
        <v>2.5000000000000001E-3</v>
      </c>
      <c r="G12" s="36">
        <f t="shared" si="1"/>
        <v>2.5800000000000003E-3</v>
      </c>
      <c r="H12" s="34">
        <f t="shared" si="2"/>
        <v>1.63028</v>
      </c>
      <c r="I12" s="52">
        <v>9.9000000000000008E-3</v>
      </c>
      <c r="J12" s="53">
        <f>I12*'Daily flow-084'!AH41</f>
        <v>7.767144000000001E-3</v>
      </c>
      <c r="K12" s="52">
        <v>9.9000000000000008E-3</v>
      </c>
      <c r="L12" s="53">
        <f>K12*'Daily flow-084'!AH26</f>
        <v>8.3981700000000017E-3</v>
      </c>
      <c r="M12" s="53">
        <f t="shared" si="0"/>
        <v>1.6165314000000004E-2</v>
      </c>
      <c r="N12" s="54">
        <f t="shared" si="3"/>
        <v>1.6464453139999999</v>
      </c>
      <c r="O12" s="55">
        <v>1.6332319421329557</v>
      </c>
      <c r="P12" s="56">
        <f t="shared" si="4"/>
        <v>1.6358119421329558</v>
      </c>
      <c r="Q12" s="41">
        <f>P12/SUM(B12,M12)</f>
        <v>0.99198716250450225</v>
      </c>
      <c r="R12" s="57">
        <v>1.0650194008128411</v>
      </c>
      <c r="S12" s="58">
        <v>43507</v>
      </c>
      <c r="T12" s="59">
        <v>43535</v>
      </c>
      <c r="U12" s="60">
        <v>38572</v>
      </c>
      <c r="V12" s="60">
        <v>39343</v>
      </c>
      <c r="W12" s="60">
        <v>28</v>
      </c>
      <c r="X12" s="61">
        <f>771000/1000000</f>
        <v>0.77100000000000002</v>
      </c>
      <c r="Y12" s="62">
        <v>7354</v>
      </c>
      <c r="Z12" s="62">
        <v>8027</v>
      </c>
      <c r="AA12" s="63">
        <f>673000/1000000</f>
        <v>0.67300000000000004</v>
      </c>
      <c r="AB12" s="64">
        <f t="shared" si="5"/>
        <v>1.444</v>
      </c>
      <c r="AC12" s="65">
        <f t="shared" si="6"/>
        <v>5.1571428571428567E-2</v>
      </c>
      <c r="AD12" s="66">
        <v>385796</v>
      </c>
      <c r="AE12" s="66">
        <f>'Daily flow-084'!L58</f>
        <v>392640</v>
      </c>
      <c r="AF12" s="67">
        <f t="shared" si="7"/>
        <v>0.68440000000000001</v>
      </c>
      <c r="AG12" s="68">
        <v>736019</v>
      </c>
      <c r="AH12" s="66">
        <f>'Daily flow-084'!M73</f>
        <v>805607</v>
      </c>
      <c r="AI12" s="67">
        <f t="shared" si="8"/>
        <v>0.69588000000000005</v>
      </c>
      <c r="AJ12" s="67">
        <f t="shared" si="9"/>
        <v>1.38028</v>
      </c>
    </row>
    <row r="13" spans="1:36">
      <c r="A13" s="51" t="s">
        <v>43</v>
      </c>
      <c r="B13" s="33">
        <f>'Daily flow-084'!AH8</f>
        <v>1.7499699999999998</v>
      </c>
      <c r="C13" s="34">
        <f>'Daily flow-084'!AI8</f>
        <v>5.8332333333333326E-2</v>
      </c>
      <c r="D13" s="34">
        <f>'Daily flow-084'!AJ8</f>
        <v>0.32396999999999998</v>
      </c>
      <c r="E13" s="35">
        <v>2.32E-3</v>
      </c>
      <c r="F13" s="35">
        <v>0</v>
      </c>
      <c r="G13" s="36">
        <f t="shared" ref="G13:G21" si="10">SUM(E13:F13)</f>
        <v>2.32E-3</v>
      </c>
      <c r="H13" s="34">
        <f t="shared" si="2"/>
        <v>1.7476499999999997</v>
      </c>
      <c r="I13" s="52">
        <v>9.9000000000000008E-3</v>
      </c>
      <c r="J13" s="53">
        <f>I13*'Daily flow-084'!AH42</f>
        <v>7.8187230000000014E-3</v>
      </c>
      <c r="K13" s="52">
        <v>9.9000000000000008E-3</v>
      </c>
      <c r="L13" s="53">
        <f>K13*'Daily flow-084'!AH27</f>
        <v>9.5059800000000007E-3</v>
      </c>
      <c r="M13" s="53">
        <f t="shared" si="0"/>
        <v>1.7324703000000004E-2</v>
      </c>
      <c r="N13" s="54">
        <f>H13+M13</f>
        <v>1.7649747029999998</v>
      </c>
      <c r="O13" s="55">
        <v>1.5700214999792743</v>
      </c>
      <c r="P13" s="56">
        <f t="shared" si="4"/>
        <v>1.5723414999792744</v>
      </c>
      <c r="Q13" s="41">
        <f t="shared" ref="Q13:Q21" si="11">P13/SUM(B13,M13)</f>
        <v>0.88968834530551666</v>
      </c>
      <c r="R13" s="57">
        <v>0.89854001451058385</v>
      </c>
      <c r="S13" s="58">
        <v>43535</v>
      </c>
      <c r="T13" s="59">
        <v>43565</v>
      </c>
      <c r="U13" s="60">
        <v>39343</v>
      </c>
      <c r="V13" s="60">
        <v>40246</v>
      </c>
      <c r="W13" s="60">
        <v>30</v>
      </c>
      <c r="X13" s="61">
        <f>903000/1000000</f>
        <v>0.90300000000000002</v>
      </c>
      <c r="Y13" s="62">
        <v>8027</v>
      </c>
      <c r="Z13" s="62">
        <v>8861</v>
      </c>
      <c r="AA13" s="63">
        <f>834000/1000000</f>
        <v>0.83399999999999996</v>
      </c>
      <c r="AB13" s="64">
        <f t="shared" si="5"/>
        <v>1.7370000000000001</v>
      </c>
      <c r="AC13" s="65">
        <f t="shared" si="6"/>
        <v>5.79E-2</v>
      </c>
      <c r="AD13" s="66">
        <v>392640</v>
      </c>
      <c r="AE13" s="66">
        <f>'Daily flow-084'!K59</f>
        <v>402265</v>
      </c>
      <c r="AF13" s="67">
        <f t="shared" si="7"/>
        <v>0.96250000000000002</v>
      </c>
      <c r="AG13" s="68">
        <f t="shared" ref="AG13:AG18" si="12">AH12</f>
        <v>805607</v>
      </c>
      <c r="AH13" s="66">
        <f>'Daily flow-084'!K74</f>
        <v>884529</v>
      </c>
      <c r="AI13" s="67">
        <f t="shared" si="8"/>
        <v>0.78922000000000003</v>
      </c>
      <c r="AJ13" s="67">
        <f t="shared" si="9"/>
        <v>1.7517200000000002</v>
      </c>
    </row>
    <row r="14" spans="1:36">
      <c r="A14" s="51" t="s">
        <v>44</v>
      </c>
      <c r="B14" s="33">
        <f>'Daily flow-084'!AH9</f>
        <v>1.7944900000000001</v>
      </c>
      <c r="C14" s="34">
        <f>'Daily flow-084'!AI9</f>
        <v>5.7886774193548395E-2</v>
      </c>
      <c r="D14" s="34">
        <f>'Daily flow-084'!AJ9</f>
        <v>0.39158999999999999</v>
      </c>
      <c r="E14" s="35">
        <v>8.0000000000000007E-5</v>
      </c>
      <c r="F14" s="35">
        <v>0</v>
      </c>
      <c r="G14" s="69">
        <f t="shared" si="10"/>
        <v>8.0000000000000007E-5</v>
      </c>
      <c r="H14" s="34">
        <f t="shared" si="2"/>
        <v>1.7944100000000001</v>
      </c>
      <c r="I14" s="52">
        <v>9.9000000000000008E-3</v>
      </c>
      <c r="J14" s="53">
        <f>I14*'Daily flow-084'!AH43</f>
        <v>7.3288710000000007E-3</v>
      </c>
      <c r="K14" s="52">
        <v>9.9000000000000008E-3</v>
      </c>
      <c r="L14" s="53">
        <f>K14*'Daily flow-084'!AH28</f>
        <v>1.0436580000000001E-2</v>
      </c>
      <c r="M14" s="53">
        <f t="shared" si="0"/>
        <v>1.7765451000000002E-2</v>
      </c>
      <c r="N14" s="54">
        <f t="shared" si="3"/>
        <v>1.8121754510000001</v>
      </c>
      <c r="O14" s="55">
        <v>1.7127145059588402</v>
      </c>
      <c r="P14" s="56">
        <f t="shared" si="4"/>
        <v>1.7127945059588403</v>
      </c>
      <c r="Q14" s="41">
        <f t="shared" si="11"/>
        <v>0.9451175909079057</v>
      </c>
      <c r="R14" s="57">
        <v>1.1068816209638173</v>
      </c>
      <c r="S14" s="58">
        <v>43565</v>
      </c>
      <c r="T14" s="59">
        <v>43595</v>
      </c>
      <c r="U14" s="60">
        <v>40246</v>
      </c>
      <c r="V14" s="60">
        <v>41192</v>
      </c>
      <c r="W14" s="60">
        <v>30</v>
      </c>
      <c r="X14" s="61">
        <f>946000/1000000</f>
        <v>0.94599999999999995</v>
      </c>
      <c r="Y14" s="62">
        <v>8861</v>
      </c>
      <c r="Z14" s="62">
        <v>9565</v>
      </c>
      <c r="AA14" s="63">
        <f>704000/1000000</f>
        <v>0.70399999999999996</v>
      </c>
      <c r="AB14" s="64">
        <f t="shared" si="5"/>
        <v>1.65</v>
      </c>
      <c r="AC14" s="65">
        <f t="shared" si="6"/>
        <v>5.5E-2</v>
      </c>
      <c r="AD14" s="66">
        <v>402265</v>
      </c>
      <c r="AE14" s="66">
        <f>'Daily flow-084'!K60</f>
        <v>411708</v>
      </c>
      <c r="AF14" s="67">
        <f t="shared" si="7"/>
        <v>0.94430000000000003</v>
      </c>
      <c r="AG14" s="68">
        <f t="shared" si="12"/>
        <v>884529</v>
      </c>
      <c r="AH14" s="66">
        <f>'Daily flow-084'!K75</f>
        <v>955022</v>
      </c>
      <c r="AI14" s="67">
        <f t="shared" si="8"/>
        <v>0.70492999999999995</v>
      </c>
      <c r="AJ14" s="67">
        <f t="shared" si="9"/>
        <v>1.64923</v>
      </c>
    </row>
    <row r="15" spans="1:36">
      <c r="A15" s="51" t="s">
        <v>45</v>
      </c>
      <c r="B15" s="33">
        <f>'Daily flow-084'!AH10</f>
        <v>1.5245299999999999</v>
      </c>
      <c r="C15" s="34">
        <f>'Daily flow-084'!AI10</f>
        <v>5.0817666666666664E-2</v>
      </c>
      <c r="D15" s="34">
        <f>'Daily flow-084'!AJ10</f>
        <v>0.27049000000000001</v>
      </c>
      <c r="E15" s="35">
        <v>8.2000000000000001E-5</v>
      </c>
      <c r="F15" s="35">
        <v>0</v>
      </c>
      <c r="G15" s="69">
        <f t="shared" si="10"/>
        <v>8.2000000000000001E-5</v>
      </c>
      <c r="H15" s="34">
        <f t="shared" si="2"/>
        <v>1.524448</v>
      </c>
      <c r="I15" s="52">
        <v>9.9000000000000008E-3</v>
      </c>
      <c r="J15" s="53">
        <f>I15*'Daily flow-084'!AH44</f>
        <v>6.1254269999999993E-3</v>
      </c>
      <c r="K15" s="52">
        <v>9.9000000000000008E-3</v>
      </c>
      <c r="L15" s="53">
        <f>K15*'Daily flow-084'!AH29</f>
        <v>8.9674200000000003E-3</v>
      </c>
      <c r="M15" s="53">
        <f t="shared" si="0"/>
        <v>1.5092847E-2</v>
      </c>
      <c r="N15" s="54">
        <f t="shared" si="3"/>
        <v>1.539540847</v>
      </c>
      <c r="O15" s="55">
        <v>1.7165483753820625</v>
      </c>
      <c r="P15" s="56">
        <f t="shared" si="4"/>
        <v>1.7166303753820624</v>
      </c>
      <c r="Q15" s="41">
        <f t="shared" si="11"/>
        <v>1.1149681097074955</v>
      </c>
      <c r="R15" s="57">
        <v>0.97871757268824688</v>
      </c>
      <c r="S15" s="58">
        <v>43595</v>
      </c>
      <c r="T15" s="59">
        <v>43627</v>
      </c>
      <c r="U15" s="60">
        <v>41192</v>
      </c>
      <c r="V15" s="60">
        <v>42321</v>
      </c>
      <c r="W15" s="60">
        <v>32</v>
      </c>
      <c r="X15" s="61">
        <f>1129000/1000000</f>
        <v>1.129</v>
      </c>
      <c r="Y15" s="62">
        <v>9565</v>
      </c>
      <c r="Z15" s="62">
        <v>10373</v>
      </c>
      <c r="AA15" s="63">
        <f>808000/1000000</f>
        <v>0.80800000000000005</v>
      </c>
      <c r="AB15" s="64">
        <f t="shared" si="5"/>
        <v>1.9370000000000001</v>
      </c>
      <c r="AC15" s="65">
        <f t="shared" si="6"/>
        <v>6.0531250000000002E-2</v>
      </c>
      <c r="AD15" s="66">
        <v>411708</v>
      </c>
      <c r="AE15" s="66">
        <f>'Daily flow-084'!L61</f>
        <v>423306</v>
      </c>
      <c r="AF15" s="67">
        <f t="shared" si="7"/>
        <v>1.1597999999999999</v>
      </c>
      <c r="AG15" s="68">
        <f t="shared" si="12"/>
        <v>955022</v>
      </c>
      <c r="AH15" s="66">
        <f>'Daily flow-084'!L76</f>
        <v>1035889</v>
      </c>
      <c r="AI15" s="67">
        <f t="shared" si="8"/>
        <v>0.80867</v>
      </c>
      <c r="AJ15" s="67">
        <f t="shared" si="9"/>
        <v>1.9684699999999999</v>
      </c>
    </row>
    <row r="16" spans="1:36">
      <c r="A16" s="51" t="s">
        <v>46</v>
      </c>
      <c r="B16" s="33">
        <f>'Daily flow-084'!AH11</f>
        <v>2.3258100000000002</v>
      </c>
      <c r="C16" s="34">
        <f>'Daily flow-084'!AI11</f>
        <v>7.5026129032258068E-2</v>
      </c>
      <c r="D16" s="34">
        <f>'Daily flow-084'!AJ11</f>
        <v>0.38615999999999995</v>
      </c>
      <c r="E16" s="35">
        <v>8.0000000000000007E-5</v>
      </c>
      <c r="F16" s="70">
        <v>0</v>
      </c>
      <c r="G16" s="69">
        <f t="shared" si="10"/>
        <v>8.0000000000000007E-5</v>
      </c>
      <c r="H16" s="34">
        <f t="shared" si="2"/>
        <v>2.3257300000000001</v>
      </c>
      <c r="I16" s="52">
        <v>9.9000000000000008E-3</v>
      </c>
      <c r="J16" s="53">
        <f>I16*'Daily flow-084'!AH45</f>
        <v>1.1048499000000003E-2</v>
      </c>
      <c r="K16" s="52">
        <v>9.9000000000000008E-3</v>
      </c>
      <c r="L16" s="53">
        <f>K16*'Daily flow-084'!AH30</f>
        <v>1.1977020000000001E-2</v>
      </c>
      <c r="M16" s="53">
        <f t="shared" si="0"/>
        <v>2.3025519000000005E-2</v>
      </c>
      <c r="N16" s="54">
        <f t="shared" si="3"/>
        <v>2.348755519</v>
      </c>
      <c r="O16" s="55">
        <v>2.1428930182136408</v>
      </c>
      <c r="P16" s="56">
        <f t="shared" si="4"/>
        <v>2.1429730182136408</v>
      </c>
      <c r="Q16" s="41">
        <f t="shared" si="11"/>
        <v>0.91235550590021575</v>
      </c>
      <c r="R16" s="57">
        <v>0.87640988093663663</v>
      </c>
      <c r="S16" s="58">
        <v>43627</v>
      </c>
      <c r="T16" s="59">
        <v>43657</v>
      </c>
      <c r="U16" s="60">
        <v>42321</v>
      </c>
      <c r="V16" s="60">
        <v>43319</v>
      </c>
      <c r="W16" s="60">
        <v>30</v>
      </c>
      <c r="X16" s="61">
        <f>998000/1000000</f>
        <v>0.998</v>
      </c>
      <c r="Y16" s="62">
        <v>10373</v>
      </c>
      <c r="Z16" s="62">
        <v>11038</v>
      </c>
      <c r="AA16" s="63">
        <f>665000/1000000</f>
        <v>0.66500000000000004</v>
      </c>
      <c r="AB16" s="64">
        <f t="shared" si="5"/>
        <v>1.663</v>
      </c>
      <c r="AC16" s="65">
        <f t="shared" si="6"/>
        <v>5.5433333333333334E-2</v>
      </c>
      <c r="AD16" s="66">
        <v>423306</v>
      </c>
      <c r="AE16" s="66">
        <f>'Daily flow-084'!L62</f>
        <v>432934</v>
      </c>
      <c r="AF16" s="67">
        <f t="shared" si="7"/>
        <v>0.96279999999999999</v>
      </c>
      <c r="AG16" s="68">
        <f t="shared" si="12"/>
        <v>1035889</v>
      </c>
      <c r="AH16" s="66">
        <f>'Daily flow-084'!L77</f>
        <v>1102160</v>
      </c>
      <c r="AI16" s="67">
        <f t="shared" si="8"/>
        <v>0.66271000000000002</v>
      </c>
      <c r="AJ16" s="67">
        <f t="shared" si="9"/>
        <v>1.62551</v>
      </c>
    </row>
    <row r="17" spans="1:36">
      <c r="A17" s="51" t="s">
        <v>47</v>
      </c>
      <c r="B17" s="33">
        <f>'Daily flow-084'!AH12</f>
        <v>1.9820400000000002</v>
      </c>
      <c r="C17" s="34">
        <f>'Daily flow-084'!AI12</f>
        <v>6.3936774193548401E-2</v>
      </c>
      <c r="D17" s="34">
        <f>'Daily flow-084'!AJ12</f>
        <v>0.37592000000000003</v>
      </c>
      <c r="E17" s="35">
        <v>8.0000000000000007E-5</v>
      </c>
      <c r="F17" s="35">
        <v>0</v>
      </c>
      <c r="G17" s="69">
        <f t="shared" si="10"/>
        <v>8.0000000000000007E-5</v>
      </c>
      <c r="H17" s="34">
        <f t="shared" si="2"/>
        <v>1.9819600000000002</v>
      </c>
      <c r="I17" s="52">
        <v>9.9000000000000008E-3</v>
      </c>
      <c r="J17" s="53">
        <f>I17*'Daily flow-084'!AH46</f>
        <v>7.9194060000000021E-3</v>
      </c>
      <c r="K17" s="52">
        <v>9.9000000000000008E-3</v>
      </c>
      <c r="L17" s="53">
        <f>K17*'Daily flow-084'!AH31</f>
        <v>1.1702790000000001E-2</v>
      </c>
      <c r="M17" s="53">
        <f t="shared" si="0"/>
        <v>1.9622196000000001E-2</v>
      </c>
      <c r="N17" s="54">
        <f t="shared" si="3"/>
        <v>2.0015821960000002</v>
      </c>
      <c r="O17" s="55">
        <v>1.9053164442526149</v>
      </c>
      <c r="P17" s="56">
        <f t="shared" si="4"/>
        <v>1.905396444252615</v>
      </c>
      <c r="Q17" s="41">
        <f t="shared" si="11"/>
        <v>0.95190709404426133</v>
      </c>
      <c r="R17" s="57">
        <v>0.63663831049467601</v>
      </c>
      <c r="S17" s="58">
        <v>43657</v>
      </c>
      <c r="T17" s="59">
        <v>43689</v>
      </c>
      <c r="U17" s="60">
        <v>43319</v>
      </c>
      <c r="V17" s="60">
        <v>44616</v>
      </c>
      <c r="W17" s="60">
        <v>32</v>
      </c>
      <c r="X17" s="61">
        <f>1297000/1000000</f>
        <v>1.2969999999999999</v>
      </c>
      <c r="Y17" s="62">
        <v>11038</v>
      </c>
      <c r="Z17" s="62">
        <v>12128</v>
      </c>
      <c r="AA17" s="63">
        <f>1090000/1000000</f>
        <v>1.0900000000000001</v>
      </c>
      <c r="AB17" s="64">
        <f t="shared" si="5"/>
        <v>2.387</v>
      </c>
      <c r="AC17" s="65">
        <f t="shared" si="6"/>
        <v>7.459375E-2</v>
      </c>
      <c r="AD17" s="66">
        <v>432934</v>
      </c>
      <c r="AE17" s="66">
        <f>'Daily flow-084'!M63</f>
        <v>446260</v>
      </c>
      <c r="AF17" s="67">
        <f t="shared" si="7"/>
        <v>1.3326</v>
      </c>
      <c r="AG17" s="68">
        <f t="shared" si="12"/>
        <v>1102160</v>
      </c>
      <c r="AH17" s="66">
        <f>'Daily flow-084'!M78</f>
        <v>1213513</v>
      </c>
      <c r="AI17" s="67">
        <f t="shared" si="8"/>
        <v>1.1135299999999999</v>
      </c>
      <c r="AJ17" s="67">
        <f t="shared" si="9"/>
        <v>2.4461300000000001</v>
      </c>
    </row>
    <row r="18" spans="1:36">
      <c r="A18" s="51" t="s">
        <v>48</v>
      </c>
      <c r="B18" s="33">
        <f>'Daily flow-084'!AH13</f>
        <v>2.0678800000000002</v>
      </c>
      <c r="C18" s="34">
        <f>'Daily flow-084'!AI13</f>
        <v>6.8929333333333342E-2</v>
      </c>
      <c r="D18" s="34">
        <f>'Daily flow-084'!AJ13</f>
        <v>0.3649</v>
      </c>
      <c r="E18" s="35">
        <v>8.0000000000000007E-5</v>
      </c>
      <c r="F18" s="35">
        <v>0</v>
      </c>
      <c r="G18" s="69">
        <f t="shared" si="10"/>
        <v>8.0000000000000007E-5</v>
      </c>
      <c r="H18" s="34">
        <f>B18-G18</f>
        <v>2.0678000000000001</v>
      </c>
      <c r="I18" s="52">
        <v>9.9000000000000008E-3</v>
      </c>
      <c r="J18" s="53">
        <f>I18*'Daily flow-084'!AH47</f>
        <v>9.6691320000000004E-3</v>
      </c>
      <c r="K18" s="52">
        <v>9.9000000000000008E-3</v>
      </c>
      <c r="L18" s="53">
        <f>K18*'Daily flow-084'!AH32</f>
        <v>1.0802880000000001E-2</v>
      </c>
      <c r="M18" s="53">
        <f t="shared" si="0"/>
        <v>2.0472012000000001E-2</v>
      </c>
      <c r="N18" s="54">
        <f>H18+M18</f>
        <v>2.088272012</v>
      </c>
      <c r="O18" s="55">
        <v>1.7999548210469163</v>
      </c>
      <c r="P18" s="56">
        <f t="shared" si="4"/>
        <v>1.8000348210469164</v>
      </c>
      <c r="Q18" s="41">
        <f t="shared" si="11"/>
        <v>0.86194032936192377</v>
      </c>
      <c r="R18" s="57">
        <v>1.0110946282793594</v>
      </c>
      <c r="S18" s="71">
        <v>43689</v>
      </c>
      <c r="T18" s="72">
        <v>43719</v>
      </c>
      <c r="U18" s="68">
        <v>44616</v>
      </c>
      <c r="V18" s="68">
        <v>45677</v>
      </c>
      <c r="W18" s="68">
        <v>30</v>
      </c>
      <c r="X18" s="73">
        <f>1061000/1000000</f>
        <v>1.0609999999999999</v>
      </c>
      <c r="Y18" s="74">
        <v>12128</v>
      </c>
      <c r="Z18" s="74">
        <v>12998</v>
      </c>
      <c r="AA18" s="75">
        <f>870000/1000000</f>
        <v>0.87</v>
      </c>
      <c r="AB18" s="64">
        <f t="shared" si="5"/>
        <v>1.931</v>
      </c>
      <c r="AC18" s="65">
        <f t="shared" si="6"/>
        <v>6.4366666666666669E-2</v>
      </c>
      <c r="AD18" s="66">
        <v>446260</v>
      </c>
      <c r="AE18" s="66">
        <f>'Daily flow-084'!L64</f>
        <v>456901</v>
      </c>
      <c r="AF18" s="67">
        <f t="shared" si="7"/>
        <v>1.0641</v>
      </c>
      <c r="AG18" s="68">
        <f t="shared" si="12"/>
        <v>1213513</v>
      </c>
      <c r="AH18" s="66">
        <f>'Daily flow-084'!L79</f>
        <v>1301326</v>
      </c>
      <c r="AI18" s="67">
        <f t="shared" ref="AI18" si="13">SUM(AH18-AG18)/100000</f>
        <v>0.87812999999999997</v>
      </c>
      <c r="AJ18" s="67">
        <f t="shared" si="9"/>
        <v>1.9422299999999999</v>
      </c>
    </row>
    <row r="19" spans="1:36">
      <c r="A19" s="51" t="s">
        <v>49</v>
      </c>
      <c r="B19" s="33">
        <f>'Daily flow-084'!AH14</f>
        <v>1.6773400000000003</v>
      </c>
      <c r="C19" s="34">
        <f>'Daily flow-084'!AI14</f>
        <v>5.4107741935483879E-2</v>
      </c>
      <c r="D19" s="34">
        <f>'Daily flow-084'!AJ14</f>
        <v>0.29321999999999998</v>
      </c>
      <c r="E19" s="35">
        <v>8.0000000000000007E-5</v>
      </c>
      <c r="F19" s="35">
        <v>0</v>
      </c>
      <c r="G19" s="69">
        <f t="shared" si="10"/>
        <v>8.0000000000000007E-5</v>
      </c>
      <c r="H19" s="34">
        <f t="shared" si="2"/>
        <v>1.6772600000000002</v>
      </c>
      <c r="I19" s="52">
        <v>9.9000000000000008E-3</v>
      </c>
      <c r="J19" s="53">
        <f>I19*'Daily flow-084'!AH48</f>
        <v>7.1392859999999999E-3</v>
      </c>
      <c r="K19" s="52">
        <v>9.9000000000000008E-3</v>
      </c>
      <c r="L19" s="53">
        <f>K19*'Daily flow-084'!AH33</f>
        <v>9.4663800000000017E-3</v>
      </c>
      <c r="M19" s="53">
        <f t="shared" si="0"/>
        <v>1.6605666000000002E-2</v>
      </c>
      <c r="N19" s="54">
        <f t="shared" si="3"/>
        <v>1.6938656660000002</v>
      </c>
      <c r="O19" s="55">
        <v>1.6810420353010513</v>
      </c>
      <c r="P19" s="56">
        <f t="shared" si="4"/>
        <v>1.6811220353010514</v>
      </c>
      <c r="Q19" s="41">
        <f t="shared" si="11"/>
        <v>0.99242972725965295</v>
      </c>
      <c r="R19" s="57">
        <v>0.96029122085468055</v>
      </c>
      <c r="S19" s="71">
        <v>43719</v>
      </c>
      <c r="T19" s="72">
        <v>43747</v>
      </c>
      <c r="U19" s="68">
        <v>45677</v>
      </c>
      <c r="V19" s="68">
        <v>46581</v>
      </c>
      <c r="W19" s="68">
        <v>28</v>
      </c>
      <c r="X19" s="73">
        <f>904000/1000000</f>
        <v>0.90400000000000003</v>
      </c>
      <c r="Y19" s="74">
        <v>12998</v>
      </c>
      <c r="Z19" s="74">
        <v>13790</v>
      </c>
      <c r="AA19" s="75">
        <f>792000/1000000</f>
        <v>0.79200000000000004</v>
      </c>
      <c r="AB19" s="64">
        <f t="shared" si="5"/>
        <v>1.6960000000000002</v>
      </c>
      <c r="AC19" s="65">
        <f t="shared" si="6"/>
        <v>6.0571428571428575E-2</v>
      </c>
      <c r="AD19" s="66">
        <f>AE18</f>
        <v>456901</v>
      </c>
      <c r="AE19" s="66">
        <f>'Daily flow-084'!J65</f>
        <v>465902</v>
      </c>
      <c r="AF19" s="67">
        <f t="shared" si="7"/>
        <v>0.90010000000000001</v>
      </c>
      <c r="AG19" s="68">
        <f>AH18</f>
        <v>1301326</v>
      </c>
      <c r="AH19" s="66">
        <f>'Daily flow-084'!J80</f>
        <v>1379615</v>
      </c>
      <c r="AI19" s="67">
        <f>SUM(AH19-AG19)/100000</f>
        <v>0.78288999999999997</v>
      </c>
      <c r="AJ19" s="67">
        <f t="shared" si="9"/>
        <v>1.68299</v>
      </c>
    </row>
    <row r="20" spans="1:36">
      <c r="A20" s="51" t="s">
        <v>50</v>
      </c>
      <c r="B20" s="33">
        <f>'Daily flow-084'!AH15</f>
        <v>1.5956399999999999</v>
      </c>
      <c r="C20" s="34">
        <f>'Daily flow-084'!AI15</f>
        <v>5.3187999999999999E-2</v>
      </c>
      <c r="D20" s="34">
        <f>'Daily flow-084'!AJ15</f>
        <v>0.33904000000000001</v>
      </c>
      <c r="E20" s="35">
        <v>8.5000000000000006E-5</v>
      </c>
      <c r="F20" s="35">
        <v>0</v>
      </c>
      <c r="G20" s="69">
        <f t="shared" si="10"/>
        <v>8.5000000000000006E-5</v>
      </c>
      <c r="H20" s="34">
        <f t="shared" si="2"/>
        <v>1.5955550000000001</v>
      </c>
      <c r="I20" s="52">
        <v>9.9000000000000008E-3</v>
      </c>
      <c r="J20" s="53">
        <f>I20*'Daily flow-084'!AH49</f>
        <v>6.8561459999999996E-3</v>
      </c>
      <c r="K20" s="52">
        <v>9.9000000000000008E-3</v>
      </c>
      <c r="L20" s="53">
        <f>K20*'Daily flow-084'!AH34</f>
        <v>8.9406900000000011E-3</v>
      </c>
      <c r="M20" s="53">
        <f t="shared" si="0"/>
        <v>1.5796836000000002E-2</v>
      </c>
      <c r="N20" s="54">
        <f t="shared" si="3"/>
        <v>1.6113518360000001</v>
      </c>
      <c r="O20" s="55">
        <v>1.6042414395150488</v>
      </c>
      <c r="P20" s="56">
        <f t="shared" si="4"/>
        <v>1.6043264395150487</v>
      </c>
      <c r="Q20" s="41">
        <f t="shared" si="11"/>
        <v>0.99558754254209481</v>
      </c>
      <c r="R20" s="57">
        <v>0.87343424451538032</v>
      </c>
      <c r="S20" s="71">
        <v>43747</v>
      </c>
      <c r="T20" s="72">
        <v>43777</v>
      </c>
      <c r="U20" s="68">
        <v>46581</v>
      </c>
      <c r="V20" s="68">
        <v>47528</v>
      </c>
      <c r="W20" s="68">
        <v>30</v>
      </c>
      <c r="X20" s="73">
        <f>947000/1000000</f>
        <v>0.94699999999999995</v>
      </c>
      <c r="Y20" s="74">
        <v>13790</v>
      </c>
      <c r="Z20" s="74">
        <v>14510</v>
      </c>
      <c r="AA20" s="75">
        <f>720000/1000000</f>
        <v>0.72</v>
      </c>
      <c r="AB20" s="64">
        <f t="shared" si="5"/>
        <v>1.6669999999999998</v>
      </c>
      <c r="AC20" s="65">
        <f t="shared" si="6"/>
        <v>5.556666666666666E-2</v>
      </c>
      <c r="AD20" s="66">
        <v>465902</v>
      </c>
      <c r="AE20" s="66">
        <f>'Daily flow-084'!I66</f>
        <v>475018</v>
      </c>
      <c r="AF20" s="67">
        <f t="shared" si="7"/>
        <v>0.91159999999999997</v>
      </c>
      <c r="AG20" s="68">
        <f>AH19</f>
        <v>1379615</v>
      </c>
      <c r="AH20" s="66">
        <f>'Daily flow-084'!I81</f>
        <v>1449120</v>
      </c>
      <c r="AI20" s="67">
        <f>SUM(AH20-AG20)/100000</f>
        <v>0.69504999999999995</v>
      </c>
      <c r="AJ20" s="67">
        <f t="shared" si="9"/>
        <v>1.6066499999999999</v>
      </c>
    </row>
    <row r="21" spans="1:36">
      <c r="A21" s="76" t="s">
        <v>51</v>
      </c>
      <c r="B21" s="33">
        <f>'Daily flow-084'!AH16</f>
        <v>1.8096199999999998</v>
      </c>
      <c r="C21" s="34">
        <f>'Daily flow-084'!AI16</f>
        <v>5.8374838709677412E-2</v>
      </c>
      <c r="D21" s="34">
        <f>'Daily flow-084'!AJ16</f>
        <v>0.35463</v>
      </c>
      <c r="E21" s="35">
        <v>8.0000000000000007E-5</v>
      </c>
      <c r="F21" s="35">
        <v>0</v>
      </c>
      <c r="G21" s="69">
        <f t="shared" si="10"/>
        <v>8.0000000000000007E-5</v>
      </c>
      <c r="H21" s="34">
        <f t="shared" si="2"/>
        <v>1.8095399999999997</v>
      </c>
      <c r="I21" s="52">
        <v>9.9000000000000008E-3</v>
      </c>
      <c r="J21" s="53">
        <f>I21*'Daily flow-084'!AH50</f>
        <v>7.8974279999999997E-3</v>
      </c>
      <c r="K21" s="52">
        <v>9.9000000000000008E-3</v>
      </c>
      <c r="L21" s="53">
        <f>K21*'Daily flow-084'!AH35</f>
        <v>1.001781E-2</v>
      </c>
      <c r="M21" s="53">
        <f t="shared" si="0"/>
        <v>1.7915238E-2</v>
      </c>
      <c r="N21" s="54">
        <f t="shared" si="3"/>
        <v>1.8274552379999998</v>
      </c>
      <c r="O21" s="55">
        <v>1.6701727292918787</v>
      </c>
      <c r="P21" s="56">
        <f t="shared" si="4"/>
        <v>1.6702527292918787</v>
      </c>
      <c r="Q21" s="41">
        <f t="shared" si="11"/>
        <v>0.91393735921598618</v>
      </c>
      <c r="R21" s="57">
        <v>0.94701565418083766</v>
      </c>
      <c r="S21" s="71">
        <v>43777</v>
      </c>
      <c r="T21" s="72">
        <v>43808</v>
      </c>
      <c r="U21" s="68">
        <v>47528</v>
      </c>
      <c r="V21" s="68">
        <v>48530</v>
      </c>
      <c r="W21" s="68">
        <v>31</v>
      </c>
      <c r="X21" s="73">
        <f>1002000/1000000</f>
        <v>1.002</v>
      </c>
      <c r="Y21" s="74">
        <v>14510</v>
      </c>
      <c r="Z21" s="74">
        <v>15293</v>
      </c>
      <c r="AA21" s="75">
        <f>783000/1000000</f>
        <v>0.78300000000000003</v>
      </c>
      <c r="AB21" s="64">
        <f t="shared" si="5"/>
        <v>1.7850000000000001</v>
      </c>
      <c r="AC21" s="65">
        <f t="shared" si="6"/>
        <v>5.7580645161290328E-2</v>
      </c>
      <c r="AD21" s="77">
        <f>AE20</f>
        <v>475018</v>
      </c>
      <c r="AE21" s="77">
        <f>'Daily flow-084'!J67</f>
        <v>485392</v>
      </c>
      <c r="AF21" s="67">
        <f t="shared" si="7"/>
        <v>1.0374000000000001</v>
      </c>
      <c r="AG21" s="68">
        <f>AH20</f>
        <v>1449120</v>
      </c>
      <c r="AH21" s="66">
        <f>'Daily flow-084'!J82</f>
        <v>1530079</v>
      </c>
      <c r="AI21" s="67">
        <f>SUM(AH21-AG21)/100000</f>
        <v>0.80959000000000003</v>
      </c>
      <c r="AJ21" s="67">
        <f t="shared" si="9"/>
        <v>1.8469900000000001</v>
      </c>
    </row>
    <row r="22" spans="1:36">
      <c r="A22" s="78" t="s">
        <v>52</v>
      </c>
      <c r="B22" s="79">
        <f>SUM(B10:B21)</f>
        <v>21.170310000000001</v>
      </c>
      <c r="C22" s="34">
        <f>'Daily flow-084'!AI17</f>
        <v>0</v>
      </c>
      <c r="D22" s="34">
        <f>'Daily flow-084'!AJ17</f>
        <v>0</v>
      </c>
      <c r="E22" s="80">
        <f>SUM(E10:E21)</f>
        <v>3.2070000000000015E-3</v>
      </c>
      <c r="F22" s="80">
        <f>SUM(F10:F21)</f>
        <v>2.5000000000000001E-3</v>
      </c>
      <c r="G22" s="81">
        <f>SUM(G10:G21)</f>
        <v>5.7070000000000011E-3</v>
      </c>
      <c r="H22" s="80">
        <f t="shared" si="2"/>
        <v>21.164603</v>
      </c>
      <c r="I22" s="82"/>
      <c r="J22" s="83">
        <f>SUM(J10:J21)</f>
        <v>9.3069998999999987E-2</v>
      </c>
      <c r="K22" s="82"/>
      <c r="L22" s="84">
        <f>SUM(L10:L21)</f>
        <v>0.11651607000000001</v>
      </c>
      <c r="M22" s="84">
        <f>SUM(M10:M21)</f>
        <v>0.20958606900000004</v>
      </c>
      <c r="N22" s="85">
        <f>SUM(N10:N21)</f>
        <v>21.374189069000003</v>
      </c>
      <c r="O22" s="86">
        <f>SUM(O10:O21)</f>
        <v>20.259526379373003</v>
      </c>
      <c r="P22" s="87">
        <f>SUM(P10:P21)</f>
        <v>20.265233379373001</v>
      </c>
      <c r="Q22" s="88"/>
      <c r="R22" s="89"/>
      <c r="S22" s="72">
        <v>43808</v>
      </c>
      <c r="T22" s="72">
        <v>43840</v>
      </c>
      <c r="U22" s="68">
        <v>48530</v>
      </c>
      <c r="V22" s="68">
        <v>49475</v>
      </c>
      <c r="W22" s="68">
        <v>32</v>
      </c>
      <c r="X22" s="73">
        <f>945000/1000000</f>
        <v>0.94499999999999995</v>
      </c>
      <c r="Y22" s="74" t="s">
        <v>53</v>
      </c>
      <c r="Z22" s="74">
        <v>16041</v>
      </c>
      <c r="AA22" s="75">
        <f>748000/1000000</f>
        <v>0.748</v>
      </c>
      <c r="AB22" s="64">
        <f t="shared" si="5"/>
        <v>1.6930000000000001</v>
      </c>
      <c r="AC22" s="65">
        <f t="shared" si="6"/>
        <v>5.2906250000000002E-2</v>
      </c>
      <c r="AD22" s="90">
        <f>'Daily flow-084'!J67</f>
        <v>485392</v>
      </c>
      <c r="AE22" s="91">
        <v>494516</v>
      </c>
      <c r="AF22" s="67">
        <f>SUM(AE22-AD22)/10000</f>
        <v>0.91239999999999999</v>
      </c>
      <c r="AG22" s="68">
        <v>1530079</v>
      </c>
      <c r="AH22" s="66">
        <v>1600096</v>
      </c>
      <c r="AI22" s="67">
        <f>SUM(AH22-AG22)/100000</f>
        <v>0.70016999999999996</v>
      </c>
      <c r="AJ22" s="67">
        <f t="shared" si="9"/>
        <v>1.6125699999999998</v>
      </c>
    </row>
    <row r="23" spans="1:36">
      <c r="A23" s="4"/>
      <c r="B23" s="92">
        <f>SUM(B10:B21)</f>
        <v>21.170310000000001</v>
      </c>
      <c r="C23" s="93"/>
      <c r="D23" s="93"/>
      <c r="E23" s="94"/>
      <c r="F23" s="95"/>
      <c r="G23" s="96"/>
      <c r="H23" s="97"/>
      <c r="I23" s="98"/>
      <c r="J23" s="98"/>
      <c r="K23" s="98"/>
      <c r="L23" s="99"/>
      <c r="M23" s="92">
        <f>SUM(M10:M21)</f>
        <v>0.20958606900000004</v>
      </c>
      <c r="N23" s="93"/>
      <c r="O23" s="93"/>
      <c r="P23" s="93"/>
      <c r="Q23" s="93"/>
      <c r="S23" s="100"/>
      <c r="T23" s="100"/>
      <c r="U23" s="100"/>
      <c r="V23" s="100"/>
      <c r="W23" s="101"/>
      <c r="X23" s="100"/>
      <c r="Y23" s="102"/>
      <c r="Z23" s="102"/>
      <c r="AA23" s="102"/>
      <c r="AB23" s="103">
        <f>SUM(AB11:AB22)</f>
        <v>21.228000000000002</v>
      </c>
      <c r="AC23" s="104">
        <f>AVERAGE(AC11:AC22)</f>
        <v>5.8100743247567858E-2</v>
      </c>
      <c r="AD23" s="105"/>
      <c r="AE23" s="106"/>
      <c r="AF23" s="107">
        <f>SUM(AF11:AF22)</f>
        <v>11.7719</v>
      </c>
      <c r="AG23" s="108"/>
      <c r="AH23" s="108"/>
      <c r="AI23" s="108"/>
      <c r="AJ23" s="109">
        <f>SUM(AJ11:AJ22)</f>
        <v>21.149419999999999</v>
      </c>
    </row>
    <row r="24" spans="1:36">
      <c r="A24" s="110"/>
      <c r="B24" s="111">
        <f>B22-'Daily flow-084'!AH17</f>
        <v>0</v>
      </c>
      <c r="C24" s="112" t="s">
        <v>54</v>
      </c>
      <c r="D24" s="113"/>
      <c r="E24" s="4"/>
      <c r="F24" s="4"/>
      <c r="G24" s="4"/>
      <c r="I24" s="114"/>
      <c r="J24" s="114"/>
      <c r="K24" s="114"/>
      <c r="L24" s="115"/>
      <c r="M24" s="116" t="s">
        <v>55</v>
      </c>
      <c r="N24" s="117"/>
      <c r="O24" s="117"/>
      <c r="P24" s="92">
        <f>SUM(P10:P21)</f>
        <v>20.265233379373001</v>
      </c>
      <c r="Q24" s="118">
        <f>P24/SUM(B23+M23)</f>
        <v>0.94786397997307303</v>
      </c>
      <c r="R24" s="100"/>
      <c r="S24" s="119"/>
      <c r="T24" s="120"/>
      <c r="V24" s="4"/>
      <c r="W24" s="4"/>
      <c r="X24" s="4"/>
      <c r="Y24" s="121"/>
      <c r="Z24" s="121"/>
      <c r="AA24" s="121"/>
      <c r="AB24" s="122"/>
      <c r="AC24" s="123"/>
    </row>
    <row r="25" spans="1:36">
      <c r="A25" s="4"/>
      <c r="B25" s="124" t="s">
        <v>56</v>
      </c>
      <c r="C25" s="125"/>
      <c r="D25" s="126"/>
      <c r="E25" s="4"/>
      <c r="I25" s="4"/>
      <c r="J25" s="4"/>
      <c r="K25" s="4"/>
      <c r="L25" s="114"/>
      <c r="M25" s="127"/>
      <c r="N25" s="128" t="s">
        <v>57</v>
      </c>
      <c r="O25" s="111">
        <v>0</v>
      </c>
      <c r="P25" s="4"/>
      <c r="Q25" s="4"/>
      <c r="R25" s="129"/>
      <c r="S25" s="130"/>
      <c r="T25" s="131"/>
      <c r="U25" s="130"/>
      <c r="V25" s="132"/>
      <c r="W25" s="4"/>
      <c r="X25" s="4"/>
      <c r="Y25" s="4"/>
      <c r="Z25" s="4"/>
      <c r="AA25" s="4"/>
      <c r="AB25" s="4"/>
    </row>
    <row r="26" spans="1:36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6"/>
      <c r="R26" s="130"/>
      <c r="S26" s="130"/>
      <c r="T26" s="131"/>
      <c r="U26" s="135"/>
      <c r="V26" s="4"/>
      <c r="W26" s="4"/>
      <c r="X26" s="4"/>
      <c r="Y26" s="4"/>
      <c r="Z26" s="4"/>
      <c r="AA26" s="4"/>
      <c r="AB26" s="4"/>
    </row>
    <row r="27" spans="1:36">
      <c r="A27" s="136"/>
      <c r="B27" s="4"/>
      <c r="C27" s="4"/>
      <c r="D27" s="4"/>
      <c r="E27" s="137"/>
      <c r="F27" s="138" t="s">
        <v>58</v>
      </c>
      <c r="G27" s="111">
        <v>0</v>
      </c>
      <c r="H27" s="4"/>
      <c r="I27" s="4"/>
      <c r="J27" s="4"/>
      <c r="K27" s="4"/>
      <c r="L27" s="4"/>
      <c r="M27" s="4"/>
      <c r="N27" s="4"/>
      <c r="O27" s="4"/>
      <c r="P27" s="4"/>
      <c r="Q27" s="139"/>
      <c r="R27" s="130"/>
      <c r="S27" s="130"/>
      <c r="T27" s="131"/>
      <c r="U27" s="135"/>
      <c r="V27" s="4"/>
      <c r="W27" s="4"/>
      <c r="X27" s="4"/>
      <c r="Y27" s="4"/>
      <c r="Z27" s="4"/>
      <c r="AA27" s="4"/>
      <c r="AB27" s="4"/>
    </row>
    <row r="28" spans="1:36">
      <c r="A28" s="136"/>
      <c r="B28" s="4"/>
      <c r="C28" s="4"/>
      <c r="D28" s="4"/>
      <c r="F28" s="140"/>
      <c r="G28" s="141"/>
      <c r="H28" s="4"/>
      <c r="I28" s="4"/>
      <c r="J28" s="4"/>
      <c r="K28" s="4"/>
      <c r="L28" s="4"/>
      <c r="M28" s="4"/>
      <c r="N28" s="4"/>
      <c r="O28" s="4"/>
      <c r="P28" s="4"/>
      <c r="Q28" s="139"/>
      <c r="R28" s="130"/>
      <c r="S28" s="130"/>
      <c r="T28" s="131"/>
      <c r="U28" s="6"/>
      <c r="V28" s="4"/>
      <c r="W28" s="4"/>
      <c r="X28" s="4"/>
      <c r="Y28" s="4"/>
      <c r="Z28" s="4"/>
      <c r="AA28" s="4"/>
      <c r="AB28" s="4"/>
    </row>
    <row r="29" spans="1:36">
      <c r="A29" s="142" t="s">
        <v>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39"/>
      <c r="R29" s="130"/>
      <c r="S29" s="130"/>
      <c r="T29" s="135"/>
      <c r="U29" s="6"/>
      <c r="V29" s="4"/>
      <c r="W29" s="4"/>
      <c r="X29" s="4"/>
      <c r="Y29" s="4"/>
      <c r="Z29" s="4"/>
      <c r="AA29" s="4"/>
      <c r="AB29" s="4"/>
    </row>
    <row r="30" spans="1:36">
      <c r="A30" s="4"/>
      <c r="B30" s="143"/>
      <c r="C30" s="235"/>
      <c r="D30" s="235"/>
      <c r="E30" s="235"/>
      <c r="F30" s="235"/>
      <c r="P30" s="4"/>
      <c r="Q30" s="139"/>
      <c r="R30" s="130"/>
      <c r="S30" s="130"/>
      <c r="T30" s="135"/>
      <c r="U30" s="6"/>
      <c r="V30" s="4"/>
      <c r="W30" s="4"/>
      <c r="X30" s="4"/>
      <c r="Y30" s="4"/>
      <c r="Z30" s="4"/>
      <c r="AA30" s="4"/>
      <c r="AB30" s="4"/>
    </row>
    <row r="31" spans="1:36" ht="50.25" customHeight="1">
      <c r="A31" s="4"/>
      <c r="B31" s="143"/>
      <c r="C31" s="144"/>
      <c r="D31" s="144"/>
      <c r="E31" s="144"/>
      <c r="F31" s="144"/>
      <c r="H31" s="145" t="s">
        <v>59</v>
      </c>
      <c r="I31" s="236" t="s">
        <v>60</v>
      </c>
      <c r="J31" s="236"/>
      <c r="L31" s="145"/>
      <c r="M31" s="237"/>
      <c r="N31" s="237"/>
      <c r="P31" s="4"/>
      <c r="Q31" s="139"/>
      <c r="R31" s="130"/>
      <c r="S31" s="130"/>
      <c r="T31" s="146"/>
      <c r="U31" s="6"/>
      <c r="V31" s="4"/>
      <c r="W31" s="4"/>
      <c r="X31" s="4"/>
      <c r="Y31" s="4"/>
      <c r="Z31" s="4"/>
      <c r="AA31" s="4"/>
      <c r="AB31" s="4"/>
    </row>
    <row r="32" spans="1:36" ht="24">
      <c r="A32" s="4"/>
      <c r="B32" s="147"/>
      <c r="C32" s="148"/>
      <c r="D32" s="98"/>
      <c r="E32" s="148"/>
      <c r="F32" s="98"/>
      <c r="H32" s="149" t="s">
        <v>61</v>
      </c>
      <c r="I32" s="150" t="s">
        <v>22</v>
      </c>
      <c r="J32" s="150" t="s">
        <v>62</v>
      </c>
      <c r="K32" s="151" t="s">
        <v>63</v>
      </c>
      <c r="L32" s="145"/>
      <c r="M32" s="152"/>
      <c r="N32" s="152"/>
      <c r="O32" s="153"/>
      <c r="P32" s="4"/>
      <c r="Q32" s="139"/>
      <c r="R32" s="130"/>
    </row>
    <row r="33" spans="5:15">
      <c r="E33" s="154"/>
      <c r="F33" s="155"/>
      <c r="G33" s="156"/>
      <c r="H33" s="149"/>
      <c r="I33" s="157"/>
      <c r="J33" s="149"/>
      <c r="K33" s="151"/>
      <c r="L33" s="145"/>
      <c r="M33" s="158"/>
      <c r="N33" s="145"/>
      <c r="O33" s="153"/>
    </row>
    <row r="34" spans="5:15">
      <c r="H34" s="159"/>
      <c r="I34" s="157"/>
      <c r="J34" s="149"/>
      <c r="K34" s="151"/>
      <c r="L34" s="160"/>
      <c r="M34" s="158"/>
      <c r="N34" s="145"/>
      <c r="O34" s="153"/>
    </row>
    <row r="35" spans="5:15" ht="15">
      <c r="K35" s="161">
        <f>SUM(K33:K34)</f>
        <v>0</v>
      </c>
      <c r="O35" s="162"/>
    </row>
  </sheetData>
  <mergeCells count="13">
    <mergeCell ref="AD7:AI7"/>
    <mergeCell ref="E8:G8"/>
    <mergeCell ref="I8:J8"/>
    <mergeCell ref="K8:L8"/>
    <mergeCell ref="U8:X8"/>
    <mergeCell ref="Y8:AA8"/>
    <mergeCell ref="AD8:AF8"/>
    <mergeCell ref="AG8:AI8"/>
    <mergeCell ref="C30:D30"/>
    <mergeCell ref="E30:F30"/>
    <mergeCell ref="I31:J31"/>
    <mergeCell ref="M31:N31"/>
    <mergeCell ref="S7:AC7"/>
  </mergeCells>
  <conditionalFormatting sqref="Q10:Q21">
    <cfRule type="cellIs" dxfId="1" priority="2" operator="lessThan">
      <formula>0.9</formula>
    </cfRule>
  </conditionalFormatting>
  <conditionalFormatting sqref="Q24">
    <cfRule type="cellIs" dxfId="0" priority="1" operator="lessThan">
      <formula>0.9</formula>
    </cfRule>
  </conditionalFormatting>
  <hyperlinks>
    <hyperlink ref="A6" location="'Hyper Links'!A1" display="'Hyper Links'!A1" xr:uid="{192C2E34-8295-4B84-A6EE-6D41954AAAA6}"/>
    <hyperlink ref="A7" location="'Water Loss-Use'!A1" display="'Water Loss-Use'!A1" xr:uid="{DF8D21A2-BD41-4334-97BD-F9105D06DFF7}"/>
    <hyperlink ref="A29" location="'Water Loss-Use'!A1" display="'Water Loss-Use'!A1" xr:uid="{C6E3E1A9-BCFE-4ADE-801D-5F27B205C949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FDA2-210D-43CE-9A8F-BC56200CE247}">
  <dimension ref="A1:AV102"/>
  <sheetViews>
    <sheetView zoomScaleNormal="100" workbookViewId="0">
      <selection activeCell="R10" sqref="R10:R21"/>
    </sheetView>
  </sheetViews>
  <sheetFormatPr defaultRowHeight="14.25"/>
  <cols>
    <col min="1" max="1" width="13.25" customWidth="1"/>
    <col min="2" max="2" width="10.125" customWidth="1"/>
    <col min="3" max="32" width="9.875" customWidth="1"/>
    <col min="33" max="33" width="1.125" customWidth="1"/>
    <col min="34" max="34" width="9" customWidth="1"/>
    <col min="35" max="35" width="8" customWidth="1"/>
    <col min="36" max="36" width="9.5" customWidth="1"/>
    <col min="37" max="37" width="8.875" style="168" customWidth="1"/>
    <col min="39" max="39" width="9.875" bestFit="1" customWidth="1"/>
  </cols>
  <sheetData>
    <row r="1" spans="1:48" ht="18">
      <c r="A1" s="163" t="s">
        <v>64</v>
      </c>
      <c r="B1" s="164"/>
      <c r="C1" s="165"/>
      <c r="D1" s="164"/>
      <c r="E1" s="164"/>
      <c r="F1" s="164"/>
      <c r="G1" s="166" t="s">
        <v>65</v>
      </c>
      <c r="H1" s="164"/>
      <c r="I1" s="164"/>
      <c r="J1" s="164"/>
      <c r="K1" s="10" t="s">
        <v>4</v>
      </c>
      <c r="L1" s="164"/>
      <c r="M1" s="167" t="s">
        <v>66</v>
      </c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5">
      <c r="A2" s="110"/>
      <c r="B2" s="164"/>
      <c r="C2" s="165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5.75">
      <c r="A3" s="169" t="s">
        <v>39</v>
      </c>
      <c r="B3" s="170"/>
      <c r="C3" s="170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71"/>
      <c r="AK3" s="172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182" customFormat="1" ht="21.75" customHeight="1">
      <c r="A4" s="173" t="s">
        <v>67</v>
      </c>
      <c r="B4" s="173">
        <v>1</v>
      </c>
      <c r="C4" s="173">
        <v>2</v>
      </c>
      <c r="D4" s="173">
        <v>3</v>
      </c>
      <c r="E4" s="173">
        <v>4</v>
      </c>
      <c r="F4" s="173">
        <v>5</v>
      </c>
      <c r="G4" s="173">
        <v>6</v>
      </c>
      <c r="H4" s="173">
        <v>7</v>
      </c>
      <c r="I4" s="173">
        <v>8</v>
      </c>
      <c r="J4" s="173">
        <v>9</v>
      </c>
      <c r="K4" s="173">
        <v>10</v>
      </c>
      <c r="L4" s="173">
        <v>11</v>
      </c>
      <c r="M4" s="173">
        <v>12</v>
      </c>
      <c r="N4" s="173">
        <v>13</v>
      </c>
      <c r="O4" s="173">
        <v>14</v>
      </c>
      <c r="P4" s="173">
        <v>15</v>
      </c>
      <c r="Q4" s="173">
        <v>16</v>
      </c>
      <c r="R4" s="173">
        <v>17</v>
      </c>
      <c r="S4" s="173">
        <v>18</v>
      </c>
      <c r="T4" s="173">
        <v>19</v>
      </c>
      <c r="U4" s="173">
        <v>20</v>
      </c>
      <c r="V4" s="173">
        <v>21</v>
      </c>
      <c r="W4" s="173">
        <v>22</v>
      </c>
      <c r="X4" s="173">
        <v>23</v>
      </c>
      <c r="Y4" s="174">
        <v>24</v>
      </c>
      <c r="Z4" s="173">
        <v>25</v>
      </c>
      <c r="AA4" s="173">
        <v>26</v>
      </c>
      <c r="AB4" s="173">
        <v>27</v>
      </c>
      <c r="AC4" s="173">
        <v>28</v>
      </c>
      <c r="AD4" s="173">
        <v>29</v>
      </c>
      <c r="AE4" s="173">
        <v>30</v>
      </c>
      <c r="AF4" s="173">
        <v>31</v>
      </c>
      <c r="AG4" s="175"/>
      <c r="AH4" s="176" t="s">
        <v>39</v>
      </c>
      <c r="AI4" s="176" t="s">
        <v>68</v>
      </c>
      <c r="AJ4" s="176" t="s">
        <v>69</v>
      </c>
      <c r="AK4" s="177" t="s">
        <v>70</v>
      </c>
      <c r="AL4" s="178"/>
      <c r="AM4" s="19"/>
      <c r="AN4" s="179"/>
      <c r="AO4" s="4"/>
      <c r="AP4" s="19"/>
      <c r="AQ4" s="19"/>
      <c r="AR4" s="19"/>
      <c r="AS4" s="179"/>
      <c r="AT4" s="180"/>
      <c r="AU4" s="181"/>
      <c r="AV4" s="4"/>
    </row>
    <row r="5" spans="1:48" ht="20.25" customHeight="1">
      <c r="A5" s="183">
        <v>43466</v>
      </c>
      <c r="B5" s="184">
        <v>0</v>
      </c>
      <c r="C5" s="184">
        <v>0</v>
      </c>
      <c r="D5" s="184">
        <v>0.16416999999999998</v>
      </c>
      <c r="E5" s="184">
        <v>0</v>
      </c>
      <c r="F5" s="184">
        <v>0</v>
      </c>
      <c r="G5" s="184">
        <v>0</v>
      </c>
      <c r="H5" s="184">
        <v>0</v>
      </c>
      <c r="I5" s="184">
        <v>0.25409999999999999</v>
      </c>
      <c r="J5" s="184">
        <v>0</v>
      </c>
      <c r="K5" s="184">
        <v>9.8930000000000004E-2</v>
      </c>
      <c r="L5" s="184">
        <v>0</v>
      </c>
      <c r="M5" s="184">
        <v>0</v>
      </c>
      <c r="N5" s="184">
        <v>0</v>
      </c>
      <c r="O5" s="184">
        <v>0.22341</v>
      </c>
      <c r="P5" s="184">
        <v>0</v>
      </c>
      <c r="Q5" s="184">
        <v>0</v>
      </c>
      <c r="R5" s="184">
        <v>0</v>
      </c>
      <c r="S5" s="184">
        <v>0.19359000000000001</v>
      </c>
      <c r="T5" s="184">
        <v>0</v>
      </c>
      <c r="U5" s="184">
        <v>0</v>
      </c>
      <c r="V5" s="184">
        <v>0</v>
      </c>
      <c r="W5" s="184">
        <v>0.21007000000000001</v>
      </c>
      <c r="X5" s="184">
        <v>0</v>
      </c>
      <c r="Y5" s="184">
        <v>4.6769999999999999E-2</v>
      </c>
      <c r="Z5" s="184">
        <v>0</v>
      </c>
      <c r="AA5" s="184">
        <v>0</v>
      </c>
      <c r="AB5" s="184">
        <v>0</v>
      </c>
      <c r="AC5" s="184">
        <v>0.25675000000000003</v>
      </c>
      <c r="AD5" s="184">
        <v>0</v>
      </c>
      <c r="AE5" s="184">
        <v>0.10091</v>
      </c>
      <c r="AF5" s="65">
        <v>0</v>
      </c>
      <c r="AG5" s="185"/>
      <c r="AH5" s="117">
        <v>1.5487000000000002</v>
      </c>
      <c r="AI5" s="184">
        <v>4.9958064516129039E-2</v>
      </c>
      <c r="AJ5" s="184">
        <v>0.25675000000000003</v>
      </c>
      <c r="AK5" s="111">
        <v>0</v>
      </c>
    </row>
    <row r="6" spans="1:48" ht="20.25" customHeight="1">
      <c r="A6" s="186" t="s">
        <v>41</v>
      </c>
      <c r="B6" s="184">
        <v>0</v>
      </c>
      <c r="C6" s="184">
        <v>0</v>
      </c>
      <c r="D6" s="184">
        <v>0</v>
      </c>
      <c r="E6" s="184">
        <v>0</v>
      </c>
      <c r="F6" s="184">
        <v>0</v>
      </c>
      <c r="G6" s="184">
        <v>0.34772999999999998</v>
      </c>
      <c r="H6" s="184">
        <v>0</v>
      </c>
      <c r="I6" s="184">
        <v>9.9250000000000005E-2</v>
      </c>
      <c r="J6" s="184">
        <v>0</v>
      </c>
      <c r="K6" s="184">
        <v>0</v>
      </c>
      <c r="L6" s="184">
        <v>0.15817000000000001</v>
      </c>
      <c r="M6" s="184">
        <v>0</v>
      </c>
      <c r="N6" s="184">
        <v>0</v>
      </c>
      <c r="O6" s="184">
        <v>0.14334999999999998</v>
      </c>
      <c r="P6" s="184">
        <v>0</v>
      </c>
      <c r="Q6" s="184">
        <v>0</v>
      </c>
      <c r="R6" s="184">
        <v>0</v>
      </c>
      <c r="S6" s="184">
        <v>0.20380999999999999</v>
      </c>
      <c r="T6" s="184">
        <v>0</v>
      </c>
      <c r="U6" s="184">
        <v>0</v>
      </c>
      <c r="V6" s="184">
        <v>0.14924999999999999</v>
      </c>
      <c r="W6" s="184">
        <v>0</v>
      </c>
      <c r="X6" s="184">
        <v>0</v>
      </c>
      <c r="Y6" s="184">
        <v>0</v>
      </c>
      <c r="Z6" s="184">
        <v>0.22209000000000001</v>
      </c>
      <c r="AA6" s="184">
        <v>0</v>
      </c>
      <c r="AB6" s="184">
        <v>0</v>
      </c>
      <c r="AC6" s="184">
        <v>0.13778000000000001</v>
      </c>
      <c r="AD6" s="184">
        <v>0</v>
      </c>
      <c r="AE6" s="184">
        <v>0</v>
      </c>
      <c r="AF6" s="187"/>
      <c r="AG6" s="185"/>
      <c r="AH6" s="117">
        <v>1.4614300000000002</v>
      </c>
      <c r="AI6" s="184">
        <v>4.8714333333333339E-2</v>
      </c>
      <c r="AJ6" s="184">
        <v>0.34772999999999998</v>
      </c>
      <c r="AK6" s="111">
        <v>0</v>
      </c>
    </row>
    <row r="7" spans="1:48" ht="20.25" customHeight="1">
      <c r="A7" s="186" t="s">
        <v>42</v>
      </c>
      <c r="B7" s="184">
        <v>0</v>
      </c>
      <c r="C7" s="184">
        <v>0</v>
      </c>
      <c r="D7" s="184">
        <v>0</v>
      </c>
      <c r="E7" s="184">
        <v>0</v>
      </c>
      <c r="F7" s="184">
        <v>0.27232000000000001</v>
      </c>
      <c r="G7" s="184">
        <v>0</v>
      </c>
      <c r="H7" s="184">
        <v>0</v>
      </c>
      <c r="I7" s="184">
        <v>0.14856999999999998</v>
      </c>
      <c r="J7" s="184">
        <v>0</v>
      </c>
      <c r="K7" s="184">
        <v>0</v>
      </c>
      <c r="L7" s="184">
        <v>0</v>
      </c>
      <c r="M7" s="184">
        <v>0.21661</v>
      </c>
      <c r="N7" s="184">
        <v>0</v>
      </c>
      <c r="O7" s="184">
        <v>0.10727</v>
      </c>
      <c r="P7" s="184">
        <v>0</v>
      </c>
      <c r="Q7" s="184">
        <v>0</v>
      </c>
      <c r="R7" s="184">
        <v>0</v>
      </c>
      <c r="S7" s="184">
        <v>0.21525</v>
      </c>
      <c r="T7" s="184">
        <v>0</v>
      </c>
      <c r="U7" s="184">
        <v>0</v>
      </c>
      <c r="V7" s="184">
        <v>0.14916000000000001</v>
      </c>
      <c r="W7" s="184">
        <v>0</v>
      </c>
      <c r="X7" s="184">
        <v>0</v>
      </c>
      <c r="Y7" s="184">
        <v>0</v>
      </c>
      <c r="Z7" s="184">
        <v>0</v>
      </c>
      <c r="AA7" s="184">
        <v>0.41683000000000003</v>
      </c>
      <c r="AB7" s="184">
        <v>0</v>
      </c>
      <c r="AC7" s="184">
        <v>0.10685</v>
      </c>
      <c r="AD7" s="184">
        <v>0</v>
      </c>
      <c r="AE7" s="184">
        <v>0</v>
      </c>
      <c r="AF7" s="65">
        <v>0</v>
      </c>
      <c r="AG7" s="185"/>
      <c r="AH7" s="117">
        <v>1.63286</v>
      </c>
      <c r="AI7" s="184">
        <v>5.267290322580645E-2</v>
      </c>
      <c r="AJ7" s="184">
        <v>0.41683000000000003</v>
      </c>
      <c r="AK7" s="111">
        <v>0</v>
      </c>
    </row>
    <row r="8" spans="1:48" ht="20.25" customHeight="1">
      <c r="A8" s="186" t="s">
        <v>43</v>
      </c>
      <c r="B8" s="184">
        <v>0.21906</v>
      </c>
      <c r="C8" s="184">
        <v>0</v>
      </c>
      <c r="D8" s="184">
        <v>0</v>
      </c>
      <c r="E8" s="184">
        <v>0.14399000000000001</v>
      </c>
      <c r="F8" s="184">
        <v>0</v>
      </c>
      <c r="G8" s="184">
        <v>0</v>
      </c>
      <c r="H8" s="184">
        <v>0</v>
      </c>
      <c r="I8" s="184">
        <v>0</v>
      </c>
      <c r="J8" s="184">
        <v>0.27981</v>
      </c>
      <c r="K8" s="184">
        <v>0</v>
      </c>
      <c r="L8" s="184">
        <v>0.10493</v>
      </c>
      <c r="M8" s="184">
        <v>0</v>
      </c>
      <c r="N8" s="184">
        <v>0</v>
      </c>
      <c r="O8" s="184">
        <v>0</v>
      </c>
      <c r="P8" s="184">
        <v>0</v>
      </c>
      <c r="Q8" s="184">
        <v>0</v>
      </c>
      <c r="R8" s="184">
        <v>0.32396999999999998</v>
      </c>
      <c r="S8" s="184">
        <v>0</v>
      </c>
      <c r="T8" s="184">
        <v>0.11069999999999999</v>
      </c>
      <c r="U8" s="184">
        <v>0</v>
      </c>
      <c r="V8" s="184">
        <v>0</v>
      </c>
      <c r="W8" s="184">
        <v>0.16441</v>
      </c>
      <c r="X8" s="184">
        <v>0</v>
      </c>
      <c r="Y8" s="184">
        <v>0.11716000000000001</v>
      </c>
      <c r="Z8" s="184">
        <v>0</v>
      </c>
      <c r="AA8" s="184">
        <v>0</v>
      </c>
      <c r="AB8" s="184">
        <v>0</v>
      </c>
      <c r="AC8" s="184">
        <v>0</v>
      </c>
      <c r="AD8" s="184">
        <v>0.28593999999999997</v>
      </c>
      <c r="AE8" s="184">
        <v>0</v>
      </c>
      <c r="AF8" s="187"/>
      <c r="AG8" s="185"/>
      <c r="AH8" s="117">
        <v>1.7499699999999998</v>
      </c>
      <c r="AI8" s="184">
        <v>5.8332333333333326E-2</v>
      </c>
      <c r="AJ8" s="184">
        <v>0.32396999999999998</v>
      </c>
      <c r="AK8" s="111">
        <v>0</v>
      </c>
    </row>
    <row r="9" spans="1:48" ht="20.25" customHeight="1">
      <c r="A9" s="186" t="s">
        <v>44</v>
      </c>
      <c r="B9" s="184">
        <v>0.11939</v>
      </c>
      <c r="C9" s="184">
        <v>0</v>
      </c>
      <c r="D9" s="184">
        <v>0</v>
      </c>
      <c r="E9" s="184">
        <v>0</v>
      </c>
      <c r="F9" s="184">
        <v>0</v>
      </c>
      <c r="G9" s="184">
        <v>0.26702000000000004</v>
      </c>
      <c r="H9" s="184">
        <v>0</v>
      </c>
      <c r="I9" s="184">
        <v>0</v>
      </c>
      <c r="J9" s="184">
        <v>0.15571000000000002</v>
      </c>
      <c r="K9" s="184">
        <v>0</v>
      </c>
      <c r="L9" s="184">
        <v>0</v>
      </c>
      <c r="M9" s="184">
        <v>0</v>
      </c>
      <c r="N9" s="184">
        <v>0</v>
      </c>
      <c r="O9" s="184">
        <v>0.27371000000000001</v>
      </c>
      <c r="P9" s="184">
        <v>0</v>
      </c>
      <c r="Q9" s="184">
        <v>9.9260000000000001E-2</v>
      </c>
      <c r="R9" s="184">
        <v>0</v>
      </c>
      <c r="S9" s="184">
        <v>0</v>
      </c>
      <c r="T9" s="184">
        <v>0</v>
      </c>
      <c r="U9" s="184">
        <v>0.23882</v>
      </c>
      <c r="V9" s="184">
        <v>0</v>
      </c>
      <c r="W9" s="184">
        <v>0.11929999999999999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184">
        <v>0.39158999999999999</v>
      </c>
      <c r="AD9" s="184">
        <v>0</v>
      </c>
      <c r="AE9" s="184">
        <v>0.12969</v>
      </c>
      <c r="AF9" s="65">
        <v>0</v>
      </c>
      <c r="AG9" s="185"/>
      <c r="AH9" s="117">
        <v>1.7944900000000001</v>
      </c>
      <c r="AI9" s="184">
        <v>5.7886774193548395E-2</v>
      </c>
      <c r="AJ9" s="184">
        <v>0.39158999999999999</v>
      </c>
      <c r="AK9" s="111">
        <v>0</v>
      </c>
    </row>
    <row r="10" spans="1:48" ht="20.25" customHeight="1">
      <c r="A10" s="186" t="s">
        <v>45</v>
      </c>
      <c r="B10" s="184">
        <v>0</v>
      </c>
      <c r="C10" s="184">
        <v>0</v>
      </c>
      <c r="D10" s="184">
        <v>0.27049000000000001</v>
      </c>
      <c r="E10" s="184">
        <v>0</v>
      </c>
      <c r="F10" s="184">
        <v>0</v>
      </c>
      <c r="G10" s="184">
        <v>0.17924999999999999</v>
      </c>
      <c r="H10" s="184">
        <v>0</v>
      </c>
      <c r="I10" s="184">
        <v>0</v>
      </c>
      <c r="J10" s="184">
        <v>0</v>
      </c>
      <c r="K10" s="184">
        <v>0</v>
      </c>
      <c r="L10" s="184">
        <v>0.26635999999999999</v>
      </c>
      <c r="M10" s="184">
        <v>0</v>
      </c>
      <c r="N10" s="184">
        <v>9.7610000000000002E-2</v>
      </c>
      <c r="O10" s="184">
        <v>0</v>
      </c>
      <c r="P10" s="184">
        <v>0</v>
      </c>
      <c r="Q10" s="184">
        <v>0</v>
      </c>
      <c r="R10" s="184">
        <v>0.20238</v>
      </c>
      <c r="S10" s="184">
        <v>0</v>
      </c>
      <c r="T10" s="184">
        <v>0</v>
      </c>
      <c r="U10" s="184">
        <v>0.14896999999999999</v>
      </c>
      <c r="V10" s="184">
        <v>0</v>
      </c>
      <c r="W10" s="184">
        <v>0</v>
      </c>
      <c r="X10" s="184">
        <v>0</v>
      </c>
      <c r="Y10" s="184">
        <v>0.22984000000000002</v>
      </c>
      <c r="Z10" s="184">
        <v>0</v>
      </c>
      <c r="AA10" s="184">
        <v>0.12963</v>
      </c>
      <c r="AB10" s="184">
        <v>0</v>
      </c>
      <c r="AC10" s="184">
        <v>0</v>
      </c>
      <c r="AD10" s="184">
        <v>0</v>
      </c>
      <c r="AE10" s="184">
        <v>0</v>
      </c>
      <c r="AF10" s="187"/>
      <c r="AG10" s="185"/>
      <c r="AH10" s="117">
        <v>1.5245299999999999</v>
      </c>
      <c r="AI10" s="184">
        <v>5.0817666666666664E-2</v>
      </c>
      <c r="AJ10" s="184">
        <v>0.27049000000000001</v>
      </c>
      <c r="AK10" s="111">
        <v>0</v>
      </c>
    </row>
    <row r="11" spans="1:48" ht="20.25" customHeight="1">
      <c r="A11" s="186" t="s">
        <v>46</v>
      </c>
      <c r="B11" s="188">
        <v>0.31318999999999997</v>
      </c>
      <c r="C11" s="184">
        <v>0</v>
      </c>
      <c r="D11" s="184">
        <v>0.11441000000000001</v>
      </c>
      <c r="E11" s="184">
        <v>0</v>
      </c>
      <c r="F11" s="184">
        <v>0</v>
      </c>
      <c r="G11" s="184">
        <v>0</v>
      </c>
      <c r="H11" s="184">
        <v>0</v>
      </c>
      <c r="I11" s="184">
        <v>0.28522000000000003</v>
      </c>
      <c r="J11" s="184">
        <v>0</v>
      </c>
      <c r="K11" s="184">
        <v>0.10426000000000001</v>
      </c>
      <c r="L11" s="184">
        <v>0</v>
      </c>
      <c r="M11" s="184">
        <v>0</v>
      </c>
      <c r="N11" s="184">
        <v>0</v>
      </c>
      <c r="O11" s="184">
        <v>0</v>
      </c>
      <c r="P11" s="184">
        <v>0.35653999999999997</v>
      </c>
      <c r="Q11" s="184">
        <v>0</v>
      </c>
      <c r="R11" s="184">
        <v>0</v>
      </c>
      <c r="S11" s="184">
        <v>0.23821000000000001</v>
      </c>
      <c r="T11" s="184">
        <v>0</v>
      </c>
      <c r="U11" s="184">
        <v>0</v>
      </c>
      <c r="V11" s="184">
        <v>0</v>
      </c>
      <c r="W11" s="184">
        <v>0.33915000000000001</v>
      </c>
      <c r="X11" s="184">
        <v>0</v>
      </c>
      <c r="Y11" s="184">
        <v>0.18867</v>
      </c>
      <c r="Z11" s="184">
        <v>0</v>
      </c>
      <c r="AA11" s="184">
        <v>0</v>
      </c>
      <c r="AB11" s="184">
        <v>0</v>
      </c>
      <c r="AC11" s="184">
        <v>0</v>
      </c>
      <c r="AD11" s="184">
        <v>0</v>
      </c>
      <c r="AE11" s="184">
        <v>0</v>
      </c>
      <c r="AF11" s="65">
        <v>0.38615999999999995</v>
      </c>
      <c r="AG11" s="185"/>
      <c r="AH11" s="117">
        <v>2.3258100000000002</v>
      </c>
      <c r="AI11" s="184">
        <v>7.5026129032258068E-2</v>
      </c>
      <c r="AJ11" s="184">
        <v>0.38615999999999995</v>
      </c>
      <c r="AK11" s="111">
        <v>0</v>
      </c>
    </row>
    <row r="12" spans="1:48" ht="20.25" customHeight="1">
      <c r="A12" s="186" t="s">
        <v>47</v>
      </c>
      <c r="B12" s="184">
        <v>0</v>
      </c>
      <c r="C12" s="184">
        <v>0.29996999999999996</v>
      </c>
      <c r="D12" s="184">
        <v>0</v>
      </c>
      <c r="E12" s="184">
        <v>0</v>
      </c>
      <c r="F12" s="184">
        <v>0.19144</v>
      </c>
      <c r="G12" s="184">
        <v>0</v>
      </c>
      <c r="H12" s="184">
        <v>0.12057000000000001</v>
      </c>
      <c r="I12" s="184">
        <v>0</v>
      </c>
      <c r="J12" s="184">
        <v>0</v>
      </c>
      <c r="K12" s="184">
        <v>0</v>
      </c>
      <c r="L12" s="184">
        <v>0</v>
      </c>
      <c r="M12" s="184">
        <v>0.32541999999999999</v>
      </c>
      <c r="N12" s="184">
        <v>0</v>
      </c>
      <c r="O12" s="184">
        <v>0</v>
      </c>
      <c r="P12" s="184">
        <v>0.17651</v>
      </c>
      <c r="Q12" s="184">
        <v>0</v>
      </c>
      <c r="R12" s="184">
        <v>0</v>
      </c>
      <c r="S12" s="184">
        <v>0</v>
      </c>
      <c r="T12" s="184">
        <v>0.23899999999999999</v>
      </c>
      <c r="U12" s="184">
        <v>0</v>
      </c>
      <c r="V12" s="184">
        <v>0.12332000000000001</v>
      </c>
      <c r="W12" s="184">
        <v>0</v>
      </c>
      <c r="X12" s="184">
        <v>0</v>
      </c>
      <c r="Y12" s="184">
        <v>0</v>
      </c>
      <c r="Z12" s="184">
        <v>0</v>
      </c>
      <c r="AA12" s="184">
        <v>0.37592000000000003</v>
      </c>
      <c r="AB12" s="184">
        <v>0</v>
      </c>
      <c r="AC12" s="184">
        <v>0.12989000000000001</v>
      </c>
      <c r="AD12" s="184">
        <v>0</v>
      </c>
      <c r="AE12" s="184">
        <v>0</v>
      </c>
      <c r="AF12" s="65">
        <v>0</v>
      </c>
      <c r="AG12" s="185"/>
      <c r="AH12" s="117">
        <v>1.9820400000000002</v>
      </c>
      <c r="AI12" s="184">
        <v>6.3936774193548401E-2</v>
      </c>
      <c r="AJ12" s="184">
        <v>0.37592000000000003</v>
      </c>
      <c r="AK12" s="111">
        <v>0</v>
      </c>
      <c r="AL12" s="189"/>
      <c r="AM12" s="190"/>
      <c r="AN12" s="190"/>
      <c r="AO12" s="190"/>
    </row>
    <row r="13" spans="1:48" ht="20.25" customHeight="1">
      <c r="A13" s="186" t="s">
        <v>48</v>
      </c>
      <c r="B13" s="184">
        <v>0</v>
      </c>
      <c r="C13" s="184">
        <v>0</v>
      </c>
      <c r="D13" s="184">
        <v>0.34206999999999999</v>
      </c>
      <c r="E13" s="184">
        <v>0</v>
      </c>
      <c r="F13" s="184">
        <v>0.10958000000000001</v>
      </c>
      <c r="G13" s="184">
        <v>0</v>
      </c>
      <c r="H13" s="184">
        <v>0</v>
      </c>
      <c r="I13" s="184">
        <v>0</v>
      </c>
      <c r="J13" s="184">
        <v>0.30385000000000001</v>
      </c>
      <c r="K13" s="184">
        <v>0</v>
      </c>
      <c r="L13" s="184">
        <v>0.14208999999999999</v>
      </c>
      <c r="M13" s="184">
        <v>0</v>
      </c>
      <c r="N13" s="184">
        <v>0</v>
      </c>
      <c r="O13" s="184">
        <v>0</v>
      </c>
      <c r="P13" s="184">
        <v>0</v>
      </c>
      <c r="Q13" s="184">
        <v>0.3649</v>
      </c>
      <c r="R13" s="184">
        <v>0</v>
      </c>
      <c r="S13" s="184">
        <v>0.11345</v>
      </c>
      <c r="T13" s="184">
        <v>0</v>
      </c>
      <c r="U13" s="184">
        <v>0</v>
      </c>
      <c r="V13" s="184">
        <v>0</v>
      </c>
      <c r="W13" s="184">
        <v>0</v>
      </c>
      <c r="X13" s="184">
        <v>0.27822000000000002</v>
      </c>
      <c r="Y13" s="184">
        <v>0</v>
      </c>
      <c r="Z13" s="184">
        <v>0.11173</v>
      </c>
      <c r="AA13" s="184">
        <v>0</v>
      </c>
      <c r="AB13" s="184">
        <v>0</v>
      </c>
      <c r="AC13" s="184">
        <v>0</v>
      </c>
      <c r="AD13" s="184">
        <v>0</v>
      </c>
      <c r="AE13" s="184">
        <v>0.30198999999999998</v>
      </c>
      <c r="AF13" s="187"/>
      <c r="AG13" s="185"/>
      <c r="AH13" s="117">
        <v>2.0678800000000002</v>
      </c>
      <c r="AI13" s="184">
        <v>6.8929333333333342E-2</v>
      </c>
      <c r="AJ13" s="184">
        <v>0.3649</v>
      </c>
      <c r="AK13" s="111">
        <v>0</v>
      </c>
    </row>
    <row r="14" spans="1:48" ht="20.25" customHeight="1">
      <c r="A14" s="186" t="s">
        <v>49</v>
      </c>
      <c r="B14" s="184">
        <v>0</v>
      </c>
      <c r="C14" s="184">
        <v>0.10932</v>
      </c>
      <c r="D14" s="184">
        <v>0</v>
      </c>
      <c r="E14" s="184">
        <v>0</v>
      </c>
      <c r="F14" s="184">
        <v>0</v>
      </c>
      <c r="G14" s="184">
        <v>0</v>
      </c>
      <c r="H14" s="184">
        <v>0.29321999999999998</v>
      </c>
      <c r="I14" s="184">
        <v>0</v>
      </c>
      <c r="J14" s="184">
        <v>0.11016000000000001</v>
      </c>
      <c r="K14" s="184">
        <v>0</v>
      </c>
      <c r="L14" s="184">
        <v>0</v>
      </c>
      <c r="M14" s="184">
        <v>0</v>
      </c>
      <c r="N14" s="184">
        <v>0</v>
      </c>
      <c r="O14" s="184">
        <v>0.28593999999999997</v>
      </c>
      <c r="P14" s="184">
        <v>0</v>
      </c>
      <c r="Q14" s="184">
        <v>0.10855000000000001</v>
      </c>
      <c r="R14" s="184">
        <v>0</v>
      </c>
      <c r="S14" s="184">
        <v>0</v>
      </c>
      <c r="T14" s="184">
        <v>0</v>
      </c>
      <c r="U14" s="184">
        <v>0</v>
      </c>
      <c r="V14" s="184">
        <v>0.28449000000000002</v>
      </c>
      <c r="W14" s="184">
        <v>0</v>
      </c>
      <c r="X14" s="184">
        <v>0.10816999999999999</v>
      </c>
      <c r="Y14" s="184">
        <v>0</v>
      </c>
      <c r="Z14" s="184">
        <v>0</v>
      </c>
      <c r="AA14" s="184">
        <v>0</v>
      </c>
      <c r="AB14" s="184">
        <v>0</v>
      </c>
      <c r="AC14" s="184">
        <v>0.27198</v>
      </c>
      <c r="AD14" s="184">
        <v>0</v>
      </c>
      <c r="AE14" s="184">
        <v>0.10550999999999999</v>
      </c>
      <c r="AF14" s="65">
        <v>0</v>
      </c>
      <c r="AG14" s="185"/>
      <c r="AH14" s="117">
        <v>1.6773400000000003</v>
      </c>
      <c r="AI14" s="184">
        <v>5.4107741935483879E-2</v>
      </c>
      <c r="AJ14" s="184">
        <v>0.29321999999999998</v>
      </c>
      <c r="AK14" s="111">
        <v>0</v>
      </c>
    </row>
    <row r="15" spans="1:48" ht="20.25" customHeight="1">
      <c r="A15" s="186" t="s">
        <v>50</v>
      </c>
      <c r="B15" s="184">
        <v>0</v>
      </c>
      <c r="C15" s="184">
        <v>0</v>
      </c>
      <c r="D15" s="184">
        <v>0</v>
      </c>
      <c r="E15" s="184">
        <v>0</v>
      </c>
      <c r="F15" s="184">
        <v>0.33904000000000001</v>
      </c>
      <c r="G15" s="184">
        <v>0</v>
      </c>
      <c r="H15" s="184">
        <v>0.10297000000000001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0.33889000000000002</v>
      </c>
      <c r="O15" s="184">
        <v>0</v>
      </c>
      <c r="P15" s="184">
        <v>9.4519999999999993E-2</v>
      </c>
      <c r="Q15" s="184">
        <v>0</v>
      </c>
      <c r="R15" s="184">
        <v>0</v>
      </c>
      <c r="S15" s="184">
        <v>0.18784000000000001</v>
      </c>
      <c r="T15" s="184">
        <v>0</v>
      </c>
      <c r="U15" s="184">
        <v>0</v>
      </c>
      <c r="V15" s="184">
        <v>0.16267999999999999</v>
      </c>
      <c r="W15" s="184">
        <v>0</v>
      </c>
      <c r="X15" s="184">
        <v>0</v>
      </c>
      <c r="Y15" s="184">
        <v>0</v>
      </c>
      <c r="Z15" s="184">
        <v>0.25284000000000001</v>
      </c>
      <c r="AA15" s="184">
        <v>0</v>
      </c>
      <c r="AB15" s="184">
        <v>0.11685999999999999</v>
      </c>
      <c r="AC15" s="184">
        <v>0</v>
      </c>
      <c r="AD15" s="184">
        <v>0</v>
      </c>
      <c r="AE15" s="184">
        <v>0</v>
      </c>
      <c r="AF15" s="187"/>
      <c r="AG15" s="185"/>
      <c r="AH15" s="117">
        <v>1.5956399999999999</v>
      </c>
      <c r="AI15" s="184">
        <v>5.3187999999999999E-2</v>
      </c>
      <c r="AJ15" s="184">
        <v>0.33904000000000001</v>
      </c>
      <c r="AK15" s="111">
        <v>0</v>
      </c>
    </row>
    <row r="16" spans="1:48" ht="20.25" customHeight="1">
      <c r="A16" s="186" t="s">
        <v>51</v>
      </c>
      <c r="B16" s="184">
        <v>0</v>
      </c>
      <c r="C16" s="184">
        <v>0</v>
      </c>
      <c r="D16" s="184">
        <v>0.35463</v>
      </c>
      <c r="E16" s="184">
        <v>0</v>
      </c>
      <c r="F16" s="184">
        <v>9.9640000000000006E-2</v>
      </c>
      <c r="G16" s="184">
        <v>0</v>
      </c>
      <c r="H16" s="184">
        <v>0</v>
      </c>
      <c r="I16" s="184">
        <v>0</v>
      </c>
      <c r="J16" s="184">
        <v>0.23909000000000002</v>
      </c>
      <c r="K16" s="184">
        <v>0</v>
      </c>
      <c r="L16" s="184">
        <v>0</v>
      </c>
      <c r="M16" s="184">
        <v>0.15861</v>
      </c>
      <c r="N16" s="184">
        <v>0</v>
      </c>
      <c r="O16" s="184">
        <v>0</v>
      </c>
      <c r="P16" s="184">
        <v>0</v>
      </c>
      <c r="Q16" s="184">
        <v>0.21456</v>
      </c>
      <c r="R16" s="184">
        <v>0</v>
      </c>
      <c r="S16" s="184">
        <v>9.9260000000000001E-2</v>
      </c>
      <c r="T16" s="184">
        <v>0</v>
      </c>
      <c r="U16" s="184">
        <v>0</v>
      </c>
      <c r="V16" s="184">
        <v>0</v>
      </c>
      <c r="W16" s="184">
        <v>0</v>
      </c>
      <c r="X16" s="184">
        <v>0.26019999999999999</v>
      </c>
      <c r="Y16" s="184">
        <v>0</v>
      </c>
      <c r="Z16" s="184">
        <v>0</v>
      </c>
      <c r="AA16" s="184">
        <v>0.16109000000000001</v>
      </c>
      <c r="AB16" s="184">
        <v>0</v>
      </c>
      <c r="AC16" s="184">
        <v>0</v>
      </c>
      <c r="AD16" s="184">
        <v>0</v>
      </c>
      <c r="AE16" s="184">
        <v>0.22254000000000002</v>
      </c>
      <c r="AF16" s="65">
        <v>0</v>
      </c>
      <c r="AG16" s="185"/>
      <c r="AH16" s="117">
        <v>1.8096199999999998</v>
      </c>
      <c r="AI16" s="184">
        <v>5.8374838709677412E-2</v>
      </c>
      <c r="AJ16" s="184">
        <v>0.35463</v>
      </c>
      <c r="AK16" s="111">
        <v>0</v>
      </c>
    </row>
    <row r="17" spans="1:40">
      <c r="AG17" s="191" t="s">
        <v>71</v>
      </c>
      <c r="AH17" s="192">
        <v>21.170310000000001</v>
      </c>
      <c r="AI17" s="8"/>
      <c r="AK17" s="193"/>
    </row>
    <row r="18" spans="1:40">
      <c r="AK18" s="194"/>
    </row>
    <row r="19" spans="1:40">
      <c r="A19" s="6"/>
      <c r="B19" s="195"/>
    </row>
    <row r="20" spans="1:40">
      <c r="AF20" s="5"/>
      <c r="AG20" s="196" t="s">
        <v>71</v>
      </c>
      <c r="AH20" s="197"/>
      <c r="AI20" s="198"/>
    </row>
    <row r="21" spans="1:40">
      <c r="AI21" s="198"/>
    </row>
    <row r="22" spans="1:40">
      <c r="A22" s="199" t="s">
        <v>72</v>
      </c>
      <c r="B22" s="200"/>
      <c r="AI22" s="198"/>
    </row>
    <row r="23" spans="1:40" ht="21.75" customHeight="1">
      <c r="A23" s="173" t="s">
        <v>67</v>
      </c>
      <c r="B23" s="173">
        <v>1</v>
      </c>
      <c r="C23" s="173">
        <v>2</v>
      </c>
      <c r="D23" s="173">
        <v>3</v>
      </c>
      <c r="E23" s="173">
        <v>4</v>
      </c>
      <c r="F23" s="173">
        <v>5</v>
      </c>
      <c r="G23" s="173">
        <v>6</v>
      </c>
      <c r="H23" s="173">
        <v>7</v>
      </c>
      <c r="I23" s="173">
        <v>8</v>
      </c>
      <c r="J23" s="173">
        <v>9</v>
      </c>
      <c r="K23" s="173">
        <v>10</v>
      </c>
      <c r="L23" s="173">
        <v>11</v>
      </c>
      <c r="M23" s="173">
        <v>12</v>
      </c>
      <c r="N23" s="173">
        <v>13</v>
      </c>
      <c r="O23" s="173">
        <v>14</v>
      </c>
      <c r="P23" s="173">
        <v>15</v>
      </c>
      <c r="Q23" s="173">
        <v>16</v>
      </c>
      <c r="R23" s="173">
        <v>17</v>
      </c>
      <c r="S23" s="173">
        <v>18</v>
      </c>
      <c r="T23" s="173">
        <v>19</v>
      </c>
      <c r="U23" s="173">
        <v>20</v>
      </c>
      <c r="V23" s="173">
        <v>21</v>
      </c>
      <c r="W23" s="173">
        <v>22</v>
      </c>
      <c r="X23" s="173">
        <v>23</v>
      </c>
      <c r="Y23" s="174">
        <v>24</v>
      </c>
      <c r="Z23" s="173">
        <v>25</v>
      </c>
      <c r="AA23" s="173">
        <v>26</v>
      </c>
      <c r="AB23" s="173">
        <v>27</v>
      </c>
      <c r="AC23" s="173">
        <v>28</v>
      </c>
      <c r="AD23" s="173">
        <v>29</v>
      </c>
      <c r="AE23" s="173">
        <v>30</v>
      </c>
      <c r="AF23" s="173">
        <v>31</v>
      </c>
      <c r="AG23" s="175"/>
      <c r="AH23" s="176" t="s">
        <v>39</v>
      </c>
      <c r="AI23" s="176" t="s">
        <v>68</v>
      </c>
      <c r="AJ23" s="176" t="s">
        <v>69</v>
      </c>
      <c r="AK23" s="177" t="s">
        <v>73</v>
      </c>
    </row>
    <row r="24" spans="1:40" ht="21.75" customHeight="1">
      <c r="A24" s="201" t="s">
        <v>40</v>
      </c>
      <c r="B24" s="65">
        <v>0</v>
      </c>
      <c r="C24" s="65">
        <v>0</v>
      </c>
      <c r="D24" s="65">
        <v>9.0499999999999997E-2</v>
      </c>
      <c r="E24" s="65">
        <v>0</v>
      </c>
      <c r="F24" s="65">
        <v>0</v>
      </c>
      <c r="G24" s="65">
        <v>0</v>
      </c>
      <c r="H24" s="65">
        <v>0</v>
      </c>
      <c r="I24" s="65">
        <v>0.1386</v>
      </c>
      <c r="J24" s="65">
        <v>0</v>
      </c>
      <c r="K24" s="65">
        <v>5.4800000000000001E-2</v>
      </c>
      <c r="L24" s="65">
        <v>0</v>
      </c>
      <c r="M24" s="65">
        <v>0</v>
      </c>
      <c r="N24" s="65">
        <v>0</v>
      </c>
      <c r="O24" s="65">
        <v>0.1183</v>
      </c>
      <c r="P24" s="65">
        <v>0</v>
      </c>
      <c r="Q24" s="65">
        <v>0</v>
      </c>
      <c r="R24" s="65">
        <v>0</v>
      </c>
      <c r="S24" s="65">
        <v>0.10580000000000001</v>
      </c>
      <c r="T24" s="65">
        <v>0</v>
      </c>
      <c r="U24" s="65">
        <v>0</v>
      </c>
      <c r="V24" s="65">
        <v>0</v>
      </c>
      <c r="W24" s="65">
        <v>0.11600000000000001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0.16900000000000001</v>
      </c>
      <c r="AD24" s="65">
        <v>0</v>
      </c>
      <c r="AE24" s="65">
        <v>5.6800000000000003E-2</v>
      </c>
      <c r="AF24" s="65">
        <v>0</v>
      </c>
      <c r="AG24" s="202"/>
      <c r="AH24" s="104">
        <v>0.8498</v>
      </c>
      <c r="AI24" s="203">
        <v>2.7412903225806452E-2</v>
      </c>
      <c r="AJ24" s="204">
        <v>0.16900000000000001</v>
      </c>
      <c r="AK24" s="205">
        <v>0</v>
      </c>
    </row>
    <row r="25" spans="1:40" ht="21.75" customHeight="1">
      <c r="A25" s="186" t="s">
        <v>41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0.19</v>
      </c>
      <c r="H25" s="65">
        <v>0</v>
      </c>
      <c r="I25" s="65">
        <v>5.62E-2</v>
      </c>
      <c r="J25" s="65">
        <v>0</v>
      </c>
      <c r="K25" s="65">
        <v>0</v>
      </c>
      <c r="L25" s="65">
        <v>8.7800000000000003E-2</v>
      </c>
      <c r="M25" s="65">
        <v>0</v>
      </c>
      <c r="N25" s="65">
        <v>0</v>
      </c>
      <c r="O25" s="65">
        <v>8.1199999999999994E-2</v>
      </c>
      <c r="P25" s="65">
        <v>0</v>
      </c>
      <c r="Q25" s="65">
        <v>0</v>
      </c>
      <c r="R25" s="65">
        <v>0</v>
      </c>
      <c r="S25" s="65">
        <v>0.1116</v>
      </c>
      <c r="T25" s="65">
        <v>0</v>
      </c>
      <c r="U25" s="65">
        <v>0</v>
      </c>
      <c r="V25" s="65">
        <v>8.1199999999999994E-2</v>
      </c>
      <c r="W25" s="65">
        <v>0</v>
      </c>
      <c r="X25" s="65">
        <v>0</v>
      </c>
      <c r="Y25" s="65">
        <v>0</v>
      </c>
      <c r="Z25" s="65">
        <v>0.1152</v>
      </c>
      <c r="AA25" s="65">
        <v>0</v>
      </c>
      <c r="AB25" s="65">
        <v>0</v>
      </c>
      <c r="AC25" s="65">
        <v>7.3499999999999996E-2</v>
      </c>
      <c r="AD25" s="187"/>
      <c r="AE25" s="187"/>
      <c r="AF25" s="187"/>
      <c r="AG25" s="206"/>
      <c r="AH25" s="104">
        <v>0.79670000000000007</v>
      </c>
      <c r="AI25" s="203">
        <v>2.8453571428571432E-2</v>
      </c>
      <c r="AJ25" s="204">
        <v>0.19</v>
      </c>
      <c r="AK25" s="205">
        <v>0</v>
      </c>
    </row>
    <row r="26" spans="1:40" ht="21.75" customHeight="1">
      <c r="A26" s="186" t="s">
        <v>42</v>
      </c>
      <c r="B26" s="65">
        <v>0</v>
      </c>
      <c r="C26" s="65">
        <v>0</v>
      </c>
      <c r="D26" s="65">
        <v>0</v>
      </c>
      <c r="E26" s="65">
        <v>0</v>
      </c>
      <c r="F26" s="65">
        <v>0.14149999999999999</v>
      </c>
      <c r="G26" s="65">
        <v>0</v>
      </c>
      <c r="H26" s="65">
        <v>0</v>
      </c>
      <c r="I26" s="65">
        <v>8.0199999999999994E-2</v>
      </c>
      <c r="J26" s="65">
        <v>0</v>
      </c>
      <c r="K26" s="65">
        <v>0</v>
      </c>
      <c r="L26" s="65">
        <v>0</v>
      </c>
      <c r="M26" s="65">
        <v>0.1135</v>
      </c>
      <c r="N26" s="65">
        <v>0</v>
      </c>
      <c r="O26" s="65">
        <v>5.74E-2</v>
      </c>
      <c r="P26" s="65">
        <v>0</v>
      </c>
      <c r="Q26" s="65">
        <v>0</v>
      </c>
      <c r="R26" s="65">
        <v>0</v>
      </c>
      <c r="S26" s="65">
        <v>0.113</v>
      </c>
      <c r="T26" s="65">
        <v>0</v>
      </c>
      <c r="U26" s="65">
        <v>0</v>
      </c>
      <c r="V26" s="65">
        <v>8.0600000000000005E-2</v>
      </c>
      <c r="W26" s="65">
        <v>0</v>
      </c>
      <c r="X26" s="65">
        <v>0</v>
      </c>
      <c r="Y26" s="65">
        <v>0</v>
      </c>
      <c r="Z26" s="65">
        <v>0</v>
      </c>
      <c r="AA26" s="65">
        <v>0.20569999999999999</v>
      </c>
      <c r="AB26" s="65">
        <v>0</v>
      </c>
      <c r="AC26" s="65">
        <v>5.6399999999999999E-2</v>
      </c>
      <c r="AD26" s="65">
        <v>0</v>
      </c>
      <c r="AE26" s="65">
        <v>0</v>
      </c>
      <c r="AF26" s="65">
        <v>0</v>
      </c>
      <c r="AG26" s="202"/>
      <c r="AH26" s="104">
        <v>0.84830000000000005</v>
      </c>
      <c r="AI26" s="203">
        <v>2.7364516129032259E-2</v>
      </c>
      <c r="AJ26" s="204">
        <v>0.20569999999999999</v>
      </c>
      <c r="AK26" s="205">
        <v>0</v>
      </c>
    </row>
    <row r="27" spans="1:40" ht="21.75" customHeight="1">
      <c r="A27" s="186" t="s">
        <v>43</v>
      </c>
      <c r="B27" s="65">
        <v>0.11260000000000001</v>
      </c>
      <c r="C27" s="65">
        <v>0</v>
      </c>
      <c r="D27" s="65">
        <v>0</v>
      </c>
      <c r="E27" s="65">
        <v>7.6899999999999996E-2</v>
      </c>
      <c r="F27" s="65">
        <v>0</v>
      </c>
      <c r="G27" s="65">
        <v>0</v>
      </c>
      <c r="H27" s="65">
        <v>0</v>
      </c>
      <c r="I27" s="65">
        <v>0</v>
      </c>
      <c r="J27" s="65">
        <v>0.1464</v>
      </c>
      <c r="K27" s="65">
        <v>0</v>
      </c>
      <c r="L27" s="65">
        <v>5.7000000000000002E-2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0.17249999999999999</v>
      </c>
      <c r="S27" s="65">
        <v>0</v>
      </c>
      <c r="T27" s="65">
        <v>6.1400000000000003E-2</v>
      </c>
      <c r="U27" s="65">
        <v>0</v>
      </c>
      <c r="V27" s="65">
        <v>0</v>
      </c>
      <c r="W27" s="65">
        <v>9.7799999999999998E-2</v>
      </c>
      <c r="X27" s="65">
        <v>0</v>
      </c>
      <c r="Y27" s="65">
        <v>6.8500000000000005E-2</v>
      </c>
      <c r="Z27" s="65">
        <v>0</v>
      </c>
      <c r="AA27" s="65">
        <v>0</v>
      </c>
      <c r="AB27" s="65">
        <v>0</v>
      </c>
      <c r="AC27" s="65">
        <v>0</v>
      </c>
      <c r="AD27" s="65">
        <v>0.1671</v>
      </c>
      <c r="AE27" s="65">
        <v>0</v>
      </c>
      <c r="AF27" s="187"/>
      <c r="AG27" s="206"/>
      <c r="AH27" s="104">
        <v>0.96019999999999994</v>
      </c>
      <c r="AI27" s="203">
        <v>3.2006666666666662E-2</v>
      </c>
      <c r="AJ27" s="204">
        <v>0.17249999999999999</v>
      </c>
      <c r="AK27" s="205">
        <v>0</v>
      </c>
      <c r="AL27" s="207"/>
      <c r="AM27" s="207"/>
      <c r="AN27" s="207"/>
    </row>
    <row r="28" spans="1:40" ht="21.75" customHeight="1">
      <c r="A28" s="186" t="s">
        <v>44</v>
      </c>
      <c r="B28" s="65">
        <v>6.8900000000000003E-2</v>
      </c>
      <c r="C28" s="65">
        <v>0</v>
      </c>
      <c r="D28" s="65">
        <v>0</v>
      </c>
      <c r="E28" s="65">
        <v>0</v>
      </c>
      <c r="F28" s="65">
        <v>0</v>
      </c>
      <c r="G28" s="65">
        <v>0.15890000000000001</v>
      </c>
      <c r="H28" s="65">
        <v>0</v>
      </c>
      <c r="I28" s="65">
        <v>0</v>
      </c>
      <c r="J28" s="65">
        <v>9.2200000000000004E-2</v>
      </c>
      <c r="K28" s="65">
        <v>0</v>
      </c>
      <c r="L28" s="65">
        <v>0</v>
      </c>
      <c r="M28" s="65">
        <v>0</v>
      </c>
      <c r="N28" s="65">
        <v>0</v>
      </c>
      <c r="O28" s="65">
        <v>0.16039999999999999</v>
      </c>
      <c r="P28" s="65">
        <v>0</v>
      </c>
      <c r="Q28" s="65">
        <v>6.0900000000000003E-2</v>
      </c>
      <c r="R28" s="65">
        <v>0</v>
      </c>
      <c r="S28" s="65">
        <v>0</v>
      </c>
      <c r="T28" s="65">
        <v>0</v>
      </c>
      <c r="U28" s="65">
        <v>0.13930000000000001</v>
      </c>
      <c r="V28" s="65">
        <v>0</v>
      </c>
      <c r="W28" s="65">
        <v>7.0099999999999996E-2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0.22850000000000001</v>
      </c>
      <c r="AD28" s="65">
        <v>0</v>
      </c>
      <c r="AE28" s="65">
        <v>7.4999999999999997E-2</v>
      </c>
      <c r="AF28" s="65">
        <v>0</v>
      </c>
      <c r="AG28" s="202"/>
      <c r="AH28" s="104">
        <v>1.0542</v>
      </c>
      <c r="AI28" s="203">
        <v>3.4006451612903228E-2</v>
      </c>
      <c r="AJ28" s="204">
        <v>0.22850000000000001</v>
      </c>
      <c r="AK28" s="205">
        <v>0</v>
      </c>
      <c r="AL28" s="208"/>
      <c r="AM28" s="208"/>
      <c r="AN28" s="207"/>
    </row>
    <row r="29" spans="1:40" ht="21.75" customHeight="1">
      <c r="A29" s="186" t="s">
        <v>45</v>
      </c>
      <c r="B29" s="65">
        <v>0</v>
      </c>
      <c r="C29" s="65">
        <v>0</v>
      </c>
      <c r="D29" s="65">
        <v>0.15570000000000001</v>
      </c>
      <c r="E29" s="65">
        <v>0</v>
      </c>
      <c r="F29" s="65">
        <v>0</v>
      </c>
      <c r="G29" s="65">
        <v>0.1065</v>
      </c>
      <c r="H29" s="65">
        <v>0</v>
      </c>
      <c r="I29" s="65">
        <v>0</v>
      </c>
      <c r="J29" s="65">
        <v>0</v>
      </c>
      <c r="K29" s="65">
        <v>0</v>
      </c>
      <c r="L29" s="65">
        <v>0.16339999999999999</v>
      </c>
      <c r="M29" s="65">
        <v>0</v>
      </c>
      <c r="N29" s="65">
        <v>5.8999999999999997E-2</v>
      </c>
      <c r="O29" s="65">
        <v>0</v>
      </c>
      <c r="P29" s="65">
        <v>0</v>
      </c>
      <c r="Q29" s="65">
        <v>0</v>
      </c>
      <c r="R29" s="65">
        <v>0.11840000000000001</v>
      </c>
      <c r="S29" s="65">
        <v>0</v>
      </c>
      <c r="T29" s="65">
        <v>0</v>
      </c>
      <c r="U29" s="65">
        <v>9.1700000000000004E-2</v>
      </c>
      <c r="V29" s="65">
        <v>0</v>
      </c>
      <c r="W29" s="65">
        <v>0</v>
      </c>
      <c r="X29" s="65">
        <v>0</v>
      </c>
      <c r="Y29" s="65">
        <v>0.13600000000000001</v>
      </c>
      <c r="Z29" s="65">
        <v>0</v>
      </c>
      <c r="AA29" s="65">
        <v>7.51E-2</v>
      </c>
      <c r="AB29" s="65">
        <v>0</v>
      </c>
      <c r="AC29" s="65">
        <v>0</v>
      </c>
      <c r="AD29" s="65">
        <v>0</v>
      </c>
      <c r="AE29" s="65">
        <v>0</v>
      </c>
      <c r="AF29" s="187"/>
      <c r="AG29" s="206"/>
      <c r="AH29" s="104">
        <v>0.90579999999999994</v>
      </c>
      <c r="AI29" s="203">
        <v>3.0193333333333332E-2</v>
      </c>
      <c r="AJ29" s="204">
        <v>0.16339999999999999</v>
      </c>
      <c r="AK29" s="205">
        <v>0</v>
      </c>
      <c r="AL29" s="208"/>
      <c r="AM29" s="208"/>
      <c r="AN29" s="207"/>
    </row>
    <row r="30" spans="1:40" ht="21.75" customHeight="1">
      <c r="A30" s="186" t="s">
        <v>46</v>
      </c>
      <c r="B30" s="65">
        <v>0.18090000000000001</v>
      </c>
      <c r="C30" s="65">
        <v>0</v>
      </c>
      <c r="D30" s="65">
        <v>6.7100000000000007E-2</v>
      </c>
      <c r="E30" s="65">
        <v>0</v>
      </c>
      <c r="F30" s="65">
        <v>0</v>
      </c>
      <c r="G30" s="65">
        <v>0</v>
      </c>
      <c r="H30" s="65">
        <v>0</v>
      </c>
      <c r="I30" s="65">
        <v>0.17</v>
      </c>
      <c r="J30" s="65">
        <v>0</v>
      </c>
      <c r="K30" s="65">
        <v>6.4600000000000005E-2</v>
      </c>
      <c r="L30" s="65">
        <v>0</v>
      </c>
      <c r="M30" s="65">
        <v>0</v>
      </c>
      <c r="N30" s="65">
        <v>0</v>
      </c>
      <c r="O30" s="65">
        <v>0</v>
      </c>
      <c r="P30" s="65">
        <v>0.2031</v>
      </c>
      <c r="Q30" s="65">
        <v>0</v>
      </c>
      <c r="R30" s="65">
        <v>0</v>
      </c>
      <c r="S30" s="65">
        <v>0.128</v>
      </c>
      <c r="T30" s="65">
        <v>0</v>
      </c>
      <c r="U30" s="65">
        <v>0</v>
      </c>
      <c r="V30" s="65">
        <v>0</v>
      </c>
      <c r="W30" s="65">
        <v>0.18340000000000001</v>
      </c>
      <c r="X30" s="65">
        <v>0</v>
      </c>
      <c r="Y30" s="65">
        <v>9.9500000000000005E-2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0.1132</v>
      </c>
      <c r="AG30" s="202"/>
      <c r="AH30" s="104">
        <v>1.2098</v>
      </c>
      <c r="AI30" s="203">
        <v>3.9025806451612903E-2</v>
      </c>
      <c r="AJ30" s="204">
        <v>0.2031</v>
      </c>
      <c r="AK30" s="205">
        <v>0</v>
      </c>
      <c r="AL30" s="208"/>
      <c r="AM30" s="208"/>
      <c r="AN30" s="207"/>
    </row>
    <row r="31" spans="1:40" ht="21.75" customHeight="1">
      <c r="A31" s="186" t="s">
        <v>47</v>
      </c>
      <c r="B31" s="65">
        <v>0</v>
      </c>
      <c r="C31" s="65">
        <v>0.25069999999999998</v>
      </c>
      <c r="D31" s="65">
        <v>0</v>
      </c>
      <c r="E31" s="65">
        <v>0</v>
      </c>
      <c r="F31" s="65">
        <v>0.1074</v>
      </c>
      <c r="G31" s="65">
        <v>0</v>
      </c>
      <c r="H31" s="65">
        <v>6.8000000000000005E-2</v>
      </c>
      <c r="I31" s="65">
        <v>0</v>
      </c>
      <c r="J31" s="65">
        <v>0</v>
      </c>
      <c r="K31" s="65">
        <v>0</v>
      </c>
      <c r="L31" s="65">
        <v>0</v>
      </c>
      <c r="M31" s="65">
        <v>0.17929999999999999</v>
      </c>
      <c r="N31" s="65">
        <v>0</v>
      </c>
      <c r="O31" s="65">
        <v>0</v>
      </c>
      <c r="P31" s="65">
        <v>9.9000000000000005E-2</v>
      </c>
      <c r="Q31" s="65">
        <v>0</v>
      </c>
      <c r="R31" s="65">
        <v>0</v>
      </c>
      <c r="S31" s="65">
        <v>0</v>
      </c>
      <c r="T31" s="65">
        <v>0.13450000000000001</v>
      </c>
      <c r="U31" s="65">
        <v>0</v>
      </c>
      <c r="V31" s="65">
        <v>7.0000000000000007E-2</v>
      </c>
      <c r="W31" s="65">
        <v>0</v>
      </c>
      <c r="X31" s="65">
        <v>0</v>
      </c>
      <c r="Y31" s="65">
        <v>0</v>
      </c>
      <c r="Z31" s="65">
        <v>0</v>
      </c>
      <c r="AA31" s="65">
        <v>0.20030000000000001</v>
      </c>
      <c r="AB31" s="65">
        <v>0</v>
      </c>
      <c r="AC31" s="65">
        <v>7.2900000000000006E-2</v>
      </c>
      <c r="AD31" s="65">
        <v>0</v>
      </c>
      <c r="AE31" s="65">
        <v>0</v>
      </c>
      <c r="AF31" s="65">
        <v>0</v>
      </c>
      <c r="AG31" s="202"/>
      <c r="AH31" s="104">
        <v>1.1820999999999999</v>
      </c>
      <c r="AI31" s="203">
        <v>3.8132258064516124E-2</v>
      </c>
      <c r="AJ31" s="204">
        <v>0.25069999999999998</v>
      </c>
      <c r="AK31" s="205">
        <v>0</v>
      </c>
      <c r="AL31" s="208"/>
      <c r="AM31" s="208"/>
    </row>
    <row r="32" spans="1:40" ht="18" customHeight="1">
      <c r="A32" s="186" t="s">
        <v>48</v>
      </c>
      <c r="B32" s="65">
        <v>0</v>
      </c>
      <c r="C32" s="65">
        <v>0</v>
      </c>
      <c r="D32" s="65">
        <v>0.1966</v>
      </c>
      <c r="E32" s="65">
        <v>0</v>
      </c>
      <c r="F32" s="65">
        <v>6.4500000000000002E-2</v>
      </c>
      <c r="G32" s="65">
        <v>0</v>
      </c>
      <c r="H32" s="65">
        <v>0</v>
      </c>
      <c r="I32" s="65">
        <v>0</v>
      </c>
      <c r="J32" s="65">
        <v>0.1555</v>
      </c>
      <c r="K32" s="65">
        <v>0</v>
      </c>
      <c r="L32" s="65">
        <v>7.0800000000000002E-2</v>
      </c>
      <c r="M32" s="65">
        <v>0</v>
      </c>
      <c r="N32" s="65">
        <v>0</v>
      </c>
      <c r="O32" s="65">
        <v>0</v>
      </c>
      <c r="P32" s="65">
        <v>0</v>
      </c>
      <c r="Q32" s="65">
        <v>0.18149999999999999</v>
      </c>
      <c r="R32" s="65">
        <v>0</v>
      </c>
      <c r="S32" s="65">
        <v>5.8999999999999997E-2</v>
      </c>
      <c r="T32" s="65">
        <v>0</v>
      </c>
      <c r="U32" s="65">
        <v>0</v>
      </c>
      <c r="V32" s="65">
        <v>0</v>
      </c>
      <c r="W32" s="65">
        <v>0</v>
      </c>
      <c r="X32" s="65">
        <v>0.1477</v>
      </c>
      <c r="Y32" s="65">
        <v>0</v>
      </c>
      <c r="Z32" s="65">
        <v>0.06</v>
      </c>
      <c r="AA32" s="65">
        <v>0</v>
      </c>
      <c r="AB32" s="65">
        <v>0</v>
      </c>
      <c r="AC32" s="65">
        <v>0</v>
      </c>
      <c r="AD32" s="65">
        <v>0</v>
      </c>
      <c r="AE32" s="65">
        <v>0.15559999999999999</v>
      </c>
      <c r="AF32" s="187"/>
      <c r="AG32" s="206"/>
      <c r="AH32" s="104">
        <v>1.0911999999999999</v>
      </c>
      <c r="AI32" s="203">
        <v>3.6373333333333334E-2</v>
      </c>
      <c r="AJ32" s="204">
        <v>0.1966</v>
      </c>
      <c r="AK32" s="205">
        <v>0</v>
      </c>
      <c r="AM32" s="208"/>
    </row>
    <row r="33" spans="1:40" ht="18" customHeight="1">
      <c r="A33" s="186" t="s">
        <v>49</v>
      </c>
      <c r="B33" s="65">
        <v>0</v>
      </c>
      <c r="C33" s="65">
        <v>6.3500000000000001E-2</v>
      </c>
      <c r="D33" s="65">
        <v>0</v>
      </c>
      <c r="E33" s="65">
        <v>0</v>
      </c>
      <c r="F33" s="65">
        <v>0</v>
      </c>
      <c r="G33" s="65">
        <v>0</v>
      </c>
      <c r="H33" s="65">
        <v>0.16819999999999999</v>
      </c>
      <c r="I33" s="65">
        <v>0</v>
      </c>
      <c r="J33" s="65">
        <v>6.4600000000000005E-2</v>
      </c>
      <c r="K33" s="65">
        <v>0</v>
      </c>
      <c r="L33" s="65">
        <v>0</v>
      </c>
      <c r="M33" s="65">
        <v>0</v>
      </c>
      <c r="N33" s="65">
        <v>0</v>
      </c>
      <c r="O33" s="65">
        <v>0.16059999999999999</v>
      </c>
      <c r="P33" s="65">
        <v>0</v>
      </c>
      <c r="Q33" s="65">
        <v>6.2600000000000003E-2</v>
      </c>
      <c r="R33" s="65">
        <v>0</v>
      </c>
      <c r="S33" s="65">
        <v>0</v>
      </c>
      <c r="T33" s="65">
        <v>0</v>
      </c>
      <c r="U33" s="65">
        <v>0</v>
      </c>
      <c r="V33" s="65">
        <v>0.15989999999999999</v>
      </c>
      <c r="W33" s="65">
        <v>0</v>
      </c>
      <c r="X33" s="65">
        <v>6.2399999999999997E-2</v>
      </c>
      <c r="Y33" s="65">
        <v>0</v>
      </c>
      <c r="Z33" s="65">
        <v>0</v>
      </c>
      <c r="AA33" s="65">
        <v>0</v>
      </c>
      <c r="AB33" s="65">
        <v>0</v>
      </c>
      <c r="AC33" s="65">
        <v>0.15390000000000001</v>
      </c>
      <c r="AD33" s="65">
        <v>0</v>
      </c>
      <c r="AE33" s="65">
        <v>6.0499999999999998E-2</v>
      </c>
      <c r="AF33" s="65">
        <v>0</v>
      </c>
      <c r="AG33" s="202"/>
      <c r="AH33" s="104">
        <v>0.95620000000000005</v>
      </c>
      <c r="AI33" s="203">
        <v>3.0845161290322581E-2</v>
      </c>
      <c r="AJ33" s="204">
        <v>0.16819999999999999</v>
      </c>
      <c r="AK33" s="205">
        <v>0</v>
      </c>
      <c r="AM33" s="208"/>
    </row>
    <row r="34" spans="1:40" ht="18" customHeight="1">
      <c r="A34" s="186" t="s">
        <v>50</v>
      </c>
      <c r="B34" s="65">
        <v>0</v>
      </c>
      <c r="C34" s="65">
        <v>0</v>
      </c>
      <c r="D34" s="65">
        <v>0</v>
      </c>
      <c r="E34" s="65">
        <v>0</v>
      </c>
      <c r="F34" s="65">
        <v>0.1933</v>
      </c>
      <c r="G34" s="65">
        <v>0</v>
      </c>
      <c r="H34" s="65">
        <v>5.8400000000000001E-2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0.19339999999999999</v>
      </c>
      <c r="O34" s="65">
        <v>0</v>
      </c>
      <c r="P34" s="65">
        <v>5.4199999999999998E-2</v>
      </c>
      <c r="Q34" s="65">
        <v>0</v>
      </c>
      <c r="R34" s="65">
        <v>0</v>
      </c>
      <c r="S34" s="65">
        <v>0.1055</v>
      </c>
      <c r="T34" s="65">
        <v>0</v>
      </c>
      <c r="U34" s="65">
        <v>0</v>
      </c>
      <c r="V34" s="65">
        <v>9.2200000000000004E-2</v>
      </c>
      <c r="W34" s="65">
        <v>0</v>
      </c>
      <c r="X34" s="65">
        <v>0</v>
      </c>
      <c r="Y34" s="65">
        <v>0</v>
      </c>
      <c r="Z34" s="65">
        <v>0.13969999999999999</v>
      </c>
      <c r="AA34" s="65">
        <v>0</v>
      </c>
      <c r="AB34" s="65">
        <v>6.6400000000000001E-2</v>
      </c>
      <c r="AC34" s="65">
        <v>0</v>
      </c>
      <c r="AD34" s="65">
        <v>0</v>
      </c>
      <c r="AE34" s="65">
        <v>0</v>
      </c>
      <c r="AF34" s="187"/>
      <c r="AG34" s="206"/>
      <c r="AH34" s="104">
        <v>0.90310000000000001</v>
      </c>
      <c r="AI34" s="203">
        <v>3.0103333333333333E-2</v>
      </c>
      <c r="AJ34" s="204">
        <v>0.19339999999999999</v>
      </c>
      <c r="AK34" s="205">
        <v>0</v>
      </c>
    </row>
    <row r="35" spans="1:40" ht="18" customHeight="1">
      <c r="A35" s="186" t="s">
        <v>51</v>
      </c>
      <c r="B35" s="65">
        <v>0</v>
      </c>
      <c r="C35" s="65">
        <v>0</v>
      </c>
      <c r="D35" s="65">
        <v>0.19739999999999999</v>
      </c>
      <c r="E35" s="65">
        <v>0</v>
      </c>
      <c r="F35" s="65">
        <v>5.6899999999999999E-2</v>
      </c>
      <c r="G35" s="65">
        <v>0</v>
      </c>
      <c r="H35" s="65">
        <v>0</v>
      </c>
      <c r="I35" s="65">
        <v>0</v>
      </c>
      <c r="J35" s="65">
        <v>0.13170000000000001</v>
      </c>
      <c r="K35" s="65">
        <v>0</v>
      </c>
      <c r="L35" s="65">
        <v>0</v>
      </c>
      <c r="M35" s="65">
        <v>8.9800000000000005E-2</v>
      </c>
      <c r="N35" s="65">
        <v>0</v>
      </c>
      <c r="O35" s="65">
        <v>0</v>
      </c>
      <c r="P35" s="65">
        <v>0</v>
      </c>
      <c r="Q35" s="65">
        <v>0.1197</v>
      </c>
      <c r="R35" s="65">
        <v>0</v>
      </c>
      <c r="S35" s="65">
        <v>5.6500000000000002E-2</v>
      </c>
      <c r="T35" s="65">
        <v>0</v>
      </c>
      <c r="U35" s="65">
        <v>0</v>
      </c>
      <c r="V35" s="65">
        <v>0</v>
      </c>
      <c r="W35" s="65">
        <v>0</v>
      </c>
      <c r="X35" s="65">
        <v>0.1467</v>
      </c>
      <c r="Y35" s="65">
        <v>0</v>
      </c>
      <c r="Z35" s="65">
        <v>0</v>
      </c>
      <c r="AA35" s="65">
        <v>8.8999999999999996E-2</v>
      </c>
      <c r="AB35" s="65">
        <v>0</v>
      </c>
      <c r="AC35" s="65">
        <v>0</v>
      </c>
      <c r="AD35" s="65">
        <v>0</v>
      </c>
      <c r="AE35" s="65">
        <v>0.1242</v>
      </c>
      <c r="AF35" s="65">
        <v>0</v>
      </c>
      <c r="AG35" s="202"/>
      <c r="AH35" s="104">
        <v>1.0119</v>
      </c>
      <c r="AI35" s="203">
        <v>3.2641935483870968E-2</v>
      </c>
      <c r="AJ35" s="204">
        <v>0.19739999999999999</v>
      </c>
      <c r="AK35" s="205">
        <v>0</v>
      </c>
    </row>
    <row r="36" spans="1:40" ht="15.75" customHeight="1">
      <c r="AF36" s="5"/>
      <c r="AG36" s="196" t="s">
        <v>71</v>
      </c>
      <c r="AH36" s="197">
        <v>11.769300000000003</v>
      </c>
    </row>
    <row r="37" spans="1:40" s="212" customFormat="1">
      <c r="A37" s="199" t="s">
        <v>74</v>
      </c>
      <c r="B37" s="209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198"/>
      <c r="AJ37" s="210"/>
      <c r="AK37" s="211"/>
    </row>
    <row r="38" spans="1:40" s="212" customFormat="1" ht="21.75" customHeight="1">
      <c r="A38" s="173" t="s">
        <v>67</v>
      </c>
      <c r="B38" s="173">
        <v>1</v>
      </c>
      <c r="C38" s="173">
        <v>2</v>
      </c>
      <c r="D38" s="173">
        <v>3</v>
      </c>
      <c r="E38" s="173">
        <v>4</v>
      </c>
      <c r="F38" s="173">
        <v>5</v>
      </c>
      <c r="G38" s="173">
        <v>6</v>
      </c>
      <c r="H38" s="173">
        <v>7</v>
      </c>
      <c r="I38" s="173">
        <v>8</v>
      </c>
      <c r="J38" s="173">
        <v>9</v>
      </c>
      <c r="K38" s="173">
        <v>10</v>
      </c>
      <c r="L38" s="173">
        <v>11</v>
      </c>
      <c r="M38" s="173">
        <v>12</v>
      </c>
      <c r="N38" s="173">
        <v>13</v>
      </c>
      <c r="O38" s="173">
        <v>14</v>
      </c>
      <c r="P38" s="173">
        <v>15</v>
      </c>
      <c r="Q38" s="173">
        <v>16</v>
      </c>
      <c r="R38" s="173">
        <v>17</v>
      </c>
      <c r="S38" s="173">
        <v>18</v>
      </c>
      <c r="T38" s="173">
        <v>19</v>
      </c>
      <c r="U38" s="173">
        <v>20</v>
      </c>
      <c r="V38" s="173">
        <v>21</v>
      </c>
      <c r="W38" s="173">
        <v>22</v>
      </c>
      <c r="X38" s="173">
        <v>23</v>
      </c>
      <c r="Y38" s="174">
        <v>24</v>
      </c>
      <c r="Z38" s="173">
        <v>25</v>
      </c>
      <c r="AA38" s="173">
        <v>26</v>
      </c>
      <c r="AB38" s="173">
        <v>27</v>
      </c>
      <c r="AC38" s="173">
        <v>28</v>
      </c>
      <c r="AD38" s="173">
        <v>29</v>
      </c>
      <c r="AE38" s="173">
        <v>30</v>
      </c>
      <c r="AF38" s="173">
        <v>31</v>
      </c>
      <c r="AG38" s="175"/>
      <c r="AH38" s="176" t="s">
        <v>39</v>
      </c>
      <c r="AI38" s="176" t="s">
        <v>68</v>
      </c>
      <c r="AJ38" s="176" t="s">
        <v>69</v>
      </c>
      <c r="AK38" s="177" t="s">
        <v>73</v>
      </c>
    </row>
    <row r="39" spans="1:40" s="212" customFormat="1" ht="21.75" customHeight="1">
      <c r="A39" s="186" t="s">
        <v>75</v>
      </c>
      <c r="B39" s="65">
        <v>0</v>
      </c>
      <c r="C39" s="65">
        <v>0</v>
      </c>
      <c r="D39" s="65">
        <v>7.3669999999999999E-2</v>
      </c>
      <c r="E39" s="65">
        <v>0</v>
      </c>
      <c r="F39" s="65">
        <v>0</v>
      </c>
      <c r="G39" s="65">
        <v>0</v>
      </c>
      <c r="H39" s="65">
        <v>0</v>
      </c>
      <c r="I39" s="65">
        <v>0.11550000000000001</v>
      </c>
      <c r="J39" s="65">
        <v>0</v>
      </c>
      <c r="K39" s="65">
        <v>4.4130000000000003E-2</v>
      </c>
      <c r="L39" s="65">
        <v>0</v>
      </c>
      <c r="M39" s="65">
        <v>0</v>
      </c>
      <c r="N39" s="65">
        <v>0</v>
      </c>
      <c r="O39" s="65">
        <v>0.10511</v>
      </c>
      <c r="P39" s="65">
        <v>0</v>
      </c>
      <c r="Q39" s="65">
        <v>0</v>
      </c>
      <c r="R39" s="65">
        <v>0</v>
      </c>
      <c r="S39" s="65">
        <v>8.7790000000000007E-2</v>
      </c>
      <c r="T39" s="65">
        <v>0</v>
      </c>
      <c r="U39" s="65">
        <v>0</v>
      </c>
      <c r="V39" s="65">
        <v>0</v>
      </c>
      <c r="W39" s="65">
        <v>9.4070000000000001E-2</v>
      </c>
      <c r="X39" s="65">
        <v>0</v>
      </c>
      <c r="Y39" s="65">
        <v>4.6769999999999999E-2</v>
      </c>
      <c r="Z39" s="65">
        <v>0</v>
      </c>
      <c r="AA39" s="65">
        <v>0</v>
      </c>
      <c r="AB39" s="65">
        <v>0</v>
      </c>
      <c r="AC39" s="65">
        <v>8.7749999999999995E-2</v>
      </c>
      <c r="AD39" s="65">
        <v>0</v>
      </c>
      <c r="AE39" s="65">
        <v>4.4110000000000003E-2</v>
      </c>
      <c r="AF39" s="65">
        <v>0</v>
      </c>
      <c r="AG39" s="65"/>
      <c r="AH39" s="104">
        <v>0.69889999999999997</v>
      </c>
      <c r="AI39" s="203">
        <v>2.254516129032258E-2</v>
      </c>
      <c r="AJ39" s="204">
        <v>0.11550000000000001</v>
      </c>
      <c r="AK39" s="205">
        <v>0</v>
      </c>
    </row>
    <row r="40" spans="1:40" s="212" customFormat="1" ht="21.75" customHeight="1">
      <c r="A40" s="186" t="s">
        <v>41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0.15773000000000001</v>
      </c>
      <c r="H40" s="65">
        <v>0</v>
      </c>
      <c r="I40" s="65">
        <v>4.3049999999999998E-2</v>
      </c>
      <c r="J40" s="65">
        <v>0</v>
      </c>
      <c r="K40" s="65">
        <v>0</v>
      </c>
      <c r="L40" s="65">
        <v>7.0370000000000002E-2</v>
      </c>
      <c r="M40" s="65">
        <v>0</v>
      </c>
      <c r="N40" s="65">
        <v>0</v>
      </c>
      <c r="O40" s="65">
        <v>6.2149999999999997E-2</v>
      </c>
      <c r="P40" s="65">
        <v>0</v>
      </c>
      <c r="Q40" s="65">
        <v>0</v>
      </c>
      <c r="R40" s="65">
        <v>0</v>
      </c>
      <c r="S40" s="65">
        <v>9.221E-2</v>
      </c>
      <c r="T40" s="65">
        <v>0</v>
      </c>
      <c r="U40" s="65">
        <v>0</v>
      </c>
      <c r="V40" s="65">
        <v>6.8049999999999999E-2</v>
      </c>
      <c r="W40" s="65">
        <v>0</v>
      </c>
      <c r="X40" s="65">
        <v>0</v>
      </c>
      <c r="Y40" s="65">
        <v>0</v>
      </c>
      <c r="Z40" s="65">
        <v>0.10689</v>
      </c>
      <c r="AA40" s="65">
        <v>0</v>
      </c>
      <c r="AB40" s="65">
        <v>0</v>
      </c>
      <c r="AC40" s="65">
        <v>6.4280000000000004E-2</v>
      </c>
      <c r="AD40" s="213"/>
      <c r="AE40" s="213"/>
      <c r="AF40" s="213"/>
      <c r="AG40" s="214"/>
      <c r="AH40" s="104">
        <v>0.66473000000000004</v>
      </c>
      <c r="AI40" s="203">
        <v>2.3740357142857143E-2</v>
      </c>
      <c r="AJ40" s="204">
        <v>0.15773000000000001</v>
      </c>
      <c r="AK40" s="205">
        <v>0</v>
      </c>
    </row>
    <row r="41" spans="1:40" s="212" customFormat="1" ht="21.75" customHeight="1">
      <c r="A41" s="186" t="s">
        <v>42</v>
      </c>
      <c r="B41" s="65">
        <v>0</v>
      </c>
      <c r="C41" s="65">
        <v>0</v>
      </c>
      <c r="D41" s="65">
        <v>0</v>
      </c>
      <c r="E41" s="65">
        <v>0</v>
      </c>
      <c r="F41" s="65">
        <v>0.13081999999999999</v>
      </c>
      <c r="G41" s="65">
        <v>0</v>
      </c>
      <c r="H41" s="65">
        <v>0</v>
      </c>
      <c r="I41" s="65">
        <v>6.837E-2</v>
      </c>
      <c r="J41" s="65">
        <v>0</v>
      </c>
      <c r="K41" s="65">
        <v>0</v>
      </c>
      <c r="L41" s="65">
        <v>0</v>
      </c>
      <c r="M41" s="65">
        <v>0.10310999999999999</v>
      </c>
      <c r="N41" s="65">
        <v>0</v>
      </c>
      <c r="O41" s="65">
        <v>4.9869999999999998E-2</v>
      </c>
      <c r="P41" s="65">
        <v>0</v>
      </c>
      <c r="Q41" s="65">
        <v>0</v>
      </c>
      <c r="R41" s="65">
        <v>0</v>
      </c>
      <c r="S41" s="65">
        <v>0.10224999999999999</v>
      </c>
      <c r="T41" s="65">
        <v>0</v>
      </c>
      <c r="U41" s="65">
        <v>0</v>
      </c>
      <c r="V41" s="65">
        <v>6.8559999999999996E-2</v>
      </c>
      <c r="W41" s="65">
        <v>0</v>
      </c>
      <c r="X41" s="65">
        <v>0</v>
      </c>
      <c r="Y41" s="65">
        <v>0</v>
      </c>
      <c r="Z41" s="65">
        <v>0</v>
      </c>
      <c r="AA41" s="65">
        <v>0.21113000000000001</v>
      </c>
      <c r="AB41" s="65">
        <v>0</v>
      </c>
      <c r="AC41" s="65">
        <v>5.0450000000000002E-2</v>
      </c>
      <c r="AD41" s="65">
        <v>0</v>
      </c>
      <c r="AE41" s="65">
        <v>0</v>
      </c>
      <c r="AF41" s="65">
        <v>0</v>
      </c>
      <c r="AG41" s="65"/>
      <c r="AH41" s="104">
        <v>0.78456000000000004</v>
      </c>
      <c r="AI41" s="203">
        <v>2.5308387096774194E-2</v>
      </c>
      <c r="AJ41" s="204">
        <v>0.21113000000000001</v>
      </c>
      <c r="AK41" s="205">
        <v>0</v>
      </c>
    </row>
    <row r="42" spans="1:40" s="212" customFormat="1" ht="21.75" customHeight="1">
      <c r="A42" s="186" t="s">
        <v>43</v>
      </c>
      <c r="B42" s="65">
        <v>0.10646</v>
      </c>
      <c r="C42" s="65">
        <v>0</v>
      </c>
      <c r="D42" s="65">
        <v>0</v>
      </c>
      <c r="E42" s="65">
        <v>6.7089999999999997E-2</v>
      </c>
      <c r="F42" s="65">
        <v>0</v>
      </c>
      <c r="G42" s="65">
        <v>0</v>
      </c>
      <c r="H42" s="65">
        <v>0</v>
      </c>
      <c r="I42" s="65">
        <v>0</v>
      </c>
      <c r="J42" s="65">
        <v>0.13341</v>
      </c>
      <c r="K42" s="65">
        <v>0</v>
      </c>
      <c r="L42" s="65">
        <v>4.793E-2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0.15146999999999999</v>
      </c>
      <c r="S42" s="65">
        <v>0</v>
      </c>
      <c r="T42" s="65">
        <v>4.9299999999999997E-2</v>
      </c>
      <c r="U42" s="65">
        <v>0</v>
      </c>
      <c r="V42" s="65">
        <v>0</v>
      </c>
      <c r="W42" s="65">
        <v>6.6610000000000003E-2</v>
      </c>
      <c r="X42" s="65">
        <v>0</v>
      </c>
      <c r="Y42" s="65">
        <v>4.8660000000000002E-2</v>
      </c>
      <c r="Z42" s="65">
        <v>0</v>
      </c>
      <c r="AA42" s="65">
        <v>0</v>
      </c>
      <c r="AB42" s="65">
        <v>0</v>
      </c>
      <c r="AC42" s="65">
        <v>0</v>
      </c>
      <c r="AD42" s="65">
        <v>0.11884</v>
      </c>
      <c r="AE42" s="65">
        <v>0</v>
      </c>
      <c r="AF42" s="213"/>
      <c r="AG42" s="214"/>
      <c r="AH42" s="104">
        <v>0.78977000000000008</v>
      </c>
      <c r="AI42" s="203">
        <v>2.6325666666666671E-2</v>
      </c>
      <c r="AJ42" s="204">
        <v>0.15146999999999999</v>
      </c>
      <c r="AK42" s="205">
        <v>0</v>
      </c>
      <c r="AL42" s="215"/>
      <c r="AM42" s="215"/>
      <c r="AN42" s="215"/>
    </row>
    <row r="43" spans="1:40" s="212" customFormat="1" ht="21.75" customHeight="1">
      <c r="A43" s="186" t="s">
        <v>44</v>
      </c>
      <c r="B43" s="65">
        <v>5.049E-2</v>
      </c>
      <c r="C43" s="65">
        <v>0</v>
      </c>
      <c r="D43" s="65">
        <v>0</v>
      </c>
      <c r="E43" s="65">
        <v>0</v>
      </c>
      <c r="F43" s="65">
        <v>0</v>
      </c>
      <c r="G43" s="65">
        <v>0.10811999999999999</v>
      </c>
      <c r="H43" s="65">
        <v>0</v>
      </c>
      <c r="I43" s="65">
        <v>0</v>
      </c>
      <c r="J43" s="65">
        <v>6.3509999999999997E-2</v>
      </c>
      <c r="K43" s="65">
        <v>0</v>
      </c>
      <c r="L43" s="65">
        <v>0</v>
      </c>
      <c r="M43" s="65">
        <v>0</v>
      </c>
      <c r="N43" s="65">
        <v>0</v>
      </c>
      <c r="O43" s="65">
        <v>0.11330999999999999</v>
      </c>
      <c r="P43" s="65">
        <v>0</v>
      </c>
      <c r="Q43" s="65">
        <v>3.8359999999999998E-2</v>
      </c>
      <c r="R43" s="65">
        <v>0</v>
      </c>
      <c r="S43" s="65">
        <v>0</v>
      </c>
      <c r="T43" s="65">
        <v>0</v>
      </c>
      <c r="U43" s="65">
        <v>9.9519999999999997E-2</v>
      </c>
      <c r="V43" s="65">
        <v>0</v>
      </c>
      <c r="W43" s="65">
        <v>4.9200000000000001E-2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0.16309000000000001</v>
      </c>
      <c r="AD43" s="65">
        <v>0</v>
      </c>
      <c r="AE43" s="65">
        <v>5.4690000000000003E-2</v>
      </c>
      <c r="AF43" s="65">
        <v>0</v>
      </c>
      <c r="AG43" s="65"/>
      <c r="AH43" s="104">
        <v>0.74029</v>
      </c>
      <c r="AI43" s="203">
        <v>2.3880322580645163E-2</v>
      </c>
      <c r="AJ43" s="204">
        <v>0.16309000000000001</v>
      </c>
      <c r="AK43" s="205">
        <v>0</v>
      </c>
      <c r="AL43" s="216"/>
      <c r="AM43" s="216"/>
      <c r="AN43" s="215"/>
    </row>
    <row r="44" spans="1:40" s="212" customFormat="1" ht="21.75" customHeight="1">
      <c r="A44" s="186" t="s">
        <v>45</v>
      </c>
      <c r="B44" s="65">
        <v>0</v>
      </c>
      <c r="C44" s="65">
        <v>0</v>
      </c>
      <c r="D44" s="65">
        <v>0.11479</v>
      </c>
      <c r="E44" s="65">
        <v>0</v>
      </c>
      <c r="F44" s="65">
        <v>0</v>
      </c>
      <c r="G44" s="65">
        <v>7.2749999999999995E-2</v>
      </c>
      <c r="H44" s="65">
        <v>0</v>
      </c>
      <c r="I44" s="65">
        <v>0</v>
      </c>
      <c r="J44" s="65">
        <v>0</v>
      </c>
      <c r="K44" s="65">
        <v>0</v>
      </c>
      <c r="L44" s="65">
        <v>0.10296</v>
      </c>
      <c r="M44" s="65">
        <v>0</v>
      </c>
      <c r="N44" s="65">
        <v>3.8609999999999998E-2</v>
      </c>
      <c r="O44" s="65">
        <v>0</v>
      </c>
      <c r="P44" s="65">
        <v>0</v>
      </c>
      <c r="Q44" s="65">
        <v>0</v>
      </c>
      <c r="R44" s="65">
        <v>8.3979999999999999E-2</v>
      </c>
      <c r="S44" s="65">
        <v>0</v>
      </c>
      <c r="T44" s="65">
        <v>0</v>
      </c>
      <c r="U44" s="65">
        <v>5.7270000000000001E-2</v>
      </c>
      <c r="V44" s="65">
        <v>0</v>
      </c>
      <c r="W44" s="65">
        <v>0</v>
      </c>
      <c r="X44" s="65">
        <v>0</v>
      </c>
      <c r="Y44" s="65">
        <v>9.3840000000000007E-2</v>
      </c>
      <c r="Z44" s="65">
        <v>0</v>
      </c>
      <c r="AA44" s="65">
        <v>5.4530000000000002E-2</v>
      </c>
      <c r="AB44" s="65">
        <v>0</v>
      </c>
      <c r="AC44" s="65">
        <v>0</v>
      </c>
      <c r="AD44" s="65">
        <v>0</v>
      </c>
      <c r="AE44" s="65">
        <v>0</v>
      </c>
      <c r="AF44" s="213"/>
      <c r="AG44" s="206"/>
      <c r="AH44" s="104">
        <v>0.61872999999999989</v>
      </c>
      <c r="AI44" s="203">
        <v>2.0624333333333331E-2</v>
      </c>
      <c r="AJ44" s="204">
        <v>0.11479</v>
      </c>
      <c r="AK44" s="205">
        <v>0</v>
      </c>
      <c r="AL44" s="216"/>
      <c r="AM44" s="216"/>
      <c r="AN44" s="215"/>
    </row>
    <row r="45" spans="1:40" s="212" customFormat="1" ht="21.75" customHeight="1">
      <c r="A45" s="186" t="s">
        <v>46</v>
      </c>
      <c r="B45" s="65">
        <v>0.13228999999999999</v>
      </c>
      <c r="C45" s="65">
        <v>0</v>
      </c>
      <c r="D45" s="65">
        <v>4.7309999999999998E-2</v>
      </c>
      <c r="E45" s="65">
        <v>0</v>
      </c>
      <c r="F45" s="65">
        <v>0</v>
      </c>
      <c r="G45" s="65">
        <v>0</v>
      </c>
      <c r="H45" s="65">
        <v>0</v>
      </c>
      <c r="I45" s="65">
        <v>0.11522</v>
      </c>
      <c r="J45" s="65">
        <v>0</v>
      </c>
      <c r="K45" s="65">
        <v>3.9660000000000001E-2</v>
      </c>
      <c r="L45" s="65">
        <v>0</v>
      </c>
      <c r="M45" s="65">
        <v>0</v>
      </c>
      <c r="N45" s="65">
        <v>0</v>
      </c>
      <c r="O45" s="65">
        <v>0</v>
      </c>
      <c r="P45" s="65">
        <v>0.15343999999999999</v>
      </c>
      <c r="Q45" s="65">
        <v>0</v>
      </c>
      <c r="R45" s="65">
        <v>0</v>
      </c>
      <c r="S45" s="65">
        <v>0.11021</v>
      </c>
      <c r="T45" s="65">
        <v>0</v>
      </c>
      <c r="U45" s="65">
        <v>0</v>
      </c>
      <c r="V45" s="65">
        <v>0</v>
      </c>
      <c r="W45" s="65">
        <v>0.15575</v>
      </c>
      <c r="X45" s="65">
        <v>0</v>
      </c>
      <c r="Y45" s="65">
        <v>8.9169999999999999E-2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  <c r="AE45" s="65">
        <v>0</v>
      </c>
      <c r="AF45" s="65">
        <v>0.27295999999999998</v>
      </c>
      <c r="AG45" s="202"/>
      <c r="AH45" s="104">
        <v>1.1160100000000002</v>
      </c>
      <c r="AI45" s="203">
        <v>3.6000322580645165E-2</v>
      </c>
      <c r="AJ45" s="204">
        <v>0.27295999999999998</v>
      </c>
      <c r="AK45" s="205">
        <v>0</v>
      </c>
      <c r="AL45" s="216"/>
      <c r="AM45" s="216"/>
      <c r="AN45" s="215"/>
    </row>
    <row r="46" spans="1:40" s="212" customFormat="1" ht="21.75" customHeight="1">
      <c r="A46" s="186" t="s">
        <v>47</v>
      </c>
      <c r="B46" s="65">
        <v>0</v>
      </c>
      <c r="C46" s="65">
        <v>4.9270000000000001E-2</v>
      </c>
      <c r="D46" s="65">
        <v>0</v>
      </c>
      <c r="E46" s="65">
        <v>0</v>
      </c>
      <c r="F46" s="65">
        <v>8.4040000000000004E-2</v>
      </c>
      <c r="G46" s="65">
        <v>0</v>
      </c>
      <c r="H46" s="65">
        <v>5.2569999999999999E-2</v>
      </c>
      <c r="I46" s="65">
        <v>0</v>
      </c>
      <c r="J46" s="65">
        <v>0</v>
      </c>
      <c r="K46" s="65">
        <v>0</v>
      </c>
      <c r="L46" s="65">
        <v>0</v>
      </c>
      <c r="M46" s="65">
        <v>0.14612</v>
      </c>
      <c r="N46" s="65">
        <v>0</v>
      </c>
      <c r="O46" s="65">
        <v>0</v>
      </c>
      <c r="P46" s="65">
        <v>7.7509999999999996E-2</v>
      </c>
      <c r="Q46" s="65">
        <v>0</v>
      </c>
      <c r="R46" s="65">
        <v>0</v>
      </c>
      <c r="S46" s="65">
        <v>0</v>
      </c>
      <c r="T46" s="65">
        <v>0.1045</v>
      </c>
      <c r="U46" s="65">
        <v>0</v>
      </c>
      <c r="V46" s="65">
        <v>5.3319999999999999E-2</v>
      </c>
      <c r="W46" s="65">
        <v>0</v>
      </c>
      <c r="X46" s="65">
        <v>0</v>
      </c>
      <c r="Y46" s="65">
        <v>0</v>
      </c>
      <c r="Z46" s="65">
        <v>0</v>
      </c>
      <c r="AA46" s="65">
        <v>0.17562</v>
      </c>
      <c r="AB46" s="65">
        <v>0</v>
      </c>
      <c r="AC46" s="65">
        <v>5.6989999999999999E-2</v>
      </c>
      <c r="AD46" s="65">
        <v>0</v>
      </c>
      <c r="AE46" s="65">
        <v>0</v>
      </c>
      <c r="AF46" s="65">
        <v>0</v>
      </c>
      <c r="AG46" s="202"/>
      <c r="AH46" s="104">
        <v>0.7999400000000001</v>
      </c>
      <c r="AI46" s="203">
        <v>2.580451612903226E-2</v>
      </c>
      <c r="AJ46" s="204">
        <v>0.17562</v>
      </c>
      <c r="AK46" s="205">
        <v>0</v>
      </c>
      <c r="AL46" s="216"/>
      <c r="AM46" s="216"/>
    </row>
    <row r="47" spans="1:40" s="212" customFormat="1" ht="18" customHeight="1">
      <c r="A47" s="186" t="s">
        <v>48</v>
      </c>
      <c r="B47" s="65">
        <v>0</v>
      </c>
      <c r="C47" s="65">
        <v>0</v>
      </c>
      <c r="D47" s="65">
        <v>0.14546999999999999</v>
      </c>
      <c r="E47" s="65">
        <v>0</v>
      </c>
      <c r="F47" s="65">
        <v>4.5080000000000002E-2</v>
      </c>
      <c r="G47" s="65">
        <v>0</v>
      </c>
      <c r="H47" s="65">
        <v>0</v>
      </c>
      <c r="I47" s="65">
        <v>0</v>
      </c>
      <c r="J47" s="65">
        <v>0.14835000000000001</v>
      </c>
      <c r="K47" s="65">
        <v>0</v>
      </c>
      <c r="L47" s="65">
        <v>7.1290000000000006E-2</v>
      </c>
      <c r="M47" s="65">
        <v>0</v>
      </c>
      <c r="N47" s="65">
        <v>0</v>
      </c>
      <c r="O47" s="65">
        <v>0</v>
      </c>
      <c r="P47" s="65">
        <v>0</v>
      </c>
      <c r="Q47" s="65">
        <v>0.18340000000000001</v>
      </c>
      <c r="R47" s="65">
        <v>0</v>
      </c>
      <c r="S47" s="65">
        <v>5.4449999999999998E-2</v>
      </c>
      <c r="T47" s="65">
        <v>0</v>
      </c>
      <c r="U47" s="65">
        <v>0</v>
      </c>
      <c r="V47" s="65">
        <v>0</v>
      </c>
      <c r="W47" s="65">
        <v>0</v>
      </c>
      <c r="X47" s="65">
        <v>0.13052</v>
      </c>
      <c r="Y47" s="65">
        <v>0</v>
      </c>
      <c r="Z47" s="65">
        <v>5.1729999999999998E-2</v>
      </c>
      <c r="AA47" s="65">
        <v>0</v>
      </c>
      <c r="AB47" s="65">
        <v>0</v>
      </c>
      <c r="AC47" s="65">
        <v>0</v>
      </c>
      <c r="AD47" s="65">
        <v>0</v>
      </c>
      <c r="AE47" s="65">
        <v>0.14638999999999999</v>
      </c>
      <c r="AF47" s="187"/>
      <c r="AG47" s="206"/>
      <c r="AH47" s="104">
        <v>0.97667999999999999</v>
      </c>
      <c r="AI47" s="203">
        <v>3.2556000000000002E-2</v>
      </c>
      <c r="AJ47" s="204">
        <v>0.18340000000000001</v>
      </c>
      <c r="AK47" s="205">
        <v>0</v>
      </c>
      <c r="AM47" s="216"/>
    </row>
    <row r="48" spans="1:40" s="212" customFormat="1" ht="18" customHeight="1">
      <c r="A48" s="186" t="s">
        <v>49</v>
      </c>
      <c r="B48" s="65">
        <v>0</v>
      </c>
      <c r="C48" s="65">
        <v>4.582E-2</v>
      </c>
      <c r="D48" s="65">
        <v>0</v>
      </c>
      <c r="E48" s="65">
        <v>0</v>
      </c>
      <c r="F48" s="65">
        <v>0</v>
      </c>
      <c r="G48" s="65">
        <v>0</v>
      </c>
      <c r="H48" s="65">
        <v>0.12501999999999999</v>
      </c>
      <c r="I48" s="65">
        <v>0</v>
      </c>
      <c r="J48" s="65">
        <v>4.5560000000000003E-2</v>
      </c>
      <c r="K48" s="65">
        <v>0</v>
      </c>
      <c r="L48" s="65">
        <v>0</v>
      </c>
      <c r="M48" s="65">
        <v>0</v>
      </c>
      <c r="N48" s="65">
        <v>0</v>
      </c>
      <c r="O48" s="65">
        <v>0.12534000000000001</v>
      </c>
      <c r="P48" s="65">
        <v>0</v>
      </c>
      <c r="Q48" s="65">
        <v>4.5949999999999998E-2</v>
      </c>
      <c r="R48" s="65">
        <v>0</v>
      </c>
      <c r="S48" s="65">
        <v>0</v>
      </c>
      <c r="T48" s="65">
        <v>0</v>
      </c>
      <c r="U48" s="65">
        <v>0</v>
      </c>
      <c r="V48" s="65">
        <v>0.12459000000000001</v>
      </c>
      <c r="W48" s="65">
        <v>0</v>
      </c>
      <c r="X48" s="65">
        <v>4.5769999999999998E-2</v>
      </c>
      <c r="Y48" s="65">
        <v>0</v>
      </c>
      <c r="Z48" s="65">
        <v>0</v>
      </c>
      <c r="AA48" s="65">
        <v>0</v>
      </c>
      <c r="AB48" s="65">
        <v>0</v>
      </c>
      <c r="AC48" s="65">
        <v>0.11808</v>
      </c>
      <c r="AD48" s="65">
        <v>0</v>
      </c>
      <c r="AE48" s="65">
        <v>4.5010000000000001E-2</v>
      </c>
      <c r="AF48" s="65">
        <v>0</v>
      </c>
      <c r="AG48" s="202"/>
      <c r="AH48" s="104">
        <v>0.72113999999999989</v>
      </c>
      <c r="AI48" s="203">
        <v>2.3262580645161287E-2</v>
      </c>
      <c r="AJ48" s="204">
        <v>0.12534000000000001</v>
      </c>
      <c r="AK48" s="205">
        <v>0</v>
      </c>
      <c r="AM48" s="216"/>
    </row>
    <row r="49" spans="1:37" s="212" customFormat="1" ht="18" customHeight="1">
      <c r="A49" s="186" t="s">
        <v>50</v>
      </c>
      <c r="B49" s="65">
        <v>0</v>
      </c>
      <c r="C49" s="65">
        <v>0</v>
      </c>
      <c r="D49" s="65">
        <v>0</v>
      </c>
      <c r="E49" s="65">
        <v>0</v>
      </c>
      <c r="F49" s="65">
        <v>0.14574000000000001</v>
      </c>
      <c r="G49" s="65">
        <v>0</v>
      </c>
      <c r="H49" s="65">
        <v>4.4569999999999999E-2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0.14549000000000001</v>
      </c>
      <c r="O49" s="65">
        <v>0</v>
      </c>
      <c r="P49" s="65">
        <v>4.0320000000000002E-2</v>
      </c>
      <c r="Q49" s="65">
        <v>0</v>
      </c>
      <c r="R49" s="65">
        <v>0</v>
      </c>
      <c r="S49" s="65">
        <v>8.2339999999999997E-2</v>
      </c>
      <c r="T49" s="65">
        <v>0</v>
      </c>
      <c r="U49" s="65">
        <v>0</v>
      </c>
      <c r="V49" s="65">
        <v>7.0480000000000001E-2</v>
      </c>
      <c r="W49" s="65">
        <v>0</v>
      </c>
      <c r="X49" s="65">
        <v>0</v>
      </c>
      <c r="Y49" s="65">
        <v>0</v>
      </c>
      <c r="Z49" s="65">
        <v>0.11314</v>
      </c>
      <c r="AA49" s="65">
        <v>0</v>
      </c>
      <c r="AB49" s="65">
        <v>5.0459999999999998E-2</v>
      </c>
      <c r="AC49" s="65">
        <v>0</v>
      </c>
      <c r="AD49" s="65">
        <v>0</v>
      </c>
      <c r="AE49" s="65">
        <v>0</v>
      </c>
      <c r="AF49" s="187"/>
      <c r="AG49" s="206"/>
      <c r="AH49" s="104">
        <v>0.69253999999999993</v>
      </c>
      <c r="AI49" s="203">
        <v>2.3084666666666663E-2</v>
      </c>
      <c r="AJ49" s="204">
        <v>0.14574000000000001</v>
      </c>
      <c r="AK49" s="205">
        <v>0</v>
      </c>
    </row>
    <row r="50" spans="1:37" s="212" customFormat="1" ht="18" customHeight="1">
      <c r="A50" s="186" t="s">
        <v>51</v>
      </c>
      <c r="B50" s="65">
        <v>0</v>
      </c>
      <c r="C50" s="65">
        <v>0</v>
      </c>
      <c r="D50" s="65">
        <v>0.15723000000000001</v>
      </c>
      <c r="E50" s="65">
        <v>0</v>
      </c>
      <c r="F50" s="65">
        <v>4.274E-2</v>
      </c>
      <c r="G50" s="65">
        <v>0</v>
      </c>
      <c r="H50" s="65">
        <v>0</v>
      </c>
      <c r="I50" s="65">
        <v>0</v>
      </c>
      <c r="J50" s="65">
        <v>0.10739</v>
      </c>
      <c r="K50" s="65">
        <v>0</v>
      </c>
      <c r="L50" s="65">
        <v>0</v>
      </c>
      <c r="M50" s="65">
        <v>6.8809999999999996E-2</v>
      </c>
      <c r="N50" s="65">
        <v>0</v>
      </c>
      <c r="O50" s="65">
        <v>0</v>
      </c>
      <c r="P50" s="65">
        <v>0</v>
      </c>
      <c r="Q50" s="65">
        <v>9.486E-2</v>
      </c>
      <c r="R50" s="65">
        <v>0</v>
      </c>
      <c r="S50" s="65">
        <v>4.2759999999999999E-2</v>
      </c>
      <c r="T50" s="65">
        <v>0</v>
      </c>
      <c r="U50" s="65">
        <v>0</v>
      </c>
      <c r="V50" s="65">
        <v>0</v>
      </c>
      <c r="W50" s="65">
        <v>0</v>
      </c>
      <c r="X50" s="65">
        <v>0.1135</v>
      </c>
      <c r="Y50" s="65">
        <v>0</v>
      </c>
      <c r="Z50" s="65">
        <v>0</v>
      </c>
      <c r="AA50" s="65">
        <v>7.2090000000000001E-2</v>
      </c>
      <c r="AB50" s="65">
        <v>0</v>
      </c>
      <c r="AC50" s="65">
        <v>0</v>
      </c>
      <c r="AD50" s="65">
        <v>0</v>
      </c>
      <c r="AE50" s="65">
        <v>9.8339999999999997E-2</v>
      </c>
      <c r="AF50" s="65">
        <v>0</v>
      </c>
      <c r="AG50" s="202"/>
      <c r="AH50" s="104">
        <v>0.79771999999999998</v>
      </c>
      <c r="AI50" s="203">
        <v>2.5732903225806451E-2</v>
      </c>
      <c r="AJ50" s="204">
        <v>0.15723000000000001</v>
      </c>
      <c r="AK50" s="205">
        <v>0</v>
      </c>
    </row>
    <row r="54" spans="1:37" ht="15">
      <c r="A54" s="217" t="s">
        <v>76</v>
      </c>
      <c r="B54" s="120" t="s">
        <v>77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</row>
    <row r="55" spans="1:37">
      <c r="A55" s="173"/>
      <c r="B55" s="173">
        <v>1</v>
      </c>
      <c r="C55" s="173">
        <v>2</v>
      </c>
      <c r="D55" s="173">
        <v>3</v>
      </c>
      <c r="E55" s="173">
        <v>4</v>
      </c>
      <c r="F55" s="173">
        <v>5</v>
      </c>
      <c r="G55" s="173">
        <v>6</v>
      </c>
      <c r="H55" s="173">
        <v>7</v>
      </c>
      <c r="I55" s="173">
        <v>8</v>
      </c>
      <c r="J55" s="173">
        <v>9</v>
      </c>
      <c r="K55" s="173">
        <v>10</v>
      </c>
      <c r="L55" s="173">
        <v>11</v>
      </c>
      <c r="M55" s="173">
        <v>12</v>
      </c>
      <c r="N55" s="173">
        <v>13</v>
      </c>
      <c r="O55" s="173">
        <v>14</v>
      </c>
      <c r="P55" s="173">
        <v>15</v>
      </c>
      <c r="Q55" s="173">
        <v>16</v>
      </c>
      <c r="R55" s="173">
        <v>17</v>
      </c>
      <c r="S55" s="173">
        <v>18</v>
      </c>
      <c r="T55" s="173">
        <v>19</v>
      </c>
      <c r="U55" s="173">
        <v>20</v>
      </c>
      <c r="V55" s="173">
        <v>21</v>
      </c>
      <c r="W55" s="173">
        <v>22</v>
      </c>
      <c r="X55" s="173">
        <v>23</v>
      </c>
      <c r="Y55" s="174">
        <v>24</v>
      </c>
      <c r="Z55" s="173">
        <v>25</v>
      </c>
      <c r="AA55" s="173">
        <v>26</v>
      </c>
      <c r="AB55" s="173">
        <v>27</v>
      </c>
      <c r="AC55" s="173">
        <v>28</v>
      </c>
      <c r="AD55" s="173">
        <v>29</v>
      </c>
      <c r="AE55" s="173">
        <v>30</v>
      </c>
      <c r="AF55" s="173">
        <v>31</v>
      </c>
    </row>
    <row r="56" spans="1:37" ht="21" customHeight="1">
      <c r="A56" s="183">
        <v>43466</v>
      </c>
      <c r="B56" s="218">
        <v>373958</v>
      </c>
      <c r="C56" s="218">
        <v>373958</v>
      </c>
      <c r="D56" s="218">
        <v>374863</v>
      </c>
      <c r="E56" s="218">
        <v>374863</v>
      </c>
      <c r="F56" s="218">
        <v>374863</v>
      </c>
      <c r="G56" s="218">
        <v>374863</v>
      </c>
      <c r="H56" s="218">
        <v>374863</v>
      </c>
      <c r="I56" s="218">
        <v>376249</v>
      </c>
      <c r="J56" s="218">
        <v>376249</v>
      </c>
      <c r="K56" s="218">
        <v>376797</v>
      </c>
      <c r="L56" s="218">
        <v>376797</v>
      </c>
      <c r="M56" s="218">
        <v>376797</v>
      </c>
      <c r="N56" s="218">
        <v>376797</v>
      </c>
      <c r="O56" s="218">
        <v>377980</v>
      </c>
      <c r="P56" s="218">
        <v>377980</v>
      </c>
      <c r="Q56" s="218">
        <v>377980</v>
      </c>
      <c r="R56" s="218">
        <v>377980</v>
      </c>
      <c r="S56" s="218">
        <v>379038</v>
      </c>
      <c r="T56" s="218">
        <v>379038</v>
      </c>
      <c r="U56" s="218">
        <v>379038</v>
      </c>
      <c r="V56" s="218">
        <v>379038</v>
      </c>
      <c r="W56" s="218">
        <v>380198</v>
      </c>
      <c r="X56" s="218">
        <v>380198</v>
      </c>
      <c r="Y56" s="218">
        <v>380198</v>
      </c>
      <c r="Z56" s="218">
        <v>380198</v>
      </c>
      <c r="AA56" s="218">
        <v>380198</v>
      </c>
      <c r="AB56" s="218">
        <v>380198</v>
      </c>
      <c r="AC56" s="218">
        <v>381888</v>
      </c>
      <c r="AD56" s="218">
        <v>381888</v>
      </c>
      <c r="AE56" s="218">
        <v>382456</v>
      </c>
      <c r="AF56" s="218">
        <v>382456</v>
      </c>
    </row>
    <row r="57" spans="1:37" ht="21" customHeight="1">
      <c r="A57" s="186" t="s">
        <v>41</v>
      </c>
      <c r="B57" s="218">
        <v>382456</v>
      </c>
      <c r="C57" s="218">
        <v>382456</v>
      </c>
      <c r="D57" s="218">
        <v>382456</v>
      </c>
      <c r="E57" s="218">
        <v>382456</v>
      </c>
      <c r="F57" s="218">
        <v>382456</v>
      </c>
      <c r="G57" s="218">
        <v>384356</v>
      </c>
      <c r="H57" s="218">
        <v>384356</v>
      </c>
      <c r="I57" s="218">
        <v>384918</v>
      </c>
      <c r="J57" s="218">
        <v>384918</v>
      </c>
      <c r="K57" s="218">
        <v>384918</v>
      </c>
      <c r="L57" s="218">
        <v>385796</v>
      </c>
      <c r="M57" s="218">
        <v>385796</v>
      </c>
      <c r="N57" s="218">
        <v>385796</v>
      </c>
      <c r="O57" s="218">
        <v>386608</v>
      </c>
      <c r="P57" s="218">
        <v>386608</v>
      </c>
      <c r="Q57" s="218">
        <v>386608</v>
      </c>
      <c r="R57" s="218">
        <v>386608</v>
      </c>
      <c r="S57" s="218">
        <v>387724</v>
      </c>
      <c r="T57" s="218">
        <v>387724</v>
      </c>
      <c r="U57" s="218">
        <v>387724</v>
      </c>
      <c r="V57" s="218">
        <v>388536</v>
      </c>
      <c r="W57" s="218">
        <v>388536</v>
      </c>
      <c r="X57" s="218">
        <v>388536</v>
      </c>
      <c r="Y57" s="218">
        <v>388536</v>
      </c>
      <c r="Z57" s="218">
        <v>389688</v>
      </c>
      <c r="AA57" s="218">
        <v>389688</v>
      </c>
      <c r="AB57" s="218">
        <v>389688</v>
      </c>
      <c r="AC57" s="218">
        <v>390423</v>
      </c>
      <c r="AD57" s="187"/>
      <c r="AE57" s="219"/>
      <c r="AF57" s="219"/>
    </row>
    <row r="58" spans="1:37" ht="21" customHeight="1">
      <c r="A58" s="186" t="s">
        <v>42</v>
      </c>
      <c r="B58" s="218">
        <v>390423</v>
      </c>
      <c r="C58" s="218">
        <v>390423</v>
      </c>
      <c r="D58" s="218">
        <v>390423</v>
      </c>
      <c r="E58" s="218">
        <v>390423</v>
      </c>
      <c r="F58" s="218">
        <v>391838</v>
      </c>
      <c r="G58" s="218">
        <v>391838</v>
      </c>
      <c r="H58" s="218">
        <v>391838</v>
      </c>
      <c r="I58" s="218">
        <v>392640</v>
      </c>
      <c r="J58" s="218">
        <v>392640</v>
      </c>
      <c r="K58" s="218">
        <v>392640</v>
      </c>
      <c r="L58" s="218">
        <v>392640</v>
      </c>
      <c r="M58" s="218">
        <v>393775</v>
      </c>
      <c r="N58" s="218">
        <v>393775</v>
      </c>
      <c r="O58" s="218">
        <v>394349</v>
      </c>
      <c r="P58" s="218">
        <v>394349</v>
      </c>
      <c r="Q58" s="218">
        <v>394349</v>
      </c>
      <c r="R58" s="218">
        <v>394349</v>
      </c>
      <c r="S58" s="218">
        <v>395479</v>
      </c>
      <c r="T58" s="218">
        <v>395479</v>
      </c>
      <c r="U58" s="218">
        <v>395479</v>
      </c>
      <c r="V58" s="218">
        <v>396285</v>
      </c>
      <c r="W58" s="218">
        <v>396285</v>
      </c>
      <c r="X58" s="218">
        <v>396285</v>
      </c>
      <c r="Y58" s="218">
        <v>396285</v>
      </c>
      <c r="Z58" s="218">
        <v>396285</v>
      </c>
      <c r="AA58" s="218">
        <v>398342</v>
      </c>
      <c r="AB58" s="218">
        <v>398342</v>
      </c>
      <c r="AC58" s="218">
        <v>398906</v>
      </c>
      <c r="AD58" s="218">
        <v>398906</v>
      </c>
      <c r="AE58" s="218">
        <v>398906</v>
      </c>
      <c r="AF58" s="218">
        <v>398906</v>
      </c>
    </row>
    <row r="59" spans="1:37" ht="21" customHeight="1">
      <c r="A59" s="186" t="s">
        <v>43</v>
      </c>
      <c r="B59" s="218">
        <v>400032</v>
      </c>
      <c r="C59" s="218">
        <v>400032</v>
      </c>
      <c r="D59" s="218">
        <v>400032</v>
      </c>
      <c r="E59" s="218">
        <v>400801</v>
      </c>
      <c r="F59" s="218">
        <v>400801</v>
      </c>
      <c r="G59" s="218">
        <v>400801</v>
      </c>
      <c r="H59" s="218">
        <v>400801</v>
      </c>
      <c r="I59" s="218">
        <v>400801</v>
      </c>
      <c r="J59" s="218">
        <v>402265</v>
      </c>
      <c r="K59" s="218">
        <v>402265</v>
      </c>
      <c r="L59" s="218">
        <v>402835</v>
      </c>
      <c r="M59" s="218">
        <v>402835</v>
      </c>
      <c r="N59" s="218">
        <v>402835</v>
      </c>
      <c r="O59" s="218">
        <v>402835</v>
      </c>
      <c r="P59" s="218">
        <v>402835</v>
      </c>
      <c r="Q59" s="218">
        <v>402835</v>
      </c>
      <c r="R59" s="218">
        <v>404560</v>
      </c>
      <c r="S59" s="218">
        <v>404560</v>
      </c>
      <c r="T59" s="218">
        <v>405174</v>
      </c>
      <c r="U59" s="218">
        <v>405174</v>
      </c>
      <c r="V59" s="218">
        <v>405174</v>
      </c>
      <c r="W59" s="218">
        <v>406152</v>
      </c>
      <c r="X59" s="218">
        <v>406152</v>
      </c>
      <c r="Y59" s="218">
        <v>406837</v>
      </c>
      <c r="Z59" s="218">
        <v>406837</v>
      </c>
      <c r="AA59" s="218">
        <v>406837</v>
      </c>
      <c r="AB59" s="218">
        <v>406837</v>
      </c>
      <c r="AC59" s="218">
        <v>406837</v>
      </c>
      <c r="AD59" s="218">
        <v>408508</v>
      </c>
      <c r="AE59" s="218">
        <v>408508</v>
      </c>
      <c r="AF59" s="219"/>
    </row>
    <row r="60" spans="1:37" ht="21" customHeight="1">
      <c r="A60" s="186" t="s">
        <v>44</v>
      </c>
      <c r="B60" s="218">
        <v>409197</v>
      </c>
      <c r="C60" s="218">
        <v>409197</v>
      </c>
      <c r="D60" s="218">
        <v>409197</v>
      </c>
      <c r="E60" s="218">
        <v>409197</v>
      </c>
      <c r="F60" s="218">
        <v>409197</v>
      </c>
      <c r="G60" s="218">
        <v>410786</v>
      </c>
      <c r="H60" s="218">
        <v>410786</v>
      </c>
      <c r="I60" s="218">
        <v>410786</v>
      </c>
      <c r="J60" s="218">
        <v>411708</v>
      </c>
      <c r="K60" s="218">
        <v>411708</v>
      </c>
      <c r="L60" s="218">
        <v>411708</v>
      </c>
      <c r="M60" s="218">
        <v>411708</v>
      </c>
      <c r="N60" s="218">
        <v>411708</v>
      </c>
      <c r="O60" s="218">
        <v>413312</v>
      </c>
      <c r="P60" s="218">
        <v>413312</v>
      </c>
      <c r="Q60" s="218">
        <v>413921</v>
      </c>
      <c r="R60" s="218">
        <v>413921</v>
      </c>
      <c r="S60" s="218">
        <v>413921</v>
      </c>
      <c r="T60" s="218">
        <v>413921</v>
      </c>
      <c r="U60" s="218">
        <v>415314</v>
      </c>
      <c r="V60" s="218">
        <v>415314</v>
      </c>
      <c r="W60" s="218">
        <v>416015</v>
      </c>
      <c r="X60" s="218">
        <v>416015</v>
      </c>
      <c r="Y60" s="218">
        <v>416015</v>
      </c>
      <c r="Z60" s="218">
        <v>416015</v>
      </c>
      <c r="AA60" s="218">
        <v>416015</v>
      </c>
      <c r="AB60" s="218">
        <v>416015</v>
      </c>
      <c r="AC60" s="218">
        <v>418300</v>
      </c>
      <c r="AD60" s="218">
        <v>418300</v>
      </c>
      <c r="AE60" s="218">
        <v>419050</v>
      </c>
      <c r="AF60" s="218">
        <v>419050</v>
      </c>
    </row>
    <row r="61" spans="1:37" ht="21" customHeight="1">
      <c r="A61" s="186" t="s">
        <v>45</v>
      </c>
      <c r="B61" s="218">
        <v>419050</v>
      </c>
      <c r="C61" s="218">
        <v>419050</v>
      </c>
      <c r="D61" s="218">
        <v>420607</v>
      </c>
      <c r="E61" s="218">
        <v>420607</v>
      </c>
      <c r="F61" s="218">
        <v>420607</v>
      </c>
      <c r="G61" s="218">
        <v>421672</v>
      </c>
      <c r="H61" s="218">
        <v>421672</v>
      </c>
      <c r="I61" s="218">
        <v>421672</v>
      </c>
      <c r="J61" s="218">
        <v>421672</v>
      </c>
      <c r="K61" s="218">
        <v>421672</v>
      </c>
      <c r="L61" s="218">
        <v>423306</v>
      </c>
      <c r="M61" s="218">
        <v>423306</v>
      </c>
      <c r="N61" s="218">
        <v>423896</v>
      </c>
      <c r="O61" s="218">
        <v>423896</v>
      </c>
      <c r="P61" s="218">
        <v>423896</v>
      </c>
      <c r="Q61" s="218">
        <v>423896</v>
      </c>
      <c r="R61" s="218">
        <v>425080</v>
      </c>
      <c r="S61" s="218">
        <v>425080</v>
      </c>
      <c r="T61" s="218">
        <v>425080</v>
      </c>
      <c r="U61" s="218">
        <v>425997</v>
      </c>
      <c r="V61" s="218">
        <v>425997</v>
      </c>
      <c r="W61" s="218">
        <v>425997</v>
      </c>
      <c r="X61" s="218">
        <v>425997</v>
      </c>
      <c r="Y61" s="218">
        <v>427357</v>
      </c>
      <c r="Z61" s="218">
        <v>427357</v>
      </c>
      <c r="AA61" s="218">
        <v>428108</v>
      </c>
      <c r="AB61" s="218">
        <v>428108</v>
      </c>
      <c r="AC61" s="218">
        <v>428108</v>
      </c>
      <c r="AD61" s="218">
        <v>428108</v>
      </c>
      <c r="AE61" s="218">
        <v>428108</v>
      </c>
      <c r="AF61" s="219"/>
    </row>
    <row r="62" spans="1:37" ht="21" customHeight="1">
      <c r="A62" s="186" t="s">
        <v>46</v>
      </c>
      <c r="B62" s="218">
        <v>429917</v>
      </c>
      <c r="C62" s="218">
        <v>429917</v>
      </c>
      <c r="D62" s="218">
        <v>430588</v>
      </c>
      <c r="E62" s="218">
        <v>430588</v>
      </c>
      <c r="F62" s="218">
        <v>430588</v>
      </c>
      <c r="G62" s="218">
        <v>430588</v>
      </c>
      <c r="H62" s="218">
        <v>430588</v>
      </c>
      <c r="I62" s="218">
        <v>432288</v>
      </c>
      <c r="J62" s="218">
        <v>432288</v>
      </c>
      <c r="K62" s="218">
        <v>432934</v>
      </c>
      <c r="L62" s="218">
        <v>432934</v>
      </c>
      <c r="M62" s="218">
        <v>432934</v>
      </c>
      <c r="N62" s="218">
        <v>432934</v>
      </c>
      <c r="O62" s="218">
        <v>432934</v>
      </c>
      <c r="P62" s="218">
        <v>434965</v>
      </c>
      <c r="Q62" s="218">
        <v>434965</v>
      </c>
      <c r="R62" s="218">
        <v>434965</v>
      </c>
      <c r="S62" s="218">
        <v>436245</v>
      </c>
      <c r="T62" s="218">
        <v>436245</v>
      </c>
      <c r="U62" s="218">
        <v>436245</v>
      </c>
      <c r="V62" s="218">
        <v>436245</v>
      </c>
      <c r="W62" s="218">
        <v>438079</v>
      </c>
      <c r="X62" s="218">
        <v>438079</v>
      </c>
      <c r="Y62" s="218">
        <v>439074</v>
      </c>
      <c r="Z62" s="218">
        <v>439074</v>
      </c>
      <c r="AA62" s="218">
        <v>439074</v>
      </c>
      <c r="AB62" s="218">
        <v>439074</v>
      </c>
      <c r="AC62" s="218">
        <v>439074</v>
      </c>
      <c r="AD62" s="218">
        <v>439074</v>
      </c>
      <c r="AE62" s="218">
        <v>439074</v>
      </c>
      <c r="AF62" s="218">
        <v>440206</v>
      </c>
    </row>
    <row r="63" spans="1:37" ht="21" customHeight="1">
      <c r="A63" s="186" t="s">
        <v>47</v>
      </c>
      <c r="B63" s="218">
        <v>440206</v>
      </c>
      <c r="C63" s="218">
        <v>442713</v>
      </c>
      <c r="D63" s="218">
        <v>442713</v>
      </c>
      <c r="E63" s="218">
        <v>442713</v>
      </c>
      <c r="F63" s="218">
        <v>443787</v>
      </c>
      <c r="G63" s="218">
        <v>443787</v>
      </c>
      <c r="H63" s="218">
        <v>444467</v>
      </c>
      <c r="I63" s="218">
        <v>444467</v>
      </c>
      <c r="J63" s="218">
        <v>444467</v>
      </c>
      <c r="K63" s="218">
        <v>444467</v>
      </c>
      <c r="L63" s="218">
        <v>444467</v>
      </c>
      <c r="M63" s="218">
        <v>446260</v>
      </c>
      <c r="N63" s="218">
        <v>446260</v>
      </c>
      <c r="O63" s="218">
        <v>446260</v>
      </c>
      <c r="P63" s="218">
        <v>447250</v>
      </c>
      <c r="Q63" s="218">
        <v>447250</v>
      </c>
      <c r="R63" s="218">
        <v>447250</v>
      </c>
      <c r="S63" s="218">
        <v>447250</v>
      </c>
      <c r="T63" s="218">
        <v>448595</v>
      </c>
      <c r="U63" s="218">
        <v>448595</v>
      </c>
      <c r="V63" s="218">
        <v>449295</v>
      </c>
      <c r="W63" s="218">
        <v>449295</v>
      </c>
      <c r="X63" s="218">
        <v>449295</v>
      </c>
      <c r="Y63" s="218">
        <v>449295</v>
      </c>
      <c r="Z63" s="218">
        <v>449295</v>
      </c>
      <c r="AA63" s="218">
        <v>451298</v>
      </c>
      <c r="AB63" s="218">
        <v>451298</v>
      </c>
      <c r="AC63" s="218">
        <v>452027</v>
      </c>
      <c r="AD63" s="218">
        <v>452027</v>
      </c>
      <c r="AE63" s="218">
        <v>452027</v>
      </c>
      <c r="AF63" s="218">
        <v>452027</v>
      </c>
    </row>
    <row r="64" spans="1:37" ht="21" customHeight="1">
      <c r="A64" s="186" t="s">
        <v>48</v>
      </c>
      <c r="B64" s="218">
        <v>452027</v>
      </c>
      <c r="C64" s="218">
        <v>452027</v>
      </c>
      <c r="D64" s="218">
        <v>453993</v>
      </c>
      <c r="E64" s="218">
        <v>453993</v>
      </c>
      <c r="F64" s="218">
        <v>454638</v>
      </c>
      <c r="G64" s="218">
        <v>454638</v>
      </c>
      <c r="H64" s="218">
        <v>454638</v>
      </c>
      <c r="I64" s="218">
        <v>454638</v>
      </c>
      <c r="J64" s="218">
        <v>456193</v>
      </c>
      <c r="K64" s="218">
        <v>456193</v>
      </c>
      <c r="L64" s="218">
        <v>456901</v>
      </c>
      <c r="M64" s="218">
        <v>456901</v>
      </c>
      <c r="N64" s="218">
        <v>456901</v>
      </c>
      <c r="O64" s="218">
        <v>456901</v>
      </c>
      <c r="P64" s="218">
        <v>456901</v>
      </c>
      <c r="Q64" s="218">
        <v>458716</v>
      </c>
      <c r="R64" s="218">
        <v>458716</v>
      </c>
      <c r="S64" s="218">
        <v>459306</v>
      </c>
      <c r="T64" s="218">
        <v>459306</v>
      </c>
      <c r="U64" s="218">
        <v>459306</v>
      </c>
      <c r="V64" s="218">
        <v>459306</v>
      </c>
      <c r="W64" s="218">
        <v>459306</v>
      </c>
      <c r="X64" s="218">
        <v>460783</v>
      </c>
      <c r="Y64" s="218">
        <v>460783</v>
      </c>
      <c r="Z64" s="218">
        <v>461383</v>
      </c>
      <c r="AA64" s="218">
        <v>461383</v>
      </c>
      <c r="AB64" s="218">
        <v>461383</v>
      </c>
      <c r="AC64" s="218">
        <v>461383</v>
      </c>
      <c r="AD64" s="218">
        <v>461383</v>
      </c>
      <c r="AE64" s="218">
        <v>462939</v>
      </c>
      <c r="AF64" s="219"/>
    </row>
    <row r="65" spans="1:37" ht="21" customHeight="1">
      <c r="A65" s="186" t="s">
        <v>49</v>
      </c>
      <c r="B65" s="218">
        <v>462939</v>
      </c>
      <c r="C65" s="218">
        <v>463574</v>
      </c>
      <c r="D65" s="218">
        <v>463574</v>
      </c>
      <c r="E65" s="218">
        <v>463574</v>
      </c>
      <c r="F65" s="218">
        <v>463574</v>
      </c>
      <c r="G65" s="218">
        <v>463574</v>
      </c>
      <c r="H65" s="218">
        <v>465256</v>
      </c>
      <c r="I65" s="218">
        <v>465256</v>
      </c>
      <c r="J65" s="218">
        <v>465902</v>
      </c>
      <c r="K65" s="218">
        <v>465902</v>
      </c>
      <c r="L65" s="218">
        <v>465902</v>
      </c>
      <c r="M65" s="218">
        <v>465902</v>
      </c>
      <c r="N65" s="218">
        <v>465902</v>
      </c>
      <c r="O65" s="218">
        <v>467508</v>
      </c>
      <c r="P65" s="218">
        <v>467508</v>
      </c>
      <c r="Q65" s="218">
        <v>468134</v>
      </c>
      <c r="R65" s="218">
        <v>468134</v>
      </c>
      <c r="S65" s="218">
        <v>468134</v>
      </c>
      <c r="T65" s="218">
        <v>468134</v>
      </c>
      <c r="U65" s="218">
        <v>468134</v>
      </c>
      <c r="V65" s="218">
        <v>469733</v>
      </c>
      <c r="W65" s="218">
        <v>469733</v>
      </c>
      <c r="X65" s="218">
        <v>470357</v>
      </c>
      <c r="Y65" s="218">
        <v>470357</v>
      </c>
      <c r="Z65" s="218">
        <v>470357</v>
      </c>
      <c r="AA65" s="218">
        <v>470357</v>
      </c>
      <c r="AB65" s="218">
        <v>470357</v>
      </c>
      <c r="AC65" s="218">
        <v>471896</v>
      </c>
      <c r="AD65" s="218">
        <v>471896</v>
      </c>
      <c r="AE65" s="218">
        <v>472501</v>
      </c>
      <c r="AF65" s="218">
        <v>472501</v>
      </c>
    </row>
    <row r="66" spans="1:37" ht="21" customHeight="1">
      <c r="A66" s="186" t="s">
        <v>50</v>
      </c>
      <c r="B66" s="218">
        <v>472501</v>
      </c>
      <c r="C66" s="218">
        <v>472501</v>
      </c>
      <c r="D66" s="218">
        <v>472501</v>
      </c>
      <c r="E66" s="218">
        <v>472501</v>
      </c>
      <c r="F66" s="218">
        <v>474434</v>
      </c>
      <c r="G66" s="218">
        <v>474434</v>
      </c>
      <c r="H66" s="218">
        <v>475018</v>
      </c>
      <c r="I66" s="218">
        <v>475018</v>
      </c>
      <c r="J66" s="218">
        <v>475018</v>
      </c>
      <c r="K66" s="218">
        <v>475018</v>
      </c>
      <c r="L66" s="218">
        <v>475018</v>
      </c>
      <c r="M66" s="218">
        <v>475018</v>
      </c>
      <c r="N66" s="218">
        <v>476952</v>
      </c>
      <c r="O66" s="218">
        <v>476952</v>
      </c>
      <c r="P66" s="218">
        <v>477494</v>
      </c>
      <c r="Q66" s="218">
        <v>477494</v>
      </c>
      <c r="R66" s="218">
        <v>477494</v>
      </c>
      <c r="S66" s="218">
        <v>478549</v>
      </c>
      <c r="T66" s="218">
        <v>478549</v>
      </c>
      <c r="U66" s="218">
        <v>478549</v>
      </c>
      <c r="V66" s="218">
        <v>479471</v>
      </c>
      <c r="W66" s="218">
        <v>479471</v>
      </c>
      <c r="X66" s="218">
        <v>479471</v>
      </c>
      <c r="Y66" s="218">
        <v>479471</v>
      </c>
      <c r="Z66" s="218">
        <v>480868</v>
      </c>
      <c r="AA66" s="218">
        <v>480868</v>
      </c>
      <c r="AB66" s="218">
        <v>481532</v>
      </c>
      <c r="AC66" s="218">
        <v>481532</v>
      </c>
      <c r="AD66" s="218">
        <v>481532</v>
      </c>
      <c r="AE66" s="218">
        <v>481532</v>
      </c>
      <c r="AF66" s="219"/>
    </row>
    <row r="67" spans="1:37" ht="21" customHeight="1">
      <c r="A67" s="186" t="s">
        <v>51</v>
      </c>
      <c r="B67" s="218">
        <v>481532</v>
      </c>
      <c r="C67" s="218">
        <v>481532</v>
      </c>
      <c r="D67" s="218">
        <v>483506</v>
      </c>
      <c r="E67" s="218">
        <v>483506</v>
      </c>
      <c r="F67" s="218">
        <v>484075</v>
      </c>
      <c r="G67" s="218">
        <v>484075</v>
      </c>
      <c r="H67" s="218">
        <v>484075</v>
      </c>
      <c r="I67" s="218">
        <v>484075</v>
      </c>
      <c r="J67" s="218">
        <v>485392</v>
      </c>
      <c r="K67" s="218">
        <v>485392</v>
      </c>
      <c r="L67" s="218">
        <v>485392</v>
      </c>
      <c r="M67" s="218">
        <v>486290</v>
      </c>
      <c r="N67" s="218">
        <v>486290</v>
      </c>
      <c r="O67" s="218">
        <v>486290</v>
      </c>
      <c r="P67" s="218">
        <v>486290</v>
      </c>
      <c r="Q67" s="218">
        <v>487487</v>
      </c>
      <c r="R67" s="218">
        <v>487487</v>
      </c>
      <c r="S67" s="218">
        <v>488052</v>
      </c>
      <c r="T67" s="218">
        <v>488052</v>
      </c>
      <c r="U67" s="218">
        <v>488052</v>
      </c>
      <c r="V67" s="218">
        <v>488052</v>
      </c>
      <c r="W67" s="218">
        <v>488052</v>
      </c>
      <c r="X67" s="218">
        <v>489519</v>
      </c>
      <c r="Y67" s="218">
        <v>489519</v>
      </c>
      <c r="Z67" s="218">
        <v>489519</v>
      </c>
      <c r="AA67" s="218">
        <v>490409</v>
      </c>
      <c r="AB67" s="218">
        <v>490409</v>
      </c>
      <c r="AC67" s="218">
        <v>490409</v>
      </c>
      <c r="AD67" s="218">
        <v>490409</v>
      </c>
      <c r="AE67" s="218">
        <v>491651</v>
      </c>
      <c r="AF67" s="218">
        <v>491651</v>
      </c>
    </row>
    <row r="69" spans="1:37" s="212" customFormat="1" ht="15">
      <c r="A69" s="220" t="s">
        <v>78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K69" s="211"/>
    </row>
    <row r="70" spans="1:37" s="212" customFormat="1">
      <c r="A70" s="173"/>
      <c r="B70" s="173">
        <v>1</v>
      </c>
      <c r="C70" s="173">
        <v>2</v>
      </c>
      <c r="D70" s="173">
        <v>3</v>
      </c>
      <c r="E70" s="173">
        <v>4</v>
      </c>
      <c r="F70" s="173">
        <v>5</v>
      </c>
      <c r="G70" s="173">
        <v>6</v>
      </c>
      <c r="H70" s="173">
        <v>7</v>
      </c>
      <c r="I70" s="173">
        <v>8</v>
      </c>
      <c r="J70" s="173">
        <v>9</v>
      </c>
      <c r="K70" s="173">
        <v>10</v>
      </c>
      <c r="L70" s="173">
        <v>11</v>
      </c>
      <c r="M70" s="173">
        <v>12</v>
      </c>
      <c r="N70" s="173">
        <v>13</v>
      </c>
      <c r="O70" s="173">
        <v>14</v>
      </c>
      <c r="P70" s="173">
        <v>15</v>
      </c>
      <c r="Q70" s="173">
        <v>16</v>
      </c>
      <c r="R70" s="173">
        <v>17</v>
      </c>
      <c r="S70" s="173">
        <v>18</v>
      </c>
      <c r="T70" s="173">
        <v>19</v>
      </c>
      <c r="U70" s="173">
        <v>20</v>
      </c>
      <c r="V70" s="173">
        <v>21</v>
      </c>
      <c r="W70" s="173">
        <v>22</v>
      </c>
      <c r="X70" s="173">
        <v>23</v>
      </c>
      <c r="Y70" s="174">
        <v>24</v>
      </c>
      <c r="Z70" s="173">
        <v>25</v>
      </c>
      <c r="AA70" s="173">
        <v>26</v>
      </c>
      <c r="AB70" s="173">
        <v>27</v>
      </c>
      <c r="AC70" s="173">
        <v>28</v>
      </c>
      <c r="AD70" s="173">
        <v>29</v>
      </c>
      <c r="AE70" s="173">
        <v>30</v>
      </c>
      <c r="AF70" s="173">
        <v>31</v>
      </c>
      <c r="AK70" s="211"/>
    </row>
    <row r="71" spans="1:37" s="212" customFormat="1" ht="21" customHeight="1">
      <c r="A71" s="183">
        <v>43466</v>
      </c>
      <c r="B71" s="218">
        <v>639014</v>
      </c>
      <c r="C71" s="218">
        <v>639014</v>
      </c>
      <c r="D71" s="218">
        <v>646381</v>
      </c>
      <c r="E71" s="218">
        <v>646381</v>
      </c>
      <c r="F71" s="218">
        <v>646381</v>
      </c>
      <c r="G71" s="218">
        <v>646381</v>
      </c>
      <c r="H71" s="218">
        <v>646381</v>
      </c>
      <c r="I71" s="218">
        <v>657931</v>
      </c>
      <c r="J71" s="218">
        <v>657931</v>
      </c>
      <c r="K71" s="218">
        <v>662344</v>
      </c>
      <c r="L71" s="218">
        <v>662344</v>
      </c>
      <c r="M71" s="218">
        <v>662344</v>
      </c>
      <c r="N71" s="218">
        <v>662344</v>
      </c>
      <c r="O71" s="218">
        <v>672855</v>
      </c>
      <c r="P71" s="218">
        <v>672855</v>
      </c>
      <c r="Q71" s="218">
        <v>672855</v>
      </c>
      <c r="R71" s="218">
        <v>672855</v>
      </c>
      <c r="S71" s="218">
        <v>681634</v>
      </c>
      <c r="T71" s="218">
        <v>681634</v>
      </c>
      <c r="U71" s="218">
        <v>681634</v>
      </c>
      <c r="V71" s="218">
        <v>681634</v>
      </c>
      <c r="W71" s="218">
        <v>691041</v>
      </c>
      <c r="X71" s="218">
        <v>691041</v>
      </c>
      <c r="Y71" s="218">
        <v>695718</v>
      </c>
      <c r="Z71" s="218">
        <v>695718</v>
      </c>
      <c r="AA71" s="218">
        <v>695718</v>
      </c>
      <c r="AB71" s="218">
        <v>695718</v>
      </c>
      <c r="AC71" s="218">
        <v>704493</v>
      </c>
      <c r="AD71" s="218">
        <v>704493</v>
      </c>
      <c r="AE71" s="218">
        <v>708904</v>
      </c>
      <c r="AF71" s="218">
        <v>708904</v>
      </c>
      <c r="AK71" s="211"/>
    </row>
    <row r="72" spans="1:37" s="212" customFormat="1" ht="21" customHeight="1">
      <c r="A72" s="186" t="s">
        <v>41</v>
      </c>
      <c r="B72" s="218">
        <v>708904</v>
      </c>
      <c r="C72" s="218">
        <v>708904</v>
      </c>
      <c r="D72" s="218">
        <v>708904</v>
      </c>
      <c r="E72" s="218">
        <v>708904</v>
      </c>
      <c r="F72" s="218">
        <v>708904</v>
      </c>
      <c r="G72" s="218">
        <v>724677</v>
      </c>
      <c r="H72" s="218">
        <v>724677</v>
      </c>
      <c r="I72" s="218">
        <v>728982</v>
      </c>
      <c r="J72" s="218">
        <v>728982</v>
      </c>
      <c r="K72" s="218">
        <v>728982</v>
      </c>
      <c r="L72" s="218">
        <v>736019</v>
      </c>
      <c r="M72" s="218">
        <v>736019</v>
      </c>
      <c r="N72" s="218">
        <v>736019</v>
      </c>
      <c r="O72" s="218">
        <v>742234</v>
      </c>
      <c r="P72" s="218">
        <v>742234</v>
      </c>
      <c r="Q72" s="218">
        <v>742234</v>
      </c>
      <c r="R72" s="218">
        <v>742234</v>
      </c>
      <c r="S72" s="218">
        <v>751455</v>
      </c>
      <c r="T72" s="218">
        <v>751455</v>
      </c>
      <c r="U72" s="218">
        <v>751455</v>
      </c>
      <c r="V72" s="218">
        <v>758260</v>
      </c>
      <c r="W72" s="218">
        <v>758260</v>
      </c>
      <c r="X72" s="218">
        <v>758260</v>
      </c>
      <c r="Y72" s="218">
        <v>758260</v>
      </c>
      <c r="Z72" s="218">
        <v>768949</v>
      </c>
      <c r="AA72" s="218">
        <v>768949</v>
      </c>
      <c r="AB72" s="218">
        <v>768949</v>
      </c>
      <c r="AC72" s="218">
        <v>775377</v>
      </c>
      <c r="AD72" s="219"/>
      <c r="AE72" s="219"/>
      <c r="AF72" s="219"/>
      <c r="AK72" s="211"/>
    </row>
    <row r="73" spans="1:37" s="212" customFormat="1" ht="21" customHeight="1">
      <c r="A73" s="186" t="s">
        <v>42</v>
      </c>
      <c r="B73" s="218">
        <v>775377</v>
      </c>
      <c r="C73" s="218">
        <v>775377</v>
      </c>
      <c r="D73" s="218">
        <v>775377</v>
      </c>
      <c r="E73" s="218">
        <v>775377</v>
      </c>
      <c r="F73" s="218">
        <v>788459</v>
      </c>
      <c r="G73" s="218">
        <v>788459</v>
      </c>
      <c r="H73" s="218">
        <v>788459</v>
      </c>
      <c r="I73" s="218">
        <v>795296</v>
      </c>
      <c r="J73" s="218">
        <v>795296</v>
      </c>
      <c r="K73" s="218">
        <v>795296</v>
      </c>
      <c r="L73" s="218">
        <v>795296</v>
      </c>
      <c r="M73" s="218">
        <v>805607</v>
      </c>
      <c r="N73" s="218">
        <v>805607</v>
      </c>
      <c r="O73" s="218">
        <v>810594</v>
      </c>
      <c r="P73" s="218">
        <v>810594</v>
      </c>
      <c r="Q73" s="218">
        <v>810594</v>
      </c>
      <c r="R73" s="218">
        <v>810594</v>
      </c>
      <c r="S73" s="218">
        <v>820819</v>
      </c>
      <c r="T73" s="218">
        <v>820819</v>
      </c>
      <c r="U73" s="218">
        <v>820819</v>
      </c>
      <c r="V73" s="218">
        <v>827675</v>
      </c>
      <c r="W73" s="218">
        <v>827675</v>
      </c>
      <c r="X73" s="218">
        <v>827675</v>
      </c>
      <c r="Y73" s="218">
        <v>827675</v>
      </c>
      <c r="Z73" s="218">
        <v>827675</v>
      </c>
      <c r="AA73" s="218">
        <v>848788</v>
      </c>
      <c r="AB73" s="218">
        <v>848788</v>
      </c>
      <c r="AC73" s="218">
        <v>853833</v>
      </c>
      <c r="AD73" s="218">
        <v>853833</v>
      </c>
      <c r="AE73" s="218">
        <v>853833</v>
      </c>
      <c r="AF73" s="218">
        <v>853833</v>
      </c>
      <c r="AK73" s="211"/>
    </row>
    <row r="74" spans="1:37" s="212" customFormat="1" ht="21" customHeight="1">
      <c r="A74" s="186" t="s">
        <v>43</v>
      </c>
      <c r="B74" s="218">
        <v>864479</v>
      </c>
      <c r="C74" s="218">
        <v>864479</v>
      </c>
      <c r="D74" s="218">
        <v>864479</v>
      </c>
      <c r="E74" s="218">
        <v>871188</v>
      </c>
      <c r="F74" s="218">
        <v>871188</v>
      </c>
      <c r="G74" s="218">
        <v>871188</v>
      </c>
      <c r="H74" s="218">
        <v>871188</v>
      </c>
      <c r="I74" s="218">
        <v>871188</v>
      </c>
      <c r="J74" s="218">
        <v>884529</v>
      </c>
      <c r="K74" s="218">
        <v>884529</v>
      </c>
      <c r="L74" s="218">
        <v>889322</v>
      </c>
      <c r="M74" s="218">
        <v>889322</v>
      </c>
      <c r="N74" s="218">
        <v>889322</v>
      </c>
      <c r="O74" s="218">
        <v>889322</v>
      </c>
      <c r="P74" s="218">
        <v>889322</v>
      </c>
      <c r="Q74" s="218">
        <v>889322</v>
      </c>
      <c r="R74" s="218">
        <v>904469</v>
      </c>
      <c r="S74" s="218">
        <v>904469</v>
      </c>
      <c r="T74" s="218">
        <v>909399</v>
      </c>
      <c r="U74" s="218">
        <v>909399</v>
      </c>
      <c r="V74" s="218">
        <v>909399</v>
      </c>
      <c r="W74" s="218">
        <v>916060</v>
      </c>
      <c r="X74" s="218">
        <v>916060</v>
      </c>
      <c r="Y74" s="218">
        <v>920926</v>
      </c>
      <c r="Z74" s="218">
        <v>920926</v>
      </c>
      <c r="AA74" s="218">
        <v>920926</v>
      </c>
      <c r="AB74" s="218">
        <v>920926</v>
      </c>
      <c r="AC74" s="218">
        <v>920926</v>
      </c>
      <c r="AD74" s="218">
        <v>932810</v>
      </c>
      <c r="AE74" s="218">
        <v>932810</v>
      </c>
      <c r="AF74" s="219"/>
      <c r="AK74" s="211"/>
    </row>
    <row r="75" spans="1:37" s="212" customFormat="1" ht="21" customHeight="1">
      <c r="A75" s="186" t="s">
        <v>44</v>
      </c>
      <c r="B75" s="218">
        <v>937859</v>
      </c>
      <c r="C75" s="218">
        <v>937859</v>
      </c>
      <c r="D75" s="218">
        <v>937859</v>
      </c>
      <c r="E75" s="218">
        <v>937859</v>
      </c>
      <c r="F75" s="218">
        <v>937859</v>
      </c>
      <c r="G75" s="218">
        <v>948671</v>
      </c>
      <c r="H75" s="218">
        <v>948671</v>
      </c>
      <c r="I75" s="218">
        <v>948671</v>
      </c>
      <c r="J75" s="218">
        <v>955022</v>
      </c>
      <c r="K75" s="218">
        <v>955022</v>
      </c>
      <c r="L75" s="218">
        <v>955022</v>
      </c>
      <c r="M75" s="218">
        <v>955022</v>
      </c>
      <c r="N75" s="218">
        <v>955022</v>
      </c>
      <c r="O75" s="218">
        <v>966353</v>
      </c>
      <c r="P75" s="218">
        <v>966353</v>
      </c>
      <c r="Q75" s="218">
        <v>970189</v>
      </c>
      <c r="R75" s="218">
        <v>970189</v>
      </c>
      <c r="S75" s="218">
        <v>970189</v>
      </c>
      <c r="T75" s="218">
        <v>970189</v>
      </c>
      <c r="U75" s="218">
        <v>980141</v>
      </c>
      <c r="V75" s="218">
        <v>980141</v>
      </c>
      <c r="W75" s="218">
        <v>985061</v>
      </c>
      <c r="X75" s="218">
        <v>985061</v>
      </c>
      <c r="Y75" s="218">
        <v>985061</v>
      </c>
      <c r="Z75" s="218">
        <v>985061</v>
      </c>
      <c r="AA75" s="218">
        <v>985061</v>
      </c>
      <c r="AB75" s="218">
        <v>985061</v>
      </c>
      <c r="AC75" s="218">
        <v>1001370</v>
      </c>
      <c r="AD75" s="218">
        <v>1001370</v>
      </c>
      <c r="AE75" s="218">
        <v>1006839</v>
      </c>
      <c r="AF75" s="218">
        <v>1180313</v>
      </c>
      <c r="AK75" s="211"/>
    </row>
    <row r="76" spans="1:37" s="212" customFormat="1" ht="21" customHeight="1">
      <c r="A76" s="186" t="s">
        <v>45</v>
      </c>
      <c r="B76" s="218">
        <v>1006839</v>
      </c>
      <c r="C76" s="218">
        <v>1006839</v>
      </c>
      <c r="D76" s="218">
        <v>1018318</v>
      </c>
      <c r="E76" s="218">
        <v>1018318</v>
      </c>
      <c r="F76" s="218">
        <v>1018318</v>
      </c>
      <c r="G76" s="218">
        <v>1025593</v>
      </c>
      <c r="H76" s="218">
        <v>1025593</v>
      </c>
      <c r="I76" s="218">
        <v>1025593</v>
      </c>
      <c r="J76" s="218">
        <v>1025593</v>
      </c>
      <c r="K76" s="218">
        <v>1025593</v>
      </c>
      <c r="L76" s="218">
        <v>1035889</v>
      </c>
      <c r="M76" s="218">
        <v>1035889</v>
      </c>
      <c r="N76" s="218">
        <v>1039750</v>
      </c>
      <c r="O76" s="218">
        <v>1039750</v>
      </c>
      <c r="P76" s="218">
        <v>1039750</v>
      </c>
      <c r="Q76" s="218">
        <v>1039750</v>
      </c>
      <c r="R76" s="218">
        <v>1048148</v>
      </c>
      <c r="S76" s="218">
        <v>1048148</v>
      </c>
      <c r="T76" s="218">
        <v>1048148</v>
      </c>
      <c r="U76" s="218">
        <v>1053875</v>
      </c>
      <c r="V76" s="218">
        <v>1053875</v>
      </c>
      <c r="W76" s="218">
        <v>1053875</v>
      </c>
      <c r="X76" s="218">
        <v>1053875</v>
      </c>
      <c r="Y76" s="218">
        <v>1063259</v>
      </c>
      <c r="Z76" s="218">
        <v>1063259</v>
      </c>
      <c r="AA76" s="218">
        <v>1068712</v>
      </c>
      <c r="AB76" s="218">
        <v>1068712</v>
      </c>
      <c r="AC76" s="218">
        <v>1068712</v>
      </c>
      <c r="AD76" s="218">
        <v>1068712</v>
      </c>
      <c r="AE76" s="218">
        <v>1068712</v>
      </c>
      <c r="AF76" s="219"/>
      <c r="AK76" s="211"/>
    </row>
    <row r="77" spans="1:37" s="212" customFormat="1" ht="21" customHeight="1">
      <c r="A77" s="186" t="s">
        <v>46</v>
      </c>
      <c r="B77" s="218">
        <v>1081941</v>
      </c>
      <c r="C77" s="218">
        <v>1081941</v>
      </c>
      <c r="D77" s="218">
        <v>1086672</v>
      </c>
      <c r="E77" s="218">
        <v>1086672</v>
      </c>
      <c r="F77" s="218">
        <v>1086672</v>
      </c>
      <c r="G77" s="218">
        <v>1086672</v>
      </c>
      <c r="H77" s="218">
        <v>1086672</v>
      </c>
      <c r="I77" s="218">
        <v>1098194</v>
      </c>
      <c r="J77" s="218">
        <v>1098194</v>
      </c>
      <c r="K77" s="218">
        <v>1102160</v>
      </c>
      <c r="L77" s="218">
        <v>1102160</v>
      </c>
      <c r="M77" s="218">
        <v>1102160</v>
      </c>
      <c r="N77" s="218">
        <v>1102160</v>
      </c>
      <c r="O77" s="218">
        <v>1102160</v>
      </c>
      <c r="P77" s="218">
        <v>1117504</v>
      </c>
      <c r="Q77" s="218">
        <v>1117504</v>
      </c>
      <c r="R77" s="218">
        <v>1117504</v>
      </c>
      <c r="S77" s="218">
        <v>1128525</v>
      </c>
      <c r="T77" s="218">
        <v>1128525</v>
      </c>
      <c r="U77" s="218">
        <v>1128525</v>
      </c>
      <c r="V77" s="218">
        <v>1128525</v>
      </c>
      <c r="W77" s="218">
        <v>1144100</v>
      </c>
      <c r="X77" s="218">
        <v>1144100</v>
      </c>
      <c r="Y77" s="218">
        <v>1153017</v>
      </c>
      <c r="Z77" s="218">
        <v>1153017</v>
      </c>
      <c r="AA77" s="218">
        <v>1153017</v>
      </c>
      <c r="AB77" s="218">
        <v>1153017</v>
      </c>
      <c r="AC77" s="218">
        <v>1153017</v>
      </c>
      <c r="AD77" s="218">
        <v>1153017</v>
      </c>
      <c r="AE77" s="218">
        <v>1153017</v>
      </c>
      <c r="AF77" s="218">
        <v>1180313</v>
      </c>
      <c r="AK77" s="211"/>
    </row>
    <row r="78" spans="1:37" s="212" customFormat="1" ht="21" customHeight="1">
      <c r="A78" s="186" t="s">
        <v>47</v>
      </c>
      <c r="B78" s="218">
        <v>1180313</v>
      </c>
      <c r="C78" s="218">
        <v>1185240</v>
      </c>
      <c r="D78" s="218">
        <v>1185240</v>
      </c>
      <c r="E78" s="218">
        <v>1185240</v>
      </c>
      <c r="F78" s="218">
        <v>1193644</v>
      </c>
      <c r="G78" s="218">
        <v>1193644</v>
      </c>
      <c r="H78" s="218">
        <v>1198901</v>
      </c>
      <c r="I78" s="218">
        <v>1198901</v>
      </c>
      <c r="J78" s="218">
        <v>1198901</v>
      </c>
      <c r="K78" s="218">
        <v>1198901</v>
      </c>
      <c r="L78" s="218">
        <v>1198901</v>
      </c>
      <c r="M78" s="218">
        <v>1213513</v>
      </c>
      <c r="N78" s="218">
        <v>1213513</v>
      </c>
      <c r="O78" s="218">
        <v>1213513</v>
      </c>
      <c r="P78" s="218">
        <v>1221264</v>
      </c>
      <c r="Q78" s="218">
        <v>1221264</v>
      </c>
      <c r="R78" s="218">
        <v>1221264</v>
      </c>
      <c r="S78" s="218">
        <v>1221264</v>
      </c>
      <c r="T78" s="218">
        <v>1231714</v>
      </c>
      <c r="U78" s="218">
        <v>1231714</v>
      </c>
      <c r="V78" s="218">
        <v>1237046</v>
      </c>
      <c r="W78" s="218">
        <v>1237046</v>
      </c>
      <c r="X78" s="218">
        <v>1237046</v>
      </c>
      <c r="Y78" s="218">
        <v>1237046</v>
      </c>
      <c r="Z78" s="218">
        <v>1237046</v>
      </c>
      <c r="AA78" s="218">
        <v>1254608</v>
      </c>
      <c r="AB78" s="218">
        <v>1254608</v>
      </c>
      <c r="AC78" s="218">
        <v>1260307</v>
      </c>
      <c r="AD78" s="218">
        <v>1260307</v>
      </c>
      <c r="AE78" s="218">
        <v>1260307</v>
      </c>
      <c r="AF78" s="218">
        <v>1260307</v>
      </c>
      <c r="AK78" s="211"/>
    </row>
    <row r="79" spans="1:37" s="212" customFormat="1" ht="21" customHeight="1">
      <c r="A79" s="186" t="s">
        <v>48</v>
      </c>
      <c r="B79" s="218">
        <v>1260307</v>
      </c>
      <c r="C79" s="218">
        <v>1260307</v>
      </c>
      <c r="D79" s="218">
        <v>1274854</v>
      </c>
      <c r="E79" s="218">
        <v>1274854</v>
      </c>
      <c r="F79" s="218">
        <v>1279362</v>
      </c>
      <c r="G79" s="218">
        <v>1279362</v>
      </c>
      <c r="H79" s="218">
        <v>1279362</v>
      </c>
      <c r="I79" s="218">
        <v>1279362</v>
      </c>
      <c r="J79" s="218">
        <v>1294197</v>
      </c>
      <c r="K79" s="218">
        <v>1294197</v>
      </c>
      <c r="L79" s="218">
        <v>1301326</v>
      </c>
      <c r="M79" s="218">
        <v>1301326</v>
      </c>
      <c r="N79" s="218">
        <v>1301326</v>
      </c>
      <c r="O79" s="218">
        <v>1301326</v>
      </c>
      <c r="P79" s="218">
        <v>1301326</v>
      </c>
      <c r="Q79" s="218">
        <v>1319666</v>
      </c>
      <c r="R79" s="218">
        <v>1319666</v>
      </c>
      <c r="S79" s="218">
        <v>1325111</v>
      </c>
      <c r="T79" s="218">
        <v>1325111</v>
      </c>
      <c r="U79" s="218">
        <v>1325111</v>
      </c>
      <c r="V79" s="218">
        <v>1325111</v>
      </c>
      <c r="W79" s="218">
        <v>1325111</v>
      </c>
      <c r="X79" s="218">
        <v>1338163</v>
      </c>
      <c r="Y79" s="218">
        <v>1338163</v>
      </c>
      <c r="Z79" s="218">
        <v>1343336</v>
      </c>
      <c r="AA79" s="218">
        <v>1343336</v>
      </c>
      <c r="AB79" s="218">
        <v>1343336</v>
      </c>
      <c r="AC79" s="218">
        <v>1343336</v>
      </c>
      <c r="AD79" s="218">
        <v>1343336</v>
      </c>
      <c r="AE79" s="218">
        <v>1357975</v>
      </c>
      <c r="AF79" s="219"/>
      <c r="AK79" s="211"/>
    </row>
    <row r="80" spans="1:37" s="212" customFormat="1" ht="21" customHeight="1">
      <c r="A80" s="186" t="s">
        <v>49</v>
      </c>
      <c r="B80" s="218">
        <v>1357975</v>
      </c>
      <c r="C80" s="218">
        <v>1362557</v>
      </c>
      <c r="D80" s="218">
        <v>1362557</v>
      </c>
      <c r="E80" s="218">
        <v>1362557</v>
      </c>
      <c r="F80" s="218">
        <v>1362557</v>
      </c>
      <c r="G80" s="218">
        <v>1362557</v>
      </c>
      <c r="H80" s="218">
        <v>1375059</v>
      </c>
      <c r="I80" s="218">
        <v>1375059</v>
      </c>
      <c r="J80" s="218">
        <v>1379615</v>
      </c>
      <c r="K80" s="218">
        <v>1379615</v>
      </c>
      <c r="L80" s="218">
        <v>1379615</v>
      </c>
      <c r="M80" s="218">
        <v>1379615</v>
      </c>
      <c r="N80" s="218">
        <v>1379615</v>
      </c>
      <c r="O80" s="218">
        <v>1392149</v>
      </c>
      <c r="P80" s="218">
        <v>1392149</v>
      </c>
      <c r="Q80" s="218">
        <v>1396744</v>
      </c>
      <c r="R80" s="218">
        <v>1396744</v>
      </c>
      <c r="S80" s="218">
        <v>1396744</v>
      </c>
      <c r="T80" s="218">
        <v>1396744</v>
      </c>
      <c r="U80" s="218">
        <v>1396744</v>
      </c>
      <c r="V80" s="218">
        <v>1409203</v>
      </c>
      <c r="W80" s="218">
        <v>1409203</v>
      </c>
      <c r="X80" s="218">
        <v>1413780</v>
      </c>
      <c r="Y80" s="218">
        <v>1413780</v>
      </c>
      <c r="Z80" s="218">
        <v>1413780</v>
      </c>
      <c r="AA80" s="218">
        <v>1413780</v>
      </c>
      <c r="AB80" s="218">
        <v>1413780</v>
      </c>
      <c r="AC80" s="218">
        <v>1425588</v>
      </c>
      <c r="AD80" s="218">
        <v>1425588</v>
      </c>
      <c r="AE80" s="218">
        <v>1430089</v>
      </c>
      <c r="AF80" s="218">
        <v>1430089</v>
      </c>
      <c r="AK80" s="211"/>
    </row>
    <row r="81" spans="1:37" s="212" customFormat="1" ht="21" customHeight="1">
      <c r="A81" s="186" t="s">
        <v>50</v>
      </c>
      <c r="B81" s="218">
        <v>1430089</v>
      </c>
      <c r="C81" s="218">
        <v>1430089</v>
      </c>
      <c r="D81" s="218">
        <v>1430089</v>
      </c>
      <c r="E81" s="218">
        <v>1430089</v>
      </c>
      <c r="F81" s="218">
        <v>1444663</v>
      </c>
      <c r="G81" s="218">
        <v>1444663</v>
      </c>
      <c r="H81" s="218">
        <v>1449120</v>
      </c>
      <c r="I81" s="218">
        <v>1449120</v>
      </c>
      <c r="J81" s="218">
        <v>1449120</v>
      </c>
      <c r="K81" s="218">
        <v>1449120</v>
      </c>
      <c r="L81" s="218">
        <v>1449120</v>
      </c>
      <c r="M81" s="218">
        <v>1449120</v>
      </c>
      <c r="N81" s="218">
        <v>1463669</v>
      </c>
      <c r="O81" s="218">
        <v>1463669</v>
      </c>
      <c r="P81" s="218">
        <v>1467701</v>
      </c>
      <c r="Q81" s="218">
        <v>1467701</v>
      </c>
      <c r="R81" s="218">
        <v>1467701</v>
      </c>
      <c r="S81" s="218">
        <v>1475935</v>
      </c>
      <c r="T81" s="218">
        <v>1475935</v>
      </c>
      <c r="U81" s="218">
        <v>1475935</v>
      </c>
      <c r="V81" s="218">
        <v>1482983</v>
      </c>
      <c r="W81" s="218">
        <v>1482983</v>
      </c>
      <c r="X81" s="218">
        <v>1482983</v>
      </c>
      <c r="Y81" s="218">
        <v>1482983</v>
      </c>
      <c r="Z81" s="218">
        <v>1494297</v>
      </c>
      <c r="AA81" s="218">
        <v>1494297</v>
      </c>
      <c r="AB81" s="218">
        <v>1499343</v>
      </c>
      <c r="AC81" s="218">
        <v>1499343</v>
      </c>
      <c r="AD81" s="218">
        <v>1499343</v>
      </c>
      <c r="AE81" s="218">
        <v>1499343</v>
      </c>
      <c r="AF81" s="219"/>
      <c r="AK81" s="211"/>
    </row>
    <row r="82" spans="1:37" s="212" customFormat="1" ht="21" customHeight="1">
      <c r="A82" s="186" t="s">
        <v>51</v>
      </c>
      <c r="B82" s="218">
        <v>1499343</v>
      </c>
      <c r="C82" s="218">
        <v>1499343</v>
      </c>
      <c r="D82" s="218">
        <v>1515066</v>
      </c>
      <c r="E82" s="218">
        <v>1515066</v>
      </c>
      <c r="F82" s="218">
        <v>1519340</v>
      </c>
      <c r="G82" s="218">
        <v>1519340</v>
      </c>
      <c r="H82" s="218">
        <v>1519340</v>
      </c>
      <c r="I82" s="218">
        <v>1519340</v>
      </c>
      <c r="J82" s="218">
        <v>1530079</v>
      </c>
      <c r="K82" s="218">
        <v>1530079</v>
      </c>
      <c r="L82" s="218">
        <v>1530079</v>
      </c>
      <c r="M82" s="218">
        <v>1536960</v>
      </c>
      <c r="N82" s="218">
        <v>1536960</v>
      </c>
      <c r="O82" s="218">
        <v>1536960</v>
      </c>
      <c r="P82" s="218">
        <v>1536960</v>
      </c>
      <c r="Q82" s="218">
        <v>1546446</v>
      </c>
      <c r="R82" s="218">
        <v>1546446</v>
      </c>
      <c r="S82" s="218">
        <v>1550722</v>
      </c>
      <c r="T82" s="218">
        <v>1550722</v>
      </c>
      <c r="U82" s="218">
        <v>1550722</v>
      </c>
      <c r="V82" s="218">
        <v>1550722</v>
      </c>
      <c r="W82" s="218">
        <v>1550722</v>
      </c>
      <c r="X82" s="218">
        <v>1562072</v>
      </c>
      <c r="Y82" s="218">
        <v>1562072</v>
      </c>
      <c r="Z82" s="218">
        <v>1562072</v>
      </c>
      <c r="AA82" s="218">
        <v>1569281</v>
      </c>
      <c r="AB82" s="218">
        <v>1569281</v>
      </c>
      <c r="AC82" s="218">
        <v>1569281</v>
      </c>
      <c r="AD82" s="218">
        <v>1569281</v>
      </c>
      <c r="AE82" s="218">
        <v>1579115</v>
      </c>
      <c r="AF82" s="218">
        <v>1579115</v>
      </c>
      <c r="AK82" s="211"/>
    </row>
    <row r="85" spans="1:37">
      <c r="E85" s="207"/>
    </row>
    <row r="88" spans="1:37" ht="15.75">
      <c r="A88" s="169" t="s">
        <v>39</v>
      </c>
      <c r="B88" s="170"/>
      <c r="C88" s="170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</row>
    <row r="89" spans="1:37">
      <c r="A89" s="173" t="s">
        <v>67</v>
      </c>
      <c r="B89" s="173">
        <v>1</v>
      </c>
      <c r="C89" s="173">
        <v>2</v>
      </c>
      <c r="D89" s="173">
        <v>3</v>
      </c>
      <c r="E89" s="173">
        <v>4</v>
      </c>
      <c r="F89" s="173">
        <v>5</v>
      </c>
      <c r="G89" s="173">
        <v>6</v>
      </c>
      <c r="H89" s="173">
        <v>7</v>
      </c>
      <c r="I89" s="173">
        <v>8</v>
      </c>
      <c r="J89" s="173">
        <v>9</v>
      </c>
      <c r="K89" s="173">
        <v>10</v>
      </c>
      <c r="L89" s="173">
        <v>11</v>
      </c>
      <c r="M89" s="173">
        <v>12</v>
      </c>
      <c r="N89" s="173">
        <v>13</v>
      </c>
      <c r="O89" s="173">
        <v>14</v>
      </c>
      <c r="P89" s="173">
        <v>15</v>
      </c>
      <c r="Q89" s="173">
        <v>16</v>
      </c>
      <c r="R89" s="173">
        <v>17</v>
      </c>
      <c r="S89" s="173">
        <v>18</v>
      </c>
      <c r="T89" s="173">
        <v>19</v>
      </c>
      <c r="U89" s="173">
        <v>20</v>
      </c>
      <c r="V89" s="173">
        <v>21</v>
      </c>
      <c r="W89" s="173">
        <v>22</v>
      </c>
      <c r="X89" s="173">
        <v>23</v>
      </c>
      <c r="Y89" s="174">
        <v>24</v>
      </c>
      <c r="Z89" s="173">
        <v>25</v>
      </c>
      <c r="AA89" s="173">
        <v>26</v>
      </c>
      <c r="AB89" s="173">
        <v>27</v>
      </c>
      <c r="AC89" s="173">
        <v>28</v>
      </c>
      <c r="AD89" s="173">
        <v>29</v>
      </c>
      <c r="AE89" s="173">
        <v>30</v>
      </c>
      <c r="AF89" s="173">
        <v>31</v>
      </c>
      <c r="AG89" s="175"/>
      <c r="AH89" s="176" t="s">
        <v>39</v>
      </c>
      <c r="AI89" s="176" t="s">
        <v>68</v>
      </c>
    </row>
    <row r="90" spans="1:37" ht="20.25" customHeight="1">
      <c r="A90" s="183">
        <v>43466</v>
      </c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5"/>
      <c r="AH90" s="117">
        <v>1.3527800000000001</v>
      </c>
      <c r="AI90" s="184">
        <v>4.3638064516129033E-2</v>
      </c>
    </row>
    <row r="91" spans="1:37" ht="20.25" customHeight="1">
      <c r="A91" s="186" t="s">
        <v>41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221"/>
      <c r="AF91" s="221"/>
      <c r="AG91" s="185"/>
      <c r="AH91" s="117">
        <v>1.6132190000000002</v>
      </c>
      <c r="AI91" s="184">
        <v>5.5628241379310349E-2</v>
      </c>
    </row>
    <row r="92" spans="1:37" ht="20.25" customHeight="1">
      <c r="A92" s="186" t="s">
        <v>42</v>
      </c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5"/>
      <c r="AH92" s="117">
        <v>1.51153</v>
      </c>
      <c r="AI92" s="184">
        <v>4.8759032258064515E-2</v>
      </c>
    </row>
    <row r="93" spans="1:37" ht="20.25" customHeight="1">
      <c r="A93" s="186" t="s">
        <v>43</v>
      </c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221"/>
      <c r="AG93" s="185"/>
      <c r="AH93" s="117">
        <v>1.551234</v>
      </c>
      <c r="AI93" s="184">
        <v>5.1707799999999998E-2</v>
      </c>
    </row>
    <row r="94" spans="1:37" ht="20.25" customHeight="1">
      <c r="A94" s="186" t="s">
        <v>44</v>
      </c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5"/>
      <c r="AH94" s="117">
        <v>2.3546309999999999</v>
      </c>
      <c r="AI94" s="184">
        <v>7.5955838709677412E-2</v>
      </c>
    </row>
    <row r="95" spans="1:37" ht="20.25" customHeight="1">
      <c r="A95" s="186" t="s">
        <v>45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221"/>
      <c r="AG95" s="185"/>
      <c r="AH95" s="117">
        <v>2.634287</v>
      </c>
      <c r="AI95" s="184">
        <v>8.7809566666666672E-2</v>
      </c>
    </row>
    <row r="96" spans="1:37" ht="20.25" customHeight="1">
      <c r="A96" s="186" t="s">
        <v>46</v>
      </c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5"/>
      <c r="AH96" s="117">
        <v>2.5105680000000001</v>
      </c>
      <c r="AI96" s="184">
        <v>8.0986064516129039E-2</v>
      </c>
    </row>
    <row r="97" spans="1:35" ht="20.25" customHeight="1">
      <c r="A97" s="186" t="s">
        <v>47</v>
      </c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5"/>
      <c r="AH97" s="117">
        <v>2.8728590000000001</v>
      </c>
      <c r="AI97" s="184">
        <v>9.2672870967741933E-2</v>
      </c>
    </row>
    <row r="98" spans="1:35" ht="20.25" customHeight="1">
      <c r="A98" s="186" t="s">
        <v>48</v>
      </c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221"/>
      <c r="AG98" s="185"/>
      <c r="AH98" s="117">
        <v>2.2481659999999999</v>
      </c>
      <c r="AI98" s="184">
        <v>7.4938866666666659E-2</v>
      </c>
    </row>
    <row r="99" spans="1:35" ht="20.25" customHeight="1">
      <c r="A99" s="186" t="s">
        <v>49</v>
      </c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5"/>
      <c r="AH99" s="117">
        <v>0.89059299999999997</v>
      </c>
      <c r="AI99" s="184">
        <v>2.8728806451612902E-2</v>
      </c>
    </row>
    <row r="100" spans="1:35" ht="20.25" customHeight="1">
      <c r="A100" s="186" t="s">
        <v>50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221"/>
      <c r="AG100" s="185"/>
      <c r="AH100" s="117">
        <v>0</v>
      </c>
      <c r="AI100" s="184">
        <v>0</v>
      </c>
    </row>
    <row r="101" spans="1:35" ht="20.25" customHeight="1">
      <c r="A101" s="186" t="s">
        <v>51</v>
      </c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5"/>
      <c r="AH101" s="117">
        <v>0</v>
      </c>
      <c r="AI101" s="184">
        <v>0</v>
      </c>
    </row>
    <row r="102" spans="1:35" ht="20.25" customHeight="1"/>
  </sheetData>
  <hyperlinks>
    <hyperlink ref="K1" location="'Hyper Links'!A1" display="'Hyper Links'!A1" xr:uid="{FD0D1401-182D-4DAD-8C18-AAA34A4BFBC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FC9F-6119-4311-9652-B7046101226D}">
  <dimension ref="A1:P2"/>
  <sheetViews>
    <sheetView workbookViewId="0">
      <selection activeCell="A40" sqref="A40"/>
    </sheetView>
  </sheetViews>
  <sheetFormatPr defaultRowHeight="14.25"/>
  <cols>
    <col min="1" max="1" width="26" bestFit="1" customWidth="1"/>
  </cols>
  <sheetData>
    <row r="1" spans="1:16" ht="19.5" customHeight="1">
      <c r="A1" s="230" t="s">
        <v>105</v>
      </c>
      <c r="B1" s="231">
        <v>43466</v>
      </c>
      <c r="C1" s="231">
        <v>43497</v>
      </c>
      <c r="D1" s="231">
        <v>43525</v>
      </c>
      <c r="E1" s="231">
        <v>43556</v>
      </c>
      <c r="F1" s="231">
        <v>43586</v>
      </c>
      <c r="G1" s="231">
        <v>43617</v>
      </c>
      <c r="H1" s="231">
        <v>43647</v>
      </c>
      <c r="I1" s="231">
        <v>43678</v>
      </c>
      <c r="J1" s="231">
        <v>43725</v>
      </c>
      <c r="K1" s="231">
        <v>43755</v>
      </c>
      <c r="L1" s="231">
        <v>43786</v>
      </c>
      <c r="M1" s="231">
        <v>43816</v>
      </c>
      <c r="N1" s="232"/>
      <c r="O1" s="232"/>
      <c r="P1" s="232"/>
    </row>
    <row r="2" spans="1:16">
      <c r="A2" t="s">
        <v>106</v>
      </c>
      <c r="B2" s="233">
        <v>1548700.0000000002</v>
      </c>
      <c r="C2" s="233">
        <v>1461430.0000000002</v>
      </c>
      <c r="D2" s="233">
        <v>1632860</v>
      </c>
      <c r="E2" s="233">
        <v>1749969.9999999998</v>
      </c>
      <c r="F2" s="233">
        <v>1794490.0000000002</v>
      </c>
      <c r="G2" s="233">
        <v>1524530</v>
      </c>
      <c r="H2" s="233">
        <v>2325810</v>
      </c>
      <c r="I2" s="233">
        <v>1982040.0000000002</v>
      </c>
      <c r="J2" s="233">
        <v>2067880.0000000002</v>
      </c>
      <c r="K2" s="233">
        <v>1677340.0000000002</v>
      </c>
      <c r="L2" s="233">
        <v>1595640</v>
      </c>
      <c r="M2" s="233">
        <v>1809619.9999999998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ABDBBB-9DB6-4E80-96AE-E4D077CE371B}"/>
</file>

<file path=customXml/itemProps2.xml><?xml version="1.0" encoding="utf-8"?>
<ds:datastoreItem xmlns:ds="http://schemas.openxmlformats.org/officeDocument/2006/customXml" ds:itemID="{D8DB7BB9-1F9A-4FD9-8645-83C0E39C2415}"/>
</file>

<file path=customXml/itemProps3.xml><?xml version="1.0" encoding="utf-8"?>
<ds:datastoreItem xmlns:ds="http://schemas.openxmlformats.org/officeDocument/2006/customXml" ds:itemID="{9ED3C1F5-A89C-45B7-A7E1-579785138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Crescent Heights</vt:lpstr>
      <vt:lpstr>Daily flow-084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2020-02-06T15:25:11Z</dcterms:created>
  <dcterms:modified xsi:type="dcterms:W3CDTF">2020-02-06T16:08:03Z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