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FBF6A24C-A5D9-408E-B945-FBC5B8D5CCF5}" xr6:coauthVersionLast="44" xr6:coauthVersionMax="44" xr10:uidLastSave="{00000000-0000-0000-0000-000000000000}"/>
  <bookViews>
    <workbookView xWindow="28680" yWindow="-120" windowWidth="29040" windowHeight="15840" activeTab="3" xr2:uid="{BCB84656-177D-42AF-8215-BB6B0F4804D1}"/>
  </bookViews>
  <sheets>
    <sheet name="WLU" sheetId="3" r:id="rId1"/>
    <sheet name="Four Lakes" sheetId="1" r:id="rId2"/>
    <sheet name="Daily Flow-127" sheetId="2" r:id="rId3"/>
    <sheet name="Monthly" sheetId="4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G22" i="1" l="1"/>
  <c r="M22" i="1" s="1"/>
  <c r="D22" i="1"/>
  <c r="C22" i="1"/>
  <c r="B22" i="1"/>
  <c r="G21" i="1"/>
  <c r="M21" i="1" s="1"/>
  <c r="D21" i="1"/>
  <c r="C21" i="1"/>
  <c r="B21" i="1"/>
  <c r="H21" i="1" s="1"/>
  <c r="G20" i="1"/>
  <c r="M20" i="1" s="1"/>
  <c r="N20" i="1" s="1"/>
  <c r="D20" i="1"/>
  <c r="C20" i="1"/>
  <c r="B20" i="1"/>
  <c r="K20" i="1" s="1"/>
  <c r="G19" i="1"/>
  <c r="M19" i="1" s="1"/>
  <c r="D19" i="1"/>
  <c r="C19" i="1"/>
  <c r="B19" i="1"/>
  <c r="H19" i="1" s="1"/>
  <c r="G18" i="1"/>
  <c r="M18" i="1" s="1"/>
  <c r="D18" i="1"/>
  <c r="C18" i="1"/>
  <c r="B18" i="1"/>
  <c r="H18" i="1" s="1"/>
  <c r="G17" i="1"/>
  <c r="M17" i="1" s="1"/>
  <c r="D17" i="1"/>
  <c r="C17" i="1"/>
  <c r="B17" i="1"/>
  <c r="H17" i="1" s="1"/>
  <c r="G16" i="1"/>
  <c r="M16" i="1" s="1"/>
  <c r="D16" i="1"/>
  <c r="C16" i="1"/>
  <c r="B16" i="1"/>
  <c r="H16" i="1" s="1"/>
  <c r="G15" i="1"/>
  <c r="M15" i="1" s="1"/>
  <c r="D15" i="1"/>
  <c r="C15" i="1"/>
  <c r="B15" i="1"/>
  <c r="H15" i="1" s="1"/>
  <c r="G14" i="1"/>
  <c r="M14" i="1" s="1"/>
  <c r="N14" i="1" s="1"/>
  <c r="D14" i="1"/>
  <c r="C14" i="1"/>
  <c r="B14" i="1"/>
  <c r="K14" i="1" s="1"/>
  <c r="S13" i="1"/>
  <c r="G13" i="1"/>
  <c r="D13" i="1"/>
  <c r="C13" i="1"/>
  <c r="B13" i="1"/>
  <c r="S12" i="1"/>
  <c r="S14" i="1" s="1"/>
  <c r="K13" i="1" s="1"/>
  <c r="G12" i="1"/>
  <c r="D12" i="1"/>
  <c r="C12" i="1"/>
  <c r="B12" i="1"/>
  <c r="I23" i="1"/>
  <c r="E23" i="1"/>
  <c r="D11" i="1"/>
  <c r="D23" i="1" s="1"/>
  <c r="C11" i="1"/>
  <c r="C23" i="1" s="1"/>
  <c r="B11" i="1"/>
  <c r="B24" i="1" s="1"/>
  <c r="H13" i="1" l="1"/>
  <c r="M13" i="1"/>
  <c r="N13" i="1" s="1"/>
  <c r="L13" i="1"/>
  <c r="H22" i="1"/>
  <c r="M12" i="1"/>
  <c r="H12" i="1"/>
  <c r="L14" i="1"/>
  <c r="K15" i="1"/>
  <c r="N15" i="1" s="1"/>
  <c r="K17" i="1"/>
  <c r="N17" i="1" s="1"/>
  <c r="K18" i="1"/>
  <c r="N18" i="1" s="1"/>
  <c r="K21" i="1"/>
  <c r="N21" i="1" s="1"/>
  <c r="K22" i="1"/>
  <c r="N22" i="1" s="1"/>
  <c r="F23" i="1"/>
  <c r="K11" i="1"/>
  <c r="K12" i="1"/>
  <c r="L12" i="1" s="1"/>
  <c r="H14" i="1"/>
  <c r="L15" i="1"/>
  <c r="L17" i="1"/>
  <c r="L18" i="1"/>
  <c r="L20" i="1"/>
  <c r="L21" i="1"/>
  <c r="L22" i="1"/>
  <c r="K19" i="1"/>
  <c r="L19" i="1" s="1"/>
  <c r="G11" i="1"/>
  <c r="H20" i="1"/>
  <c r="K16" i="1"/>
  <c r="L16" i="1" s="1"/>
  <c r="B23" i="1"/>
  <c r="H11" i="1"/>
  <c r="H23" i="1" s="1"/>
  <c r="N16" i="1" l="1"/>
  <c r="N12" i="1"/>
  <c r="N19" i="1"/>
  <c r="M11" i="1"/>
  <c r="L11" i="1"/>
  <c r="L23" i="1" s="1"/>
  <c r="G23" i="1"/>
  <c r="K24" i="1"/>
  <c r="K23" i="1"/>
  <c r="N11" i="1" l="1"/>
  <c r="M23" i="1"/>
  <c r="M24" i="1"/>
  <c r="N25" i="1" s="1"/>
</calcChain>
</file>

<file path=xl/sharedStrings.xml><?xml version="1.0" encoding="utf-8"?>
<sst xmlns="http://schemas.openxmlformats.org/spreadsheetml/2006/main" count="96" uniqueCount="83">
  <si>
    <t>251/127 - Four Lakes</t>
  </si>
  <si>
    <t>PWS ID No. 3354647</t>
  </si>
  <si>
    <t>CUP No. N/A</t>
  </si>
  <si>
    <t>Exp. N/A</t>
  </si>
  <si>
    <t>FDEP Permitted Max Day Capacity of Plant - .088 mgd</t>
  </si>
  <si>
    <t>Hyper Links'!A1</t>
  </si>
  <si>
    <t>Total Water Used/Loss</t>
  </si>
  <si>
    <t>Source Mtr Error Adj. 
(04/20/17 -2.00%)(03/13/2019 -0.67%)</t>
  </si>
  <si>
    <t>Pumped</t>
  </si>
  <si>
    <t>Pumped Daily Avg.</t>
  </si>
  <si>
    <t>Pumped Daily Max.</t>
  </si>
  <si>
    <t>Gallons Used</t>
  </si>
  <si>
    <t>Gallons Loss</t>
  </si>
  <si>
    <t>Total Used/ Loss</t>
  </si>
  <si>
    <t>Pumped, Less Gallons Loss/ Used</t>
  </si>
  <si>
    <t>Billed Consumption</t>
  </si>
  <si>
    <t xml:space="preserve">Meter Adj. % </t>
  </si>
  <si>
    <t>Pumped Meter Adj.</t>
  </si>
  <si>
    <t>Pumped (-) Gals Loss/ Use (+) Source Mtr Error</t>
  </si>
  <si>
    <t>Total AFW (Total Used/Loss + Billed)</t>
  </si>
  <si>
    <t>AFW % plus source mtr. error</t>
  </si>
  <si>
    <t>2018               AFW %</t>
  </si>
  <si>
    <t>Source Meter Error Adj.</t>
  </si>
  <si>
    <t>January 2019</t>
  </si>
  <si>
    <t>Meter Error %</t>
  </si>
  <si>
    <t>Pumped Meter Error</t>
  </si>
  <si>
    <t>February</t>
  </si>
  <si>
    <t>03/01-03/26/19</t>
  </si>
  <si>
    <t>March</t>
  </si>
  <si>
    <t>-0.67%&amp;-1.76%</t>
  </si>
  <si>
    <t>03/27-03/31/19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</si>
  <si>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</si>
  <si>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</si>
  <si>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</si>
  <si>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</si>
  <si>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</si>
  <si>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</si>
  <si>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</si>
  <si>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</si>
  <si>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</si>
  <si>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Total/Avg/Max</t>
  </si>
  <si>
    <t>Proof to Daily Flow</t>
  </si>
  <si>
    <t>Proof to Total Billed</t>
  </si>
  <si>
    <t>YTD AFW % Jan - Dec</t>
  </si>
  <si>
    <t>Water Loss-Use'!A1</t>
  </si>
  <si>
    <t>Water Loss/Use Proof</t>
  </si>
  <si>
    <t>Verif. W/UIWtrMn WLU wrksht &amp; WAF Input</t>
  </si>
  <si>
    <t xml:space="preserve">251/127- Four Lakes </t>
  </si>
  <si>
    <t xml:space="preserve">MWAF - link to AH(x) </t>
  </si>
  <si>
    <t>Day</t>
  </si>
  <si>
    <t>Total</t>
  </si>
  <si>
    <t>Avg.</t>
  </si>
  <si>
    <t>Max</t>
  </si>
  <si>
    <t>Proof</t>
  </si>
  <si>
    <t>Grand Total</t>
  </si>
  <si>
    <t>Four Lakes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</si>
  <si>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</si>
  <si>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</si>
  <si>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</si>
  <si>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</si>
  <si>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</si>
  <si>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</si>
  <si>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</si>
  <si>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</si>
  <si>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</si>
  <si>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</si>
  <si>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</si>
  <si>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</si>
  <si>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</si>
  <si>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</si>
  <si>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</si>
  <si>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</si>
  <si>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</si>
  <si>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</si>
  <si>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</si>
  <si>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</si>
  <si>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</si>
  <si>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</si>
  <si>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</si>
  <si>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</si>
  <si>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</si>
  <si>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</si>
  <si>
    <t xml:space="preserve">Four Lakes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</si>
</sst>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00000"/>
    <numFmt numFmtId="166" formatCode="0.000"/>
    <numFmt numFmtId="167" formatCode="0.0%"/>
    <numFmt numFmtId="168" formatCode="0.00000"/>
  </numFmts>
  <fonts count="36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9"/>
      <color theme="10"/>
      <name val="Geneva"/>
      <family val="2"/>
    </font>
    <font>
      <u/>
      <sz val="9"/>
      <color rgb="FF0070C0"/>
      <name val="Geneva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800000"/>
      <name val="Arial"/>
      <family val="2"/>
    </font>
    <font>
      <sz val="9"/>
      <color rgb="FF800000"/>
      <name val="Arial"/>
      <family val="2"/>
    </font>
    <font>
      <sz val="9"/>
      <color theme="9" tint="-0.499984740745262"/>
      <name val="Arial"/>
      <family val="2"/>
    </font>
    <font>
      <sz val="9"/>
      <color rgb="FFC00000"/>
      <name val="Arial"/>
      <family val="2"/>
    </font>
    <font>
      <sz val="9"/>
      <color theme="3" tint="-0.249977111117893"/>
      <name val="Arial"/>
      <family val="2"/>
    </font>
    <font>
      <sz val="9"/>
      <name val="Geneva"/>
    </font>
    <font>
      <b/>
      <sz val="9"/>
      <color rgb="FFC00000"/>
      <name val="Arial"/>
      <family val="2"/>
    </font>
    <font>
      <sz val="10"/>
      <color rgb="FFC00000"/>
      <name val="Arial"/>
      <family val="2"/>
    </font>
    <font>
      <b/>
      <sz val="9"/>
      <color theme="3" tint="-0.249977111117893"/>
      <name val="Arial"/>
      <family val="2"/>
    </font>
    <font>
      <b/>
      <sz val="9"/>
      <name val="Geneva"/>
      <family val="2"/>
    </font>
    <font>
      <sz val="10"/>
      <name val="Geneva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u/>
      <sz val="10"/>
      <color theme="8" tint="-0.249977111117893"/>
      <name val="Arial"/>
      <family val="2"/>
    </font>
    <font>
      <sz val="9"/>
      <name val="Geneva"/>
      <family val="2"/>
    </font>
    <font>
      <sz val="9"/>
      <color theme="5" tint="-0.249977111117893"/>
      <name val="Geneva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9"/>
      <color theme="5" tint="-0.249977111117893"/>
      <name val="Geneva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0"/>
      <name val="Genev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9" fillId="0" borderId="0"/>
    <xf numFmtId="0" fontId="23" fillId="0" borderId="0" applyProtection="0"/>
    <xf numFmtId="0" fontId="23" fillId="0" borderId="0" applyProtection="0"/>
  </cellStyleXfs>
  <cellXfs count="134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3" applyAlignment="1" applyProtection="1"/>
    <xf numFmtId="0" fontId="6" fillId="0" borderId="0" xfId="3" quotePrefix="1" applyFont="1" applyAlignment="1" applyProtection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wrapText="1"/>
    </xf>
    <xf numFmtId="9" fontId="11" fillId="7" borderId="7" xfId="2" applyFont="1" applyFill="1" applyBorder="1" applyAlignment="1">
      <alignment horizontal="center" vertical="center" wrapText="1"/>
    </xf>
    <xf numFmtId="49" fontId="7" fillId="0" borderId="11" xfId="0" applyNumberFormat="1" applyFont="1" applyBorder="1"/>
    <xf numFmtId="164" fontId="13" fillId="0" borderId="12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165" fontId="13" fillId="8" borderId="12" xfId="0" applyNumberFormat="1" applyFont="1" applyFill="1" applyBorder="1" applyAlignment="1">
      <alignment horizontal="center"/>
    </xf>
    <xf numFmtId="165" fontId="13" fillId="0" borderId="12" xfId="0" applyNumberFormat="1" applyFont="1" applyBorder="1" applyAlignment="1">
      <alignment horizontal="center"/>
    </xf>
    <xf numFmtId="165" fontId="13" fillId="4" borderId="12" xfId="0" applyNumberFormat="1" applyFont="1" applyFill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65" fontId="10" fillId="0" borderId="12" xfId="0" applyNumberFormat="1" applyFont="1" applyBorder="1" applyAlignment="1">
      <alignment horizontal="center"/>
    </xf>
    <xf numFmtId="165" fontId="13" fillId="0" borderId="12" xfId="1" applyNumberFormat="1" applyFont="1" applyBorder="1" applyAlignment="1">
      <alignment horizontal="center"/>
    </xf>
    <xf numFmtId="165" fontId="8" fillId="0" borderId="12" xfId="0" applyNumberFormat="1" applyFont="1" applyBorder="1"/>
    <xf numFmtId="10" fontId="13" fillId="0" borderId="12" xfId="2" applyNumberFormat="1" applyFont="1" applyBorder="1" applyAlignment="1">
      <alignment horizontal="center"/>
    </xf>
    <xf numFmtId="9" fontId="11" fillId="7" borderId="12" xfId="2" applyFont="1" applyFill="1" applyBorder="1" applyAlignment="1">
      <alignment horizontal="center" vertical="center"/>
    </xf>
    <xf numFmtId="165" fontId="12" fillId="0" borderId="11" xfId="0" applyNumberFormat="1" applyFont="1" applyBorder="1" applyAlignment="1">
      <alignment horizontal="center"/>
    </xf>
    <xf numFmtId="0" fontId="15" fillId="0" borderId="11" xfId="4" applyFont="1" applyBorder="1" applyAlignment="1">
      <alignment horizontal="center" wrapText="1"/>
    </xf>
    <xf numFmtId="0" fontId="4" fillId="0" borderId="11" xfId="0" applyFont="1" applyBorder="1"/>
    <xf numFmtId="164" fontId="13" fillId="0" borderId="11" xfId="0" applyNumberFormat="1" applyFont="1" applyBorder="1" applyAlignment="1">
      <alignment horizontal="center"/>
    </xf>
    <xf numFmtId="165" fontId="13" fillId="0" borderId="11" xfId="0" applyNumberFormat="1" applyFont="1" applyBorder="1" applyAlignment="1">
      <alignment horizontal="center"/>
    </xf>
    <xf numFmtId="165" fontId="13" fillId="4" borderId="11" xfId="0" applyNumberFormat="1" applyFont="1" applyFill="1" applyBorder="1" applyAlignment="1">
      <alignment horizontal="center"/>
    </xf>
    <xf numFmtId="10" fontId="10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4" fillId="0" borderId="11" xfId="1" applyNumberFormat="1" applyFont="1" applyBorder="1" applyAlignment="1">
      <alignment horizontal="center"/>
    </xf>
    <xf numFmtId="165" fontId="8" fillId="0" borderId="11" xfId="0" applyNumberFormat="1" applyFont="1" applyBorder="1"/>
    <xf numFmtId="9" fontId="11" fillId="7" borderId="11" xfId="2" applyFont="1" applyFill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/>
    </xf>
    <xf numFmtId="10" fontId="12" fillId="0" borderId="11" xfId="4" applyNumberFormat="1" applyFont="1" applyBorder="1" applyAlignment="1">
      <alignment horizontal="center" wrapText="1"/>
    </xf>
    <xf numFmtId="165" fontId="12" fillId="0" borderId="11" xfId="4" applyNumberFormat="1" applyFont="1" applyBorder="1" applyAlignment="1">
      <alignment horizontal="center" wrapText="1"/>
    </xf>
    <xf numFmtId="49" fontId="10" fillId="0" borderId="11" xfId="2" applyNumberFormat="1" applyFont="1" applyBorder="1" applyAlignment="1">
      <alignment horizontal="center" wrapText="1"/>
    </xf>
    <xf numFmtId="165" fontId="13" fillId="0" borderId="11" xfId="1" applyNumberFormat="1" applyFont="1" applyBorder="1" applyAlignment="1">
      <alignment horizontal="center"/>
    </xf>
    <xf numFmtId="0" fontId="16" fillId="0" borderId="11" xfId="0" applyFont="1" applyBorder="1" applyAlignment="1">
      <alignment horizontal="right"/>
    </xf>
    <xf numFmtId="10" fontId="12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right"/>
    </xf>
    <xf numFmtId="165" fontId="15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164" fontId="17" fillId="0" borderId="11" xfId="0" applyNumberFormat="1" applyFont="1" applyBorder="1" applyAlignment="1">
      <alignment horizontal="center"/>
    </xf>
    <xf numFmtId="165" fontId="17" fillId="0" borderId="11" xfId="0" applyNumberFormat="1" applyFont="1" applyBorder="1" applyAlignment="1">
      <alignment horizontal="center"/>
    </xf>
    <xf numFmtId="165" fontId="17" fillId="3" borderId="11" xfId="0" applyNumberFormat="1" applyFont="1" applyFill="1" applyBorder="1" applyAlignment="1">
      <alignment horizontal="center"/>
    </xf>
    <xf numFmtId="165" fontId="17" fillId="4" borderId="11" xfId="0" applyNumberFormat="1" applyFont="1" applyFill="1" applyBorder="1" applyAlignment="1">
      <alignment horizontal="center"/>
    </xf>
    <xf numFmtId="165" fontId="9" fillId="9" borderId="11" xfId="0" applyNumberFormat="1" applyFont="1" applyFill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17" fillId="5" borderId="11" xfId="0" applyNumberFormat="1" applyFont="1" applyFill="1" applyBorder="1" applyAlignment="1">
      <alignment horizontal="center"/>
    </xf>
    <xf numFmtId="165" fontId="8" fillId="6" borderId="11" xfId="0" applyNumberFormat="1" applyFont="1" applyFill="1" applyBorder="1"/>
    <xf numFmtId="0" fontId="18" fillId="9" borderId="11" xfId="0" applyFont="1" applyFill="1" applyBorder="1"/>
    <xf numFmtId="0" fontId="18" fillId="0" borderId="0" xfId="0" applyFont="1"/>
    <xf numFmtId="165" fontId="8" fillId="0" borderId="4" xfId="0" applyNumberFormat="1" applyFont="1" applyBorder="1"/>
    <xf numFmtId="166" fontId="20" fillId="0" borderId="11" xfId="5" applyNumberFormat="1" applyFont="1" applyBorder="1" applyAlignment="1">
      <alignment horizontal="center"/>
    </xf>
    <xf numFmtId="0" fontId="20" fillId="0" borderId="11" xfId="0" applyFont="1" applyBorder="1" applyAlignment="1">
      <alignment horizontal="left"/>
    </xf>
    <xf numFmtId="166" fontId="21" fillId="0" borderId="11" xfId="0" applyNumberFormat="1" applyFont="1" applyBorder="1"/>
    <xf numFmtId="0" fontId="21" fillId="0" borderId="11" xfId="0" applyFont="1" applyBorder="1"/>
    <xf numFmtId="164" fontId="20" fillId="0" borderId="11" xfId="0" applyNumberFormat="1" applyFont="1" applyBorder="1" applyAlignment="1">
      <alignment horizontal="right"/>
    </xf>
    <xf numFmtId="165" fontId="20" fillId="0" borderId="11" xfId="0" applyNumberFormat="1" applyFont="1" applyBorder="1" applyAlignment="1">
      <alignment horizontal="center"/>
    </xf>
    <xf numFmtId="167" fontId="17" fillId="0" borderId="8" xfId="0" applyNumberFormat="1" applyFont="1" applyBorder="1" applyAlignment="1">
      <alignment horizontal="right"/>
    </xf>
    <xf numFmtId="164" fontId="17" fillId="0" borderId="11" xfId="0" applyNumberFormat="1" applyFont="1" applyBorder="1" applyAlignment="1">
      <alignment horizontal="right"/>
    </xf>
    <xf numFmtId="10" fontId="17" fillId="0" borderId="11" xfId="0" applyNumberFormat="1" applyFont="1" applyBorder="1" applyAlignment="1">
      <alignment horizontal="center"/>
    </xf>
    <xf numFmtId="2" fontId="8" fillId="0" borderId="0" xfId="2" applyNumberFormat="1" applyFont="1"/>
    <xf numFmtId="168" fontId="8" fillId="0" borderId="0" xfId="0" applyNumberFormat="1" applyFont="1"/>
    <xf numFmtId="0" fontId="22" fillId="0" borderId="0" xfId="3" quotePrefix="1" applyFont="1" applyAlignment="1" applyProtection="1"/>
    <xf numFmtId="3" fontId="23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8" xfId="0" applyFont="1" applyBorder="1"/>
    <xf numFmtId="0" fontId="26" fillId="0" borderId="10" xfId="0" applyFont="1" applyBorder="1" applyAlignment="1">
      <alignment horizontal="right"/>
    </xf>
    <xf numFmtId="165" fontId="27" fillId="0" borderId="10" xfId="0" applyNumberFormat="1" applyFont="1" applyBorder="1" applyAlignment="1">
      <alignment horizontal="center"/>
    </xf>
    <xf numFmtId="0" fontId="28" fillId="0" borderId="0" xfId="0" applyFont="1"/>
    <xf numFmtId="0" fontId="4" fillId="10" borderId="8" xfId="0" applyFont="1" applyFill="1" applyBorder="1" applyAlignment="1">
      <alignment horizontal="left"/>
    </xf>
    <xf numFmtId="0" fontId="4" fillId="10" borderId="9" xfId="0" applyFont="1" applyFill="1" applyBorder="1" applyAlignment="1">
      <alignment horizontal="center" wrapText="1"/>
    </xf>
    <xf numFmtId="0" fontId="4" fillId="10" borderId="10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6" fontId="4" fillId="0" borderId="0" xfId="0" applyNumberFormat="1" applyFont="1"/>
    <xf numFmtId="0" fontId="21" fillId="0" borderId="0" xfId="0" applyFont="1"/>
    <xf numFmtId="0" fontId="7" fillId="0" borderId="0" xfId="0" applyFont="1" applyAlignment="1">
      <alignment horizontal="left"/>
    </xf>
    <xf numFmtId="0" fontId="29" fillId="0" borderId="0" xfId="0" applyFont="1"/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31" fillId="11" borderId="11" xfId="0" applyFont="1" applyFill="1" applyBorder="1" applyAlignment="1">
      <alignment horizontal="center"/>
    </xf>
    <xf numFmtId="0" fontId="31" fillId="2" borderId="11" xfId="6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17" fontId="31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164" fontId="3" fillId="12" borderId="11" xfId="0" applyNumberFormat="1" applyFont="1" applyFill="1" applyBorder="1" applyAlignment="1">
      <alignment horizontal="center"/>
    </xf>
    <xf numFmtId="164" fontId="31" fillId="0" borderId="11" xfId="0" applyNumberFormat="1" applyFont="1" applyBorder="1" applyAlignment="1">
      <alignment horizontal="center"/>
    </xf>
    <xf numFmtId="164" fontId="19" fillId="0" borderId="11" xfId="7" applyNumberFormat="1" applyFont="1" applyBorder="1" applyAlignment="1">
      <alignment horizontal="center"/>
    </xf>
    <xf numFmtId="164" fontId="27" fillId="0" borderId="11" xfId="0" applyNumberFormat="1" applyFont="1" applyBorder="1" applyAlignment="1">
      <alignment horizontal="center"/>
    </xf>
    <xf numFmtId="0" fontId="3" fillId="0" borderId="11" xfId="0" applyFont="1" applyBorder="1"/>
    <xf numFmtId="164" fontId="3" fillId="13" borderId="11" xfId="0" applyNumberFormat="1" applyFont="1" applyFill="1" applyBorder="1" applyAlignment="1">
      <alignment horizontal="center"/>
    </xf>
    <xf numFmtId="168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1" fillId="0" borderId="11" xfId="0" applyFont="1" applyBorder="1" applyAlignment="1">
      <alignment horizontal="left"/>
    </xf>
    <xf numFmtId="164" fontId="0" fillId="0" borderId="0" xfId="0" applyNumberFormat="1"/>
    <xf numFmtId="0" fontId="32" fillId="0" borderId="0" xfId="0" applyFont="1"/>
    <xf numFmtId="0" fontId="34" fillId="0" borderId="0" xfId="0" applyFont="1" applyAlignment="1">
      <alignment horizontal="right"/>
    </xf>
    <xf numFmtId="165" fontId="34" fillId="0" borderId="11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35" fillId="0" borderId="11" xfId="3" applyFont="1" applyBorder="1" applyAlignment="1" applyProtection="1"/>
    <xf numFmtId="0" fontId="33" fillId="14" borderId="11" xfId="0" applyFont="1" applyFill="1" applyBorder="1" applyAlignment="1">
      <alignment horizontal="center" wrapText="1"/>
    </xf>
    <xf numFmtId="0" fontId="1" fillId="14" borderId="11" xfId="0" applyFont="1" applyFill="1" applyBorder="1" applyAlignment="1">
      <alignment horizontal="center" wrapText="1"/>
    </xf>
    <xf numFmtId="0" fontId="1" fillId="14" borderId="10" xfId="0" applyFont="1" applyFill="1" applyBorder="1" applyAlignment="1">
      <alignment horizontal="center" wrapText="1"/>
    </xf>
    <xf numFmtId="0" fontId="34" fillId="14" borderId="14" xfId="0" applyFont="1" applyFill="1" applyBorder="1" applyAlignment="1">
      <alignment horizontal="center"/>
    </xf>
    <xf numFmtId="165" fontId="33" fillId="0" borderId="1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15" borderId="0" xfId="0" applyFill="1" applyAlignment="1">
      <alignment horizontal="center"/>
    </xf>
    <xf numFmtId="17" fontId="0" fillId="15" borderId="1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8">
    <cellStyle name="Comma" xfId="1" builtinId="3"/>
    <cellStyle name="Hyperlink" xfId="3" builtinId="8"/>
    <cellStyle name="Normal" xfId="0" builtinId="0"/>
    <cellStyle name="Normal 4" xfId="4" xr:uid="{2D36D209-A773-4D15-97B9-6DEB50346C5A}"/>
    <cellStyle name="Normal_2008 DMRs" xfId="6" xr:uid="{1477C91A-5B9A-439B-910E-2F572ADEED26}"/>
    <cellStyle name="Normal_Crnwd Daily Flow" xfId="7" xr:uid="{0CFBEBB3-7A66-469D-812C-3741E4911DB9}"/>
    <cellStyle name="Normal_FLORIDA - UFW" xfId="5" xr:uid="{E728457C-93CB-4655-A7FC-FA25C4C48448}"/>
    <cellStyle name="Percent" xfId="2" builtinId="5"/>
  </cellStyles>
  <dxfs count="3"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9A6F6-1396-4E8D-B3CC-35DCA76AFBCD}">
  <dimension ref="A1:Z4"/>
  <sheetViews>
    <sheetView workbookViewId="0">
      <selection activeCell="R16" sqref="R16"/>
    </sheetView>
  </sheetViews>
  <sheetFormatPr defaultRowHeight="14.25"/>
  <sheetData>
    <row r="1" spans="1:26" ht="15" thickBot="1"/>
    <row r="2" spans="1:26" ht="30.75" thickBot="1">
      <c r="A2" s="122">
        <v>2019</v>
      </c>
      <c r="B2" s="121" t="s">
        <v>80</v>
      </c>
      <c r="C2" s="120" t="s">
        <v>79</v>
      </c>
      <c r="D2" s="120" t="s">
        <v>78</v>
      </c>
      <c r="E2" s="120" t="s">
        <v>77</v>
      </c>
      <c r="F2" s="120" t="s">
        <v>76</v>
      </c>
      <c r="G2" s="120" t="s">
        <v>75</v>
      </c>
      <c r="H2" s="120" t="s">
        <v>74</v>
      </c>
      <c r="I2" s="120" t="s">
        <v>73</v>
      </c>
      <c r="J2" s="120" t="s">
        <v>72</v>
      </c>
      <c r="K2" s="120" t="s">
        <v>71</v>
      </c>
      <c r="L2" s="120" t="s">
        <v>70</v>
      </c>
      <c r="M2" s="120" t="s">
        <v>69</v>
      </c>
      <c r="N2" s="120" t="s">
        <v>68</v>
      </c>
      <c r="O2" s="120" t="s">
        <v>67</v>
      </c>
      <c r="P2" s="120" t="s">
        <v>66</v>
      </c>
      <c r="Q2" s="120" t="s">
        <v>65</v>
      </c>
      <c r="R2" s="120" t="s">
        <v>64</v>
      </c>
      <c r="S2" s="120" t="s">
        <v>63</v>
      </c>
      <c r="T2" s="120" t="s">
        <v>62</v>
      </c>
      <c r="U2" s="120" t="s">
        <v>61</v>
      </c>
      <c r="V2" s="120" t="s">
        <v>60</v>
      </c>
      <c r="W2" s="120" t="s">
        <v>59</v>
      </c>
      <c r="X2" s="120" t="s">
        <v>58</v>
      </c>
      <c r="Y2" s="120" t="s">
        <v>57</v>
      </c>
      <c r="Z2" s="119" t="s">
        <v>56</v>
      </c>
    </row>
    <row r="3" spans="1:26" ht="18.75" customHeight="1">
      <c r="A3" s="118" t="s">
        <v>55</v>
      </c>
      <c r="B3" s="117">
        <v>6.0099999999999997E-3</v>
      </c>
      <c r="C3" s="117">
        <v>0</v>
      </c>
      <c r="D3" s="117">
        <v>5.4000000000000003E-3</v>
      </c>
      <c r="E3" s="117">
        <v>0</v>
      </c>
      <c r="F3" s="117">
        <v>6.0699999999999999E-3</v>
      </c>
      <c r="G3" s="117">
        <v>0</v>
      </c>
      <c r="H3" s="117">
        <v>2.0938999999999999E-2</v>
      </c>
      <c r="I3" s="117">
        <v>0</v>
      </c>
      <c r="J3" s="117">
        <v>3.2699999999999999E-3</v>
      </c>
      <c r="K3" s="117">
        <v>0</v>
      </c>
      <c r="L3" s="117">
        <v>4.2700000000000004E-3</v>
      </c>
      <c r="M3" s="117">
        <v>0</v>
      </c>
      <c r="N3" s="117">
        <v>5.574E-3</v>
      </c>
      <c r="O3" s="117">
        <v>0</v>
      </c>
      <c r="P3" s="117">
        <v>4.9300000000000004E-3</v>
      </c>
      <c r="Q3" s="117">
        <v>0</v>
      </c>
      <c r="R3" s="117">
        <v>4.9699999999999996E-3</v>
      </c>
      <c r="S3" s="117">
        <v>0</v>
      </c>
      <c r="T3" s="117">
        <v>1.3180000000000001E-2</v>
      </c>
      <c r="U3" s="117">
        <v>0</v>
      </c>
      <c r="V3" s="117">
        <v>1.026E-2</v>
      </c>
      <c r="W3" s="117">
        <v>0</v>
      </c>
      <c r="X3" s="117">
        <v>9.1599999999999997E-3</v>
      </c>
      <c r="Y3" s="117">
        <v>0</v>
      </c>
      <c r="Z3" s="116">
        <f>SUM(B3:Y3)</f>
        <v>9.4033000000000005E-2</v>
      </c>
    </row>
    <row r="4" spans="1:26" ht="27.75" customHeight="1">
      <c r="A4" s="115" t="s">
        <v>50</v>
      </c>
      <c r="B4" s="123">
        <f>SUM(B3:C3)</f>
        <v>6.0099999999999997E-3</v>
      </c>
      <c r="C4" s="123"/>
      <c r="D4" s="123">
        <f>SUM(D3:E3)</f>
        <v>5.4000000000000003E-3</v>
      </c>
      <c r="E4" s="123"/>
      <c r="F4" s="123">
        <f>SUM(F3:G3)</f>
        <v>6.0699999999999999E-3</v>
      </c>
      <c r="G4" s="123"/>
      <c r="H4" s="123">
        <f>SUM(H3:I3)</f>
        <v>2.0938999999999999E-2</v>
      </c>
      <c r="I4" s="123"/>
      <c r="J4" s="123">
        <f>SUM(J3:K3)</f>
        <v>3.2699999999999999E-3</v>
      </c>
      <c r="K4" s="123"/>
      <c r="L4" s="123">
        <f>SUM(L3:M3)</f>
        <v>4.2700000000000004E-3</v>
      </c>
      <c r="M4" s="123"/>
      <c r="N4" s="123">
        <f>SUM(N3:O3)</f>
        <v>5.574E-3</v>
      </c>
      <c r="O4" s="123"/>
      <c r="P4" s="123">
        <f>SUM(P3:Q3)</f>
        <v>4.9300000000000004E-3</v>
      </c>
      <c r="Q4" s="123"/>
      <c r="R4" s="123">
        <f>SUM(R3:S3)</f>
        <v>4.9699999999999996E-3</v>
      </c>
      <c r="S4" s="123"/>
      <c r="T4" s="123">
        <f>SUM(T3:U3)</f>
        <v>1.3180000000000001E-2</v>
      </c>
      <c r="U4" s="123"/>
      <c r="V4" s="123">
        <f>SUM(V3:W3)</f>
        <v>1.026E-2</v>
      </c>
      <c r="W4" s="123"/>
      <c r="X4" s="123">
        <f>SUM(X3:Y3)</f>
        <v>9.1599999999999997E-3</v>
      </c>
      <c r="Y4" s="123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'Four Lakes'!A1" display="Four Lakes" xr:uid="{5A426606-96FE-4C21-8701-4205702268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CE78-1935-4FA5-96F1-BA2E6C5ACB79}">
  <sheetPr>
    <tabColor rgb="FF00B050"/>
  </sheetPr>
  <dimension ref="A1:S31"/>
  <sheetViews>
    <sheetView zoomScaleNormal="100" workbookViewId="0">
      <selection activeCell="N5" sqref="N5"/>
    </sheetView>
  </sheetViews>
  <sheetFormatPr defaultRowHeight="14.25"/>
  <cols>
    <col min="1" max="1" width="15.625" customWidth="1"/>
    <col min="2" max="2" width="8.5" customWidth="1"/>
    <col min="3" max="3" width="7.75" customWidth="1"/>
    <col min="4" max="4" width="8.75" customWidth="1"/>
    <col min="5" max="7" width="9.25" customWidth="1"/>
    <col min="8" max="8" width="10.625" customWidth="1"/>
    <col min="9" max="9" width="10.375" customWidth="1"/>
    <col min="10" max="10" width="11" bestFit="1" customWidth="1"/>
    <col min="11" max="11" width="9.125" customWidth="1"/>
    <col min="12" max="12" width="9.75" customWidth="1"/>
    <col min="13" max="13" width="14.75" bestFit="1" customWidth="1"/>
    <col min="14" max="14" width="13.5" bestFit="1" customWidth="1"/>
    <col min="15" max="15" width="10" customWidth="1"/>
    <col min="16" max="17" width="13.125" bestFit="1" customWidth="1"/>
    <col min="19" max="19" width="15.375" bestFit="1" customWidth="1"/>
  </cols>
  <sheetData>
    <row r="1" spans="1:19" ht="15.75">
      <c r="A1" s="1" t="s">
        <v>0</v>
      </c>
      <c r="B1" s="1"/>
      <c r="C1" s="1"/>
      <c r="D1" s="2"/>
      <c r="E1" s="2"/>
      <c r="F1" s="2"/>
      <c r="G1" s="2"/>
      <c r="H1" s="2"/>
    </row>
    <row r="2" spans="1:19" ht="15" customHeight="1">
      <c r="A2" s="3" t="s">
        <v>1</v>
      </c>
      <c r="B2" s="3"/>
      <c r="C2" s="3"/>
      <c r="D2" s="3"/>
      <c r="E2" s="3"/>
      <c r="F2" s="3"/>
      <c r="G2" s="3"/>
      <c r="H2" s="4"/>
    </row>
    <row r="3" spans="1:19" ht="15" customHeight="1">
      <c r="A3" s="3" t="s">
        <v>2</v>
      </c>
      <c r="B3" s="3"/>
      <c r="C3" s="3" t="s">
        <v>3</v>
      </c>
      <c r="D3" s="3"/>
      <c r="E3" s="3"/>
      <c r="F3" s="5"/>
      <c r="G3" s="3"/>
      <c r="H3" s="4"/>
    </row>
    <row r="4" spans="1:19" ht="15" customHeight="1">
      <c r="A4" s="3" t="s">
        <v>4</v>
      </c>
      <c r="B4" s="3"/>
      <c r="C4" s="3"/>
      <c r="D4" s="3"/>
      <c r="E4" s="3"/>
      <c r="F4" s="3"/>
      <c r="G4" s="3"/>
      <c r="H4" s="4"/>
    </row>
    <row r="5" spans="1:19">
      <c r="A5" s="4"/>
      <c r="B5" s="4"/>
      <c r="C5" s="4"/>
      <c r="D5" s="4"/>
      <c r="E5" s="4"/>
      <c r="F5" s="4"/>
      <c r="G5" s="4"/>
      <c r="H5" s="4"/>
    </row>
    <row r="6" spans="1:19" hidden="1">
      <c r="A6" s="4"/>
      <c r="B6" s="4"/>
      <c r="C6" s="4"/>
      <c r="D6" s="4"/>
      <c r="E6" s="4"/>
      <c r="F6" s="4"/>
      <c r="G6" s="4"/>
      <c r="H6" s="4"/>
    </row>
    <row r="7" spans="1:19" hidden="1">
      <c r="A7" s="4"/>
      <c r="B7" s="4"/>
      <c r="C7" s="4"/>
      <c r="D7" s="4"/>
      <c r="E7" s="4"/>
      <c r="F7" s="4"/>
      <c r="G7" s="4"/>
      <c r="H7" s="4"/>
    </row>
    <row r="8" spans="1:19" hidden="1">
      <c r="A8" s="4"/>
      <c r="B8" s="4"/>
      <c r="C8" s="4"/>
      <c r="D8" s="4"/>
      <c r="E8" s="4"/>
      <c r="F8" s="4"/>
      <c r="G8" s="4"/>
      <c r="H8" s="4"/>
    </row>
    <row r="9" spans="1:19" s="8" customFormat="1" ht="12.75" thickBot="1">
      <c r="A9" s="6" t="s">
        <v>5</v>
      </c>
      <c r="B9" s="7"/>
      <c r="C9" s="7"/>
      <c r="D9" s="7"/>
      <c r="E9" s="124" t="s">
        <v>6</v>
      </c>
      <c r="F9" s="125"/>
      <c r="G9" s="126"/>
      <c r="H9" s="7"/>
      <c r="J9" s="127" t="s">
        <v>7</v>
      </c>
      <c r="K9" s="127"/>
    </row>
    <row r="10" spans="1:19" s="8" customFormat="1" ht="75" customHeight="1" thickBot="1">
      <c r="A10" s="9"/>
      <c r="B10" s="10" t="s">
        <v>8</v>
      </c>
      <c r="C10" s="11" t="s">
        <v>9</v>
      </c>
      <c r="D10" s="11" t="s">
        <v>10</v>
      </c>
      <c r="E10" s="11" t="s">
        <v>11</v>
      </c>
      <c r="F10" s="11" t="s">
        <v>12</v>
      </c>
      <c r="G10" s="12" t="s">
        <v>13</v>
      </c>
      <c r="H10" s="11" t="s">
        <v>14</v>
      </c>
      <c r="I10" s="13" t="s">
        <v>15</v>
      </c>
      <c r="J10" s="14" t="s">
        <v>16</v>
      </c>
      <c r="K10" s="14" t="s">
        <v>17</v>
      </c>
      <c r="L10" s="15" t="s">
        <v>18</v>
      </c>
      <c r="M10" s="16" t="s">
        <v>19</v>
      </c>
      <c r="N10" s="11" t="s">
        <v>20</v>
      </c>
      <c r="O10" s="17" t="s">
        <v>21</v>
      </c>
      <c r="Q10" s="128" t="s">
        <v>22</v>
      </c>
      <c r="R10" s="129"/>
      <c r="S10" s="130"/>
    </row>
    <row r="11" spans="1:19" s="8" customFormat="1" ht="24.75" customHeight="1">
      <c r="A11" s="18" t="s">
        <v>23</v>
      </c>
      <c r="B11" s="19">
        <f>'Daily Flow-127'!AH5</f>
        <v>0.48813200000000001</v>
      </c>
      <c r="C11" s="19">
        <f>'Daily Flow-127'!AI5</f>
        <v>1.5746193548387098E-2</v>
      </c>
      <c r="D11" s="19">
        <f>'Daily Flow-127'!AJ5</f>
        <v>2.3703999999999999E-2</v>
      </c>
      <c r="E11" s="20">
        <v>6.0099999999999997E-3</v>
      </c>
      <c r="F11" s="20">
        <v>0</v>
      </c>
      <c r="G11" s="21">
        <f>SUM(E11:F11)</f>
        <v>6.0099999999999997E-3</v>
      </c>
      <c r="H11" s="22">
        <f>B11-G11</f>
        <v>0.482122</v>
      </c>
      <c r="I11" s="23">
        <v>0.41131435422589285</v>
      </c>
      <c r="J11" s="24">
        <v>-6.7000000000000002E-3</v>
      </c>
      <c r="K11" s="25">
        <f t="shared" ref="K11:K22" si="0">J11*B11</f>
        <v>-3.2704844000000003E-3</v>
      </c>
      <c r="L11" s="26">
        <f>SUM(B11-G11)+K11</f>
        <v>0.4788515156</v>
      </c>
      <c r="M11" s="27">
        <f>SUM(G11+I11)</f>
        <v>0.41732435422589287</v>
      </c>
      <c r="N11" s="28">
        <f t="shared" ref="N11:N22" si="1">M11/SUM(B11+K11)</f>
        <v>0.86070834825788933</v>
      </c>
      <c r="O11" s="29">
        <v>0.88750303922454954</v>
      </c>
      <c r="Q11" s="30"/>
      <c r="R11" s="31" t="s">
        <v>24</v>
      </c>
      <c r="S11" s="31" t="s">
        <v>25</v>
      </c>
    </row>
    <row r="12" spans="1:19" s="8" customFormat="1" ht="21" customHeight="1">
      <c r="A12" s="32" t="s">
        <v>26</v>
      </c>
      <c r="B12" s="33">
        <f>'Daily Flow-127'!AH6</f>
        <v>0.44533900000000004</v>
      </c>
      <c r="C12" s="33">
        <f>'Daily Flow-127'!AI6</f>
        <v>1.5904964285714286E-2</v>
      </c>
      <c r="D12" s="33">
        <f>'Daily Flow-127'!AJ6</f>
        <v>2.6685E-2</v>
      </c>
      <c r="E12" s="20">
        <v>5.4000000000000003E-3</v>
      </c>
      <c r="F12" s="20">
        <v>0</v>
      </c>
      <c r="G12" s="21">
        <f t="shared" ref="G12:G22" si="2">SUM(E12:F12)</f>
        <v>5.4000000000000003E-3</v>
      </c>
      <c r="H12" s="34">
        <f t="shared" ref="H12:H22" si="3">B12-G12</f>
        <v>0.43993900000000002</v>
      </c>
      <c r="I12" s="35">
        <v>0.38473613235554222</v>
      </c>
      <c r="J12" s="36">
        <v>-6.7000000000000002E-3</v>
      </c>
      <c r="K12" s="37">
        <f t="shared" si="0"/>
        <v>-2.9837713000000002E-3</v>
      </c>
      <c r="L12" s="38">
        <f t="shared" ref="L12:L22" si="4">SUM(B12-G12)+K12</f>
        <v>0.43695522870000003</v>
      </c>
      <c r="M12" s="39">
        <f t="shared" ref="M12:M22" si="5">SUM(G12+I12)</f>
        <v>0.39013613235554223</v>
      </c>
      <c r="N12" s="28">
        <f t="shared" si="1"/>
        <v>0.88195212138009527</v>
      </c>
      <c r="O12" s="40">
        <v>0.96506672916921266</v>
      </c>
      <c r="Q12" s="41" t="s">
        <v>27</v>
      </c>
      <c r="R12" s="42">
        <v>-6.7000000000000002E-3</v>
      </c>
      <c r="S12" s="43">
        <f>SUM('Daily Flow-127'!B7:AA7)*R12</f>
        <v>-3.9084516999999992E-3</v>
      </c>
    </row>
    <row r="13" spans="1:19" s="8" customFormat="1" ht="26.25" customHeight="1">
      <c r="A13" s="32" t="s">
        <v>28</v>
      </c>
      <c r="B13" s="33">
        <f>'Daily Flow-127'!AH7</f>
        <v>0.68594199999999983</v>
      </c>
      <c r="C13" s="33">
        <f>'Daily Flow-127'!AI7</f>
        <v>2.2127161290322574E-2</v>
      </c>
      <c r="D13" s="33">
        <f>'Daily Flow-127'!AJ7</f>
        <v>3.4114999999999999E-2</v>
      </c>
      <c r="E13" s="20">
        <v>6.0699999999999999E-3</v>
      </c>
      <c r="F13" s="20">
        <v>0</v>
      </c>
      <c r="G13" s="21">
        <f t="shared" si="2"/>
        <v>6.0699999999999999E-3</v>
      </c>
      <c r="H13" s="34">
        <f t="shared" si="3"/>
        <v>0.67987199999999981</v>
      </c>
      <c r="I13" s="35">
        <v>0.60371197976207491</v>
      </c>
      <c r="J13" s="44" t="s">
        <v>29</v>
      </c>
      <c r="K13" s="37">
        <f>S14</f>
        <v>-5.714053299999999E-3</v>
      </c>
      <c r="L13" s="45">
        <f t="shared" si="4"/>
        <v>0.67415794669999984</v>
      </c>
      <c r="M13" s="39">
        <f t="shared" si="5"/>
        <v>0.60978197976207493</v>
      </c>
      <c r="N13" s="28">
        <f t="shared" si="1"/>
        <v>0.89643770550786617</v>
      </c>
      <c r="O13" s="40">
        <v>0.91703089185664877</v>
      </c>
      <c r="Q13" s="46" t="s">
        <v>30</v>
      </c>
      <c r="R13" s="47">
        <v>-1.7600000000000001E-2</v>
      </c>
      <c r="S13" s="30">
        <f>SUM('Daily Flow-127'!AB7:AF7)*R13</f>
        <v>-1.8056016000000002E-3</v>
      </c>
    </row>
    <row r="14" spans="1:19" s="8" customFormat="1" ht="21" customHeight="1">
      <c r="A14" s="32" t="s">
        <v>31</v>
      </c>
      <c r="B14" s="33">
        <f>'Daily Flow-127'!AH8</f>
        <v>0.5144979999999999</v>
      </c>
      <c r="C14" s="33">
        <f>'Daily Flow-127'!AI8</f>
        <v>1.7149933333333329E-2</v>
      </c>
      <c r="D14" s="33">
        <f>'Daily Flow-127'!AJ8</f>
        <v>4.0682999999999997E-2</v>
      </c>
      <c r="E14" s="20">
        <v>2.0938999999999999E-2</v>
      </c>
      <c r="F14" s="20">
        <v>0</v>
      </c>
      <c r="G14" s="21">
        <f t="shared" si="2"/>
        <v>2.0938999999999999E-2</v>
      </c>
      <c r="H14" s="34">
        <f t="shared" si="3"/>
        <v>0.49355899999999991</v>
      </c>
      <c r="I14" s="35">
        <v>0.44671668890532451</v>
      </c>
      <c r="J14" s="36">
        <v>-1.7600000000000001E-2</v>
      </c>
      <c r="K14" s="37">
        <f t="shared" si="0"/>
        <v>-9.0551647999999995E-3</v>
      </c>
      <c r="L14" s="45">
        <f t="shared" si="4"/>
        <v>0.4845038351999999</v>
      </c>
      <c r="M14" s="39">
        <f t="shared" si="5"/>
        <v>0.4676556889053245</v>
      </c>
      <c r="N14" s="28">
        <f t="shared" si="1"/>
        <v>0.92523952529721132</v>
      </c>
      <c r="O14" s="40">
        <v>0.94611144018522053</v>
      </c>
      <c r="Q14" s="48"/>
      <c r="R14" s="47"/>
      <c r="S14" s="49">
        <f>SUM(S12:S13)</f>
        <v>-5.714053299999999E-3</v>
      </c>
    </row>
    <row r="15" spans="1:19" s="8" customFormat="1" ht="25.9" customHeight="1">
      <c r="A15" s="32" t="s">
        <v>32</v>
      </c>
      <c r="B15" s="33">
        <f>'Daily Flow-127'!AH9</f>
        <v>0.72707900000000003</v>
      </c>
      <c r="C15" s="33">
        <f>'Daily Flow-127'!AI9</f>
        <v>2.3454161290322583E-2</v>
      </c>
      <c r="D15" s="33">
        <f>'Daily Flow-127'!AJ9</f>
        <v>4.3979999999999998E-2</v>
      </c>
      <c r="E15" s="20">
        <v>3.2699999999999999E-3</v>
      </c>
      <c r="F15" s="20">
        <v>0</v>
      </c>
      <c r="G15" s="21">
        <f t="shared" si="2"/>
        <v>3.2699999999999999E-3</v>
      </c>
      <c r="H15" s="34">
        <f t="shared" si="3"/>
        <v>0.72380900000000004</v>
      </c>
      <c r="I15" s="35">
        <v>0.63874078042798943</v>
      </c>
      <c r="J15" s="36">
        <v>-1.7600000000000001E-2</v>
      </c>
      <c r="K15" s="37">
        <f t="shared" si="0"/>
        <v>-1.2796590400000002E-2</v>
      </c>
      <c r="L15" s="45">
        <f t="shared" si="4"/>
        <v>0.71101240960000001</v>
      </c>
      <c r="M15" s="39">
        <f t="shared" si="5"/>
        <v>0.64201078042798942</v>
      </c>
      <c r="N15" s="28">
        <f t="shared" si="1"/>
        <v>0.8988192510403793</v>
      </c>
      <c r="O15" s="40">
        <v>0.84818693421392288</v>
      </c>
    </row>
    <row r="16" spans="1:19" s="8" customFormat="1" ht="21" customHeight="1">
      <c r="A16" s="32" t="s">
        <v>33</v>
      </c>
      <c r="B16" s="33">
        <f>'Daily Flow-127'!AH10</f>
        <v>0.58576099999999987</v>
      </c>
      <c r="C16" s="33">
        <f>'Daily Flow-127'!AI10</f>
        <v>1.9525366666666662E-2</v>
      </c>
      <c r="D16" s="33">
        <f>'Daily Flow-127'!AJ10</f>
        <v>3.1717000000000002E-2</v>
      </c>
      <c r="E16" s="20">
        <v>4.2700000000000004E-3</v>
      </c>
      <c r="F16" s="20">
        <v>0</v>
      </c>
      <c r="G16" s="21">
        <f t="shared" si="2"/>
        <v>4.2700000000000004E-3</v>
      </c>
      <c r="H16" s="34">
        <f t="shared" si="3"/>
        <v>0.58149099999999987</v>
      </c>
      <c r="I16" s="35">
        <v>0.49993391387338171</v>
      </c>
      <c r="J16" s="36">
        <v>-1.7600000000000001E-2</v>
      </c>
      <c r="K16" s="37">
        <f t="shared" si="0"/>
        <v>-1.0309393599999998E-2</v>
      </c>
      <c r="L16" s="45">
        <f t="shared" si="4"/>
        <v>0.57118160639999982</v>
      </c>
      <c r="M16" s="39">
        <f t="shared" si="5"/>
        <v>0.5042039138733817</v>
      </c>
      <c r="N16" s="28">
        <f t="shared" si="1"/>
        <v>0.87618821159898996</v>
      </c>
      <c r="O16" s="40">
        <v>1.0090808781684149</v>
      </c>
    </row>
    <row r="17" spans="1:15" s="8" customFormat="1" ht="21" customHeight="1">
      <c r="A17" s="32" t="s">
        <v>34</v>
      </c>
      <c r="B17" s="33">
        <f>'Daily Flow-127'!AH11</f>
        <v>0.50669800000000009</v>
      </c>
      <c r="C17" s="33">
        <f>'Daily Flow-127'!AI11</f>
        <v>1.6345096774193553E-2</v>
      </c>
      <c r="D17" s="33">
        <f>'Daily Flow-127'!AJ11</f>
        <v>2.4403999999999999E-2</v>
      </c>
      <c r="E17" s="20">
        <v>5.574E-3</v>
      </c>
      <c r="F17" s="20">
        <v>0</v>
      </c>
      <c r="G17" s="21">
        <f t="shared" si="2"/>
        <v>5.574E-3</v>
      </c>
      <c r="H17" s="34">
        <f t="shared" si="3"/>
        <v>0.50112400000000012</v>
      </c>
      <c r="I17" s="35">
        <v>0.42408495885796432</v>
      </c>
      <c r="J17" s="36">
        <v>-1.7600000000000001E-2</v>
      </c>
      <c r="K17" s="37">
        <f t="shared" si="0"/>
        <v>-8.9178848000000029E-3</v>
      </c>
      <c r="L17" s="45">
        <f t="shared" si="4"/>
        <v>0.49220611520000013</v>
      </c>
      <c r="M17" s="39">
        <f t="shared" si="5"/>
        <v>0.42965895885796435</v>
      </c>
      <c r="N17" s="28">
        <f t="shared" si="1"/>
        <v>0.86315010531373726</v>
      </c>
      <c r="O17" s="40">
        <v>0.87955037999133778</v>
      </c>
    </row>
    <row r="18" spans="1:15" s="8" customFormat="1" ht="21" customHeight="1">
      <c r="A18" s="32" t="s">
        <v>35</v>
      </c>
      <c r="B18" s="33">
        <f>'Daily Flow-127'!AH12</f>
        <v>0.42576399999999992</v>
      </c>
      <c r="C18" s="33">
        <f>'Daily Flow-127'!AI12</f>
        <v>1.3734322580645159E-2</v>
      </c>
      <c r="D18" s="33">
        <f>'Daily Flow-127'!AJ12</f>
        <v>1.8426000000000001E-2</v>
      </c>
      <c r="E18" s="20">
        <v>4.9300000000000004E-3</v>
      </c>
      <c r="F18" s="20">
        <v>0</v>
      </c>
      <c r="G18" s="21">
        <f t="shared" si="2"/>
        <v>4.9300000000000004E-3</v>
      </c>
      <c r="H18" s="34">
        <f t="shared" si="3"/>
        <v>0.42083399999999993</v>
      </c>
      <c r="I18" s="35">
        <v>0.35402370503088632</v>
      </c>
      <c r="J18" s="36">
        <v>-1.7600000000000001E-2</v>
      </c>
      <c r="K18" s="37">
        <f t="shared" si="0"/>
        <v>-7.4934463999999992E-3</v>
      </c>
      <c r="L18" s="45">
        <f t="shared" si="4"/>
        <v>0.41334055359999994</v>
      </c>
      <c r="M18" s="39">
        <f t="shared" si="5"/>
        <v>0.35895370503088631</v>
      </c>
      <c r="N18" s="28">
        <f t="shared" si="1"/>
        <v>0.85818545422674086</v>
      </c>
      <c r="O18" s="40">
        <v>0.8872113555340303</v>
      </c>
    </row>
    <row r="19" spans="1:15" s="8" customFormat="1" ht="21" customHeight="1">
      <c r="A19" s="32" t="s">
        <v>36</v>
      </c>
      <c r="B19" s="33">
        <f>'Daily Flow-127'!AH13</f>
        <v>0.54411000000000009</v>
      </c>
      <c r="C19" s="33">
        <f>'Daily Flow-127'!AI13</f>
        <v>1.8137000000000004E-2</v>
      </c>
      <c r="D19" s="33">
        <f>'Daily Flow-127'!AJ13</f>
        <v>3.3991E-2</v>
      </c>
      <c r="E19" s="20">
        <v>4.9699999999999996E-3</v>
      </c>
      <c r="F19" s="20">
        <v>0</v>
      </c>
      <c r="G19" s="21">
        <f t="shared" si="2"/>
        <v>4.9699999999999996E-3</v>
      </c>
      <c r="H19" s="34">
        <f t="shared" si="3"/>
        <v>0.53914000000000006</v>
      </c>
      <c r="I19" s="35">
        <v>0.46255156871821373</v>
      </c>
      <c r="J19" s="36">
        <v>-1.7600000000000001E-2</v>
      </c>
      <c r="K19" s="37">
        <f t="shared" si="0"/>
        <v>-9.576336000000003E-3</v>
      </c>
      <c r="L19" s="45">
        <f t="shared" si="4"/>
        <v>0.5295636640000001</v>
      </c>
      <c r="M19" s="39">
        <f t="shared" si="5"/>
        <v>0.46752156871821371</v>
      </c>
      <c r="N19" s="28">
        <f t="shared" si="1"/>
        <v>0.87463447151237528</v>
      </c>
      <c r="O19" s="40">
        <v>0.91696167796062744</v>
      </c>
    </row>
    <row r="20" spans="1:15" s="8" customFormat="1" ht="21" customHeight="1">
      <c r="A20" s="32" t="s">
        <v>37</v>
      </c>
      <c r="B20" s="33">
        <f>'Daily Flow-127'!AH14</f>
        <v>0.53294800000000009</v>
      </c>
      <c r="C20" s="33">
        <f>'Daily Flow-127'!AI14</f>
        <v>1.7191870967741937E-2</v>
      </c>
      <c r="D20" s="33">
        <f>'Daily Flow-127'!AJ14</f>
        <v>3.2250000000000001E-2</v>
      </c>
      <c r="E20" s="20">
        <v>1.3180000000000001E-2</v>
      </c>
      <c r="F20" s="20">
        <v>0</v>
      </c>
      <c r="G20" s="21">
        <f t="shared" si="2"/>
        <v>1.3180000000000001E-2</v>
      </c>
      <c r="H20" s="34">
        <f t="shared" si="3"/>
        <v>0.51976800000000012</v>
      </c>
      <c r="I20" s="35">
        <v>0.43629590898950554</v>
      </c>
      <c r="J20" s="36">
        <v>-1.7600000000000001E-2</v>
      </c>
      <c r="K20" s="37">
        <f t="shared" si="0"/>
        <v>-9.3798848000000018E-3</v>
      </c>
      <c r="L20" s="45">
        <f t="shared" si="4"/>
        <v>0.51038811520000016</v>
      </c>
      <c r="M20" s="39">
        <f t="shared" si="5"/>
        <v>0.44947590898950557</v>
      </c>
      <c r="N20" s="28">
        <f t="shared" si="1"/>
        <v>0.85848602300353649</v>
      </c>
      <c r="O20" s="40">
        <v>0.86109580549263864</v>
      </c>
    </row>
    <row r="21" spans="1:15" s="8" customFormat="1" ht="21" customHeight="1">
      <c r="A21" s="32" t="s">
        <v>38</v>
      </c>
      <c r="B21" s="33">
        <f>'Daily Flow-127'!AH15</f>
        <v>0.49053100000000005</v>
      </c>
      <c r="C21" s="33">
        <f>'Daily Flow-127'!AI15</f>
        <v>1.6351033333333334E-2</v>
      </c>
      <c r="D21" s="33">
        <f>'Daily Flow-127'!AJ15</f>
        <v>2.5311E-2</v>
      </c>
      <c r="E21" s="20">
        <v>1.026E-2</v>
      </c>
      <c r="F21" s="20">
        <v>0</v>
      </c>
      <c r="G21" s="21">
        <f t="shared" si="2"/>
        <v>1.026E-2</v>
      </c>
      <c r="H21" s="34">
        <f t="shared" si="3"/>
        <v>0.48027100000000006</v>
      </c>
      <c r="I21" s="35">
        <v>0.41509864156199272</v>
      </c>
      <c r="J21" s="36">
        <v>-1.7600000000000001E-2</v>
      </c>
      <c r="K21" s="37">
        <f t="shared" si="0"/>
        <v>-8.6333456000000017E-3</v>
      </c>
      <c r="L21" s="45">
        <f t="shared" si="4"/>
        <v>0.47163765440000005</v>
      </c>
      <c r="M21" s="39">
        <f t="shared" si="5"/>
        <v>0.42535864156199271</v>
      </c>
      <c r="N21" s="28">
        <f t="shared" si="1"/>
        <v>0.8826742310908261</v>
      </c>
      <c r="O21" s="40">
        <v>0.87266591953268557</v>
      </c>
    </row>
    <row r="22" spans="1:15" s="8" customFormat="1" ht="21" customHeight="1">
      <c r="A22" s="32" t="s">
        <v>39</v>
      </c>
      <c r="B22" s="33">
        <f>'Daily Flow-127'!AH16</f>
        <v>0.45496200000000009</v>
      </c>
      <c r="C22" s="33">
        <f>'Daily Flow-127'!AI16</f>
        <v>1.46761935483871E-2</v>
      </c>
      <c r="D22" s="33">
        <f>'Daily Flow-127'!AJ16</f>
        <v>3.4200000000000001E-2</v>
      </c>
      <c r="E22" s="20">
        <v>9.1599999999999997E-3</v>
      </c>
      <c r="F22" s="20">
        <v>0</v>
      </c>
      <c r="G22" s="21">
        <f t="shared" si="2"/>
        <v>9.1599999999999997E-3</v>
      </c>
      <c r="H22" s="34">
        <f t="shared" si="3"/>
        <v>0.44580200000000009</v>
      </c>
      <c r="I22" s="34">
        <v>0.37388741230595002</v>
      </c>
      <c r="J22" s="36">
        <v>-1.7600000000000001E-2</v>
      </c>
      <c r="K22" s="37">
        <f t="shared" si="0"/>
        <v>-8.0073312000000021E-3</v>
      </c>
      <c r="L22" s="45">
        <f t="shared" si="4"/>
        <v>0.43779466880000006</v>
      </c>
      <c r="M22" s="39">
        <f t="shared" si="5"/>
        <v>0.38304741230595002</v>
      </c>
      <c r="N22" s="28">
        <f t="shared" si="1"/>
        <v>0.85701624581832747</v>
      </c>
      <c r="O22" s="40">
        <v>0.84319213001659032</v>
      </c>
    </row>
    <row r="23" spans="1:15" s="8" customFormat="1" ht="21" customHeight="1">
      <c r="A23" s="50" t="s">
        <v>40</v>
      </c>
      <c r="B23" s="51">
        <f>SUM(B11:B22)</f>
        <v>6.4017639999999991</v>
      </c>
      <c r="C23" s="33">
        <f>AVERAGE(C11:C22)</f>
        <v>1.7528608134920635E-2</v>
      </c>
      <c r="D23" s="33">
        <f>MAX(D11:D22)</f>
        <v>4.3979999999999998E-2</v>
      </c>
      <c r="E23" s="52">
        <f>SUM(E11:E22)</f>
        <v>9.4033000000000005E-2</v>
      </c>
      <c r="F23" s="52">
        <f>SUM(F11:F22)</f>
        <v>0</v>
      </c>
      <c r="G23" s="53">
        <f>SUM(G11:G22)</f>
        <v>9.4033000000000005E-2</v>
      </c>
      <c r="H23" s="52">
        <f>SUM(H11:H22)</f>
        <v>6.3077310000000004</v>
      </c>
      <c r="I23" s="54">
        <f>SUM(I11:I22)</f>
        <v>5.4510960450147179</v>
      </c>
      <c r="J23" s="55"/>
      <c r="K23" s="56">
        <f>SUM(K11:K22)</f>
        <v>-9.6137686599999994E-2</v>
      </c>
      <c r="L23" s="57">
        <f>SUM(L11:L22)</f>
        <v>6.2115933133999999</v>
      </c>
      <c r="M23" s="58">
        <f>SUM(M11:M22)</f>
        <v>5.5451290450147184</v>
      </c>
      <c r="N23" s="59"/>
      <c r="O23" s="60"/>
    </row>
    <row r="24" spans="1:15" s="8" customFormat="1" ht="18.75" customHeight="1">
      <c r="A24" s="4"/>
      <c r="B24" s="61">
        <f>SUM(B11:B22)</f>
        <v>6.4017639999999991</v>
      </c>
      <c r="K24" s="61">
        <f>SUM(K11:K21)</f>
        <v>-8.8130355399999999E-2</v>
      </c>
      <c r="M24" s="61">
        <f>SUM(M11:M22)</f>
        <v>5.5451290450147184</v>
      </c>
    </row>
    <row r="25" spans="1:15" s="8" customFormat="1" ht="12">
      <c r="A25" s="7"/>
      <c r="B25" s="62">
        <v>0</v>
      </c>
      <c r="C25" s="63" t="s">
        <v>41</v>
      </c>
      <c r="D25" s="64"/>
      <c r="E25" s="4"/>
      <c r="F25" s="4"/>
      <c r="G25" s="65"/>
      <c r="H25" s="66" t="s">
        <v>42</v>
      </c>
      <c r="I25" s="67">
        <v>0</v>
      </c>
      <c r="L25" s="68"/>
      <c r="M25" s="69" t="s">
        <v>43</v>
      </c>
      <c r="N25" s="70">
        <f>M24/SUM(B24+K24)</f>
        <v>0.87827855671629329</v>
      </c>
    </row>
    <row r="26" spans="1:15" s="8" customFormat="1" ht="12">
      <c r="A26" s="4"/>
      <c r="B26" s="4"/>
      <c r="C26" s="4"/>
      <c r="D26" s="4"/>
      <c r="E26" s="4"/>
      <c r="F26" s="4"/>
      <c r="G26" s="4"/>
      <c r="H26" s="4"/>
      <c r="N26" s="71"/>
      <c r="O26" s="72"/>
    </row>
    <row r="27" spans="1:15">
      <c r="A27" s="73" t="s">
        <v>44</v>
      </c>
      <c r="B27" s="4"/>
      <c r="C27" s="4"/>
      <c r="D27" s="4"/>
      <c r="E27" s="4"/>
      <c r="F27" s="4"/>
      <c r="G27" s="4"/>
      <c r="H27" s="4"/>
      <c r="I27" s="74"/>
      <c r="J27" s="75"/>
      <c r="K27" s="75"/>
      <c r="L27" s="75"/>
      <c r="M27" s="75"/>
      <c r="N27" s="76"/>
      <c r="O27" s="75"/>
    </row>
    <row r="28" spans="1:15">
      <c r="A28" s="4"/>
      <c r="B28" s="4"/>
      <c r="C28" s="4"/>
      <c r="D28" s="4"/>
      <c r="E28" s="77"/>
      <c r="F28" s="78" t="s">
        <v>45</v>
      </c>
      <c r="G28" s="79">
        <v>0</v>
      </c>
      <c r="H28" s="4"/>
      <c r="N28" s="80"/>
    </row>
    <row r="30" spans="1:15">
      <c r="G30" s="81" t="s">
        <v>46</v>
      </c>
      <c r="H30" s="82"/>
      <c r="I30" s="83"/>
    </row>
    <row r="31" spans="1:15">
      <c r="A31" s="84"/>
    </row>
  </sheetData>
  <mergeCells count="3">
    <mergeCell ref="E9:G9"/>
    <mergeCell ref="J9:K9"/>
    <mergeCell ref="Q10:S10"/>
  </mergeCells>
  <conditionalFormatting sqref="N11:N22">
    <cfRule type="cellIs" dxfId="2" priority="2" operator="lessThan">
      <formula>0.9</formula>
    </cfRule>
  </conditionalFormatting>
  <conditionalFormatting sqref="D11:D16 D18:D22">
    <cfRule type="cellIs" dxfId="1" priority="1" operator="greaterThan">
      <formula>0.088</formula>
    </cfRule>
  </conditionalFormatting>
  <hyperlinks>
    <hyperlink ref="A9" location="'Hyper Links'!A1" display="'Hyper Links'!A1" xr:uid="{2B11E54F-C6F4-47B6-B1A9-56D1B2F9E142}"/>
    <hyperlink ref="A27" location="'Water Loss-Use'!A1" display="'Water Loss-Use'!A1" xr:uid="{186DF0EF-1A69-4E7C-8C9B-EA9646B978C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8E96-0BEF-4033-9CEC-BD3C3B410582}">
  <dimension ref="A1:AU23"/>
  <sheetViews>
    <sheetView topLeftCell="L1" zoomScaleNormal="100" workbookViewId="0">
      <selection activeCell="N11" sqref="N11:N22"/>
    </sheetView>
  </sheetViews>
  <sheetFormatPr defaultRowHeight="14.25"/>
  <cols>
    <col min="1" max="1" width="12" customWidth="1"/>
    <col min="2" max="32" width="6.75" customWidth="1"/>
    <col min="33" max="33" width="1.25" customWidth="1"/>
    <col min="34" max="34" width="7.875" customWidth="1"/>
    <col min="35" max="36" width="6.75" customWidth="1"/>
    <col min="37" max="37" width="9.125" style="114" customWidth="1"/>
  </cols>
  <sheetData>
    <row r="1" spans="1:47" ht="15.75">
      <c r="A1" s="2" t="s">
        <v>47</v>
      </c>
      <c r="B1" s="85"/>
      <c r="C1" s="85"/>
      <c r="D1" s="85"/>
      <c r="E1" s="85"/>
      <c r="F1" s="85"/>
      <c r="G1" s="85"/>
      <c r="H1" s="85"/>
      <c r="I1" s="85"/>
      <c r="J1" s="85"/>
      <c r="K1" s="6" t="s">
        <v>5</v>
      </c>
      <c r="L1" s="85"/>
      <c r="M1" s="8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86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>
      <c r="A2" s="87"/>
      <c r="B2" s="85"/>
      <c r="C2" s="85"/>
      <c r="D2" s="85"/>
      <c r="E2" s="85"/>
      <c r="F2" s="85"/>
      <c r="G2" s="88" t="s">
        <v>48</v>
      </c>
      <c r="H2" s="85"/>
      <c r="I2" s="85"/>
      <c r="J2" s="85"/>
      <c r="K2" s="85"/>
      <c r="L2" s="85"/>
      <c r="M2" s="8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86"/>
      <c r="AL2" s="4"/>
      <c r="AM2" s="9"/>
      <c r="AN2" s="9"/>
      <c r="AO2" s="9"/>
      <c r="AP2" s="89"/>
      <c r="AQ2" s="90"/>
      <c r="AR2" s="91"/>
      <c r="AS2" s="4"/>
      <c r="AT2" s="4"/>
      <c r="AU2" s="4"/>
    </row>
    <row r="3" spans="1:4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86"/>
      <c r="AL3" s="4"/>
      <c r="AM3" s="92"/>
      <c r="AN3" s="92"/>
      <c r="AO3" s="93"/>
      <c r="AP3" s="94"/>
      <c r="AQ3" s="95"/>
      <c r="AR3" s="96"/>
      <c r="AS3" s="4"/>
      <c r="AT3" s="4"/>
      <c r="AU3" s="4"/>
    </row>
    <row r="4" spans="1:47" s="101" customFormat="1" ht="15" customHeight="1">
      <c r="A4" s="97" t="s">
        <v>49</v>
      </c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97">
        <v>6</v>
      </c>
      <c r="H4" s="97">
        <v>7</v>
      </c>
      <c r="I4" s="97">
        <v>8</v>
      </c>
      <c r="J4" s="97">
        <v>9</v>
      </c>
      <c r="K4" s="97">
        <v>10</v>
      </c>
      <c r="L4" s="97">
        <v>11</v>
      </c>
      <c r="M4" s="97">
        <v>12</v>
      </c>
      <c r="N4" s="97">
        <v>13</v>
      </c>
      <c r="O4" s="97">
        <v>14</v>
      </c>
      <c r="P4" s="97">
        <v>15</v>
      </c>
      <c r="Q4" s="97">
        <v>16</v>
      </c>
      <c r="R4" s="97">
        <v>17</v>
      </c>
      <c r="S4" s="97">
        <v>18</v>
      </c>
      <c r="T4" s="97">
        <v>19</v>
      </c>
      <c r="U4" s="97">
        <v>20</v>
      </c>
      <c r="V4" s="97">
        <v>21</v>
      </c>
      <c r="W4" s="97">
        <v>22</v>
      </c>
      <c r="X4" s="97">
        <v>23</v>
      </c>
      <c r="Y4" s="97">
        <v>24</v>
      </c>
      <c r="Z4" s="97">
        <v>25</v>
      </c>
      <c r="AA4" s="97">
        <v>26</v>
      </c>
      <c r="AB4" s="97">
        <v>27</v>
      </c>
      <c r="AC4" s="97">
        <v>28</v>
      </c>
      <c r="AD4" s="97">
        <v>29</v>
      </c>
      <c r="AE4" s="97">
        <v>30</v>
      </c>
      <c r="AF4" s="97">
        <v>31</v>
      </c>
      <c r="AG4" s="98"/>
      <c r="AH4" s="99" t="s">
        <v>50</v>
      </c>
      <c r="AI4" s="99" t="s">
        <v>51</v>
      </c>
      <c r="AJ4" s="99" t="s">
        <v>52</v>
      </c>
      <c r="AK4" s="100" t="s">
        <v>53</v>
      </c>
      <c r="AL4" s="89"/>
      <c r="AM4" s="4"/>
      <c r="AN4" s="4"/>
      <c r="AO4" s="4"/>
      <c r="AP4" s="9"/>
      <c r="AQ4" s="9"/>
      <c r="AR4" s="9"/>
      <c r="AS4" s="9"/>
      <c r="AT4" s="9"/>
      <c r="AU4" s="9"/>
    </row>
    <row r="5" spans="1:47" ht="25.5" customHeight="1">
      <c r="A5" s="102">
        <v>43466</v>
      </c>
      <c r="B5" s="103">
        <v>1.2649000000000001E-2</v>
      </c>
      <c r="C5" s="103">
        <v>2.1765E-2</v>
      </c>
      <c r="D5" s="103">
        <v>1.1587E-2</v>
      </c>
      <c r="E5" s="103">
        <v>1.3906E-2</v>
      </c>
      <c r="F5" s="103">
        <v>1.6716999999999999E-2</v>
      </c>
      <c r="G5" s="103">
        <v>1.6716999999999999E-2</v>
      </c>
      <c r="H5" s="103">
        <v>1.3422999999999999E-2</v>
      </c>
      <c r="I5" s="103">
        <v>9.0320000000000001E-3</v>
      </c>
      <c r="J5" s="103">
        <v>2.1765E-2</v>
      </c>
      <c r="K5" s="103">
        <v>2.1288000000000001E-2</v>
      </c>
      <c r="L5" s="103">
        <v>1.4912E-2</v>
      </c>
      <c r="M5" s="103">
        <v>1.8846499999999999E-2</v>
      </c>
      <c r="N5" s="103">
        <v>1.8846499999999999E-2</v>
      </c>
      <c r="O5" s="103">
        <v>1.085E-2</v>
      </c>
      <c r="P5" s="103">
        <v>1.2966999999999999E-2</v>
      </c>
      <c r="Q5" s="103">
        <v>2.1461000000000001E-2</v>
      </c>
      <c r="R5" s="103">
        <v>1.4308E-2</v>
      </c>
      <c r="S5" s="103">
        <v>1.4527999999999999E-2</v>
      </c>
      <c r="T5" s="103">
        <v>2.0327499999999998E-2</v>
      </c>
      <c r="U5" s="103">
        <v>2.0327499999999998E-2</v>
      </c>
      <c r="V5" s="103">
        <v>1.5805E-2</v>
      </c>
      <c r="W5" s="103">
        <v>9.0620000000000006E-3</v>
      </c>
      <c r="X5" s="103">
        <v>2.3703999999999999E-2</v>
      </c>
      <c r="Y5" s="103">
        <v>1.3892E-2</v>
      </c>
      <c r="Z5" s="103">
        <v>9.5160000000000002E-3</v>
      </c>
      <c r="AA5" s="103">
        <v>1.7416999999999998E-2</v>
      </c>
      <c r="AB5" s="103">
        <v>1.7416999999999998E-2</v>
      </c>
      <c r="AC5" s="103">
        <v>9.5770000000000004E-3</v>
      </c>
      <c r="AD5" s="103">
        <v>1.2758E-2</v>
      </c>
      <c r="AE5" s="103">
        <v>2.0261999999999999E-2</v>
      </c>
      <c r="AF5" s="103">
        <v>1.2499E-2</v>
      </c>
      <c r="AG5" s="104"/>
      <c r="AH5" s="105">
        <v>0.48813200000000001</v>
      </c>
      <c r="AI5" s="106">
        <v>1.5746193548387098E-2</v>
      </c>
      <c r="AJ5" s="103">
        <v>2.3703999999999999E-2</v>
      </c>
      <c r="AK5" s="107">
        <v>0</v>
      </c>
    </row>
    <row r="6" spans="1:47" ht="25.5" customHeight="1">
      <c r="A6" s="108" t="s">
        <v>26</v>
      </c>
      <c r="B6" s="103">
        <v>1.1499000000000001E-2</v>
      </c>
      <c r="C6" s="103">
        <v>2.0566500000000001E-2</v>
      </c>
      <c r="D6" s="103">
        <v>2.0566500000000001E-2</v>
      </c>
      <c r="E6" s="103">
        <v>1.3997000000000001E-2</v>
      </c>
      <c r="F6" s="103">
        <v>1.438E-2</v>
      </c>
      <c r="G6" s="103">
        <v>1.9387000000000001E-2</v>
      </c>
      <c r="H6" s="103">
        <v>1.2829E-2</v>
      </c>
      <c r="I6" s="103">
        <v>1.2770999999999999E-2</v>
      </c>
      <c r="J6" s="103">
        <v>1.7700500000000001E-2</v>
      </c>
      <c r="K6" s="103">
        <v>1.7700500000000001E-2</v>
      </c>
      <c r="L6" s="103">
        <v>1.1272000000000001E-2</v>
      </c>
      <c r="M6" s="103">
        <v>1.1795E-2</v>
      </c>
      <c r="N6" s="103">
        <v>1.5355000000000001E-2</v>
      </c>
      <c r="O6" s="103">
        <v>1.2274999999999999E-2</v>
      </c>
      <c r="P6" s="103">
        <v>1.1256E-2</v>
      </c>
      <c r="Q6" s="103">
        <v>1.8627500000000002E-2</v>
      </c>
      <c r="R6" s="103">
        <v>1.8627500000000002E-2</v>
      </c>
      <c r="S6" s="103">
        <v>1.7021999999999999E-2</v>
      </c>
      <c r="T6" s="103">
        <v>1.3665E-2</v>
      </c>
      <c r="U6" s="103">
        <v>2.6685E-2</v>
      </c>
      <c r="V6" s="103">
        <v>1.1096E-2</v>
      </c>
      <c r="W6" s="103">
        <v>1.5102000000000001E-2</v>
      </c>
      <c r="X6" s="103">
        <v>2.1815999999999999E-2</v>
      </c>
      <c r="Y6" s="103">
        <v>2.1815999999999999E-2</v>
      </c>
      <c r="Z6" s="103">
        <v>1.4851E-2</v>
      </c>
      <c r="AA6" s="103">
        <v>1.5946999999999999E-2</v>
      </c>
      <c r="AB6" s="103">
        <v>1.4811E-2</v>
      </c>
      <c r="AC6" s="103">
        <v>1.1923E-2</v>
      </c>
      <c r="AD6" s="109"/>
      <c r="AE6" s="109"/>
      <c r="AF6" s="109"/>
      <c r="AG6" s="104"/>
      <c r="AH6" s="105">
        <v>0.44533900000000004</v>
      </c>
      <c r="AI6" s="106">
        <v>1.5904964285714286E-2</v>
      </c>
      <c r="AJ6" s="103">
        <v>2.6685E-2</v>
      </c>
      <c r="AK6" s="107">
        <v>0</v>
      </c>
    </row>
    <row r="7" spans="1:47" ht="25.5" customHeight="1">
      <c r="A7" s="108" t="s">
        <v>28</v>
      </c>
      <c r="B7" s="103">
        <v>1.4747E-2</v>
      </c>
      <c r="C7" s="103">
        <v>2.5786E-2</v>
      </c>
      <c r="D7" s="103">
        <v>2.5786E-2</v>
      </c>
      <c r="E7" s="103">
        <v>1.5358999999999999E-2</v>
      </c>
      <c r="F7" s="103">
        <v>1.1063E-2</v>
      </c>
      <c r="G7" s="103">
        <v>2.2200000000000001E-2</v>
      </c>
      <c r="H7" s="103">
        <v>2.2301999999999999E-2</v>
      </c>
      <c r="I7" s="103">
        <v>1.4087000000000001E-2</v>
      </c>
      <c r="J7" s="103">
        <v>3.2201500000000001E-2</v>
      </c>
      <c r="K7" s="103">
        <v>3.2201500000000001E-2</v>
      </c>
      <c r="L7" s="103">
        <v>2.1696E-2</v>
      </c>
      <c r="M7" s="103">
        <v>2.2357999999999999E-2</v>
      </c>
      <c r="N7" s="103">
        <v>3.4114999999999999E-2</v>
      </c>
      <c r="O7" s="103">
        <v>1.7988000000000001E-2</v>
      </c>
      <c r="P7" s="103">
        <v>2.3429999999999999E-2</v>
      </c>
      <c r="Q7" s="103">
        <v>3.2382500000000002E-2</v>
      </c>
      <c r="R7" s="103">
        <v>3.2382500000000002E-2</v>
      </c>
      <c r="S7" s="103">
        <v>2.0535999999999999E-2</v>
      </c>
      <c r="T7" s="103">
        <v>2.2773000000000002E-2</v>
      </c>
      <c r="U7" s="103">
        <v>2.6376E-2</v>
      </c>
      <c r="V7" s="103">
        <v>1.5520000000000001E-2</v>
      </c>
      <c r="W7" s="103">
        <v>1.6191000000000001E-2</v>
      </c>
      <c r="X7" s="103">
        <v>2.1815999999999999E-2</v>
      </c>
      <c r="Y7" s="103">
        <v>2.1815999999999999E-2</v>
      </c>
      <c r="Z7" s="103">
        <v>1.9585000000000002E-2</v>
      </c>
      <c r="AA7" s="103">
        <v>1.8652999999999999E-2</v>
      </c>
      <c r="AB7" s="103">
        <v>2.6446999999999998E-2</v>
      </c>
      <c r="AC7" s="103">
        <v>1.2244E-2</v>
      </c>
      <c r="AD7" s="103">
        <v>1.3310000000000001E-2</v>
      </c>
      <c r="AE7" s="103">
        <v>2.5295000000000002E-2</v>
      </c>
      <c r="AF7" s="103">
        <v>2.5295000000000002E-2</v>
      </c>
      <c r="AG7" s="104"/>
      <c r="AH7" s="105">
        <v>0.68594199999999983</v>
      </c>
      <c r="AI7" s="106">
        <v>2.2127161290322574E-2</v>
      </c>
      <c r="AJ7" s="103">
        <v>3.4114999999999999E-2</v>
      </c>
      <c r="AK7" s="107">
        <v>0</v>
      </c>
    </row>
    <row r="8" spans="1:47" ht="25.5" customHeight="1">
      <c r="A8" s="108" t="s">
        <v>31</v>
      </c>
      <c r="B8" s="103">
        <v>1.6691000000000001E-2</v>
      </c>
      <c r="C8" s="103">
        <v>9.9550000000000003E-3</v>
      </c>
      <c r="D8" s="103">
        <v>1.5414000000000001E-2</v>
      </c>
      <c r="E8" s="103">
        <v>1.9755000000000002E-2</v>
      </c>
      <c r="F8" s="103">
        <v>1.477E-2</v>
      </c>
      <c r="G8" s="103">
        <v>2.0709999999999999E-2</v>
      </c>
      <c r="H8" s="103">
        <v>2.0709999999999999E-2</v>
      </c>
      <c r="I8" s="103">
        <v>9.9979999999999999E-3</v>
      </c>
      <c r="J8" s="103">
        <v>1.3029000000000001E-2</v>
      </c>
      <c r="K8" s="103">
        <v>2.4816000000000001E-2</v>
      </c>
      <c r="L8" s="103">
        <v>1.5692000000000001E-2</v>
      </c>
      <c r="M8" s="103">
        <v>1.6763E-2</v>
      </c>
      <c r="N8" s="103">
        <v>2.0726499999999998E-2</v>
      </c>
      <c r="O8" s="103">
        <v>2.0726499999999998E-2</v>
      </c>
      <c r="P8" s="103">
        <v>1.1390000000000001E-2</v>
      </c>
      <c r="Q8" s="103">
        <v>1.0378E-2</v>
      </c>
      <c r="R8" s="103">
        <v>2.0444E-2</v>
      </c>
      <c r="S8" s="103">
        <v>1.5388000000000001E-2</v>
      </c>
      <c r="T8" s="103">
        <v>1.2493000000000001E-2</v>
      </c>
      <c r="U8" s="103">
        <v>1.53525E-2</v>
      </c>
      <c r="V8" s="103">
        <v>1.53525E-2</v>
      </c>
      <c r="W8" s="103">
        <v>1.0855E-2</v>
      </c>
      <c r="X8" s="103">
        <v>1.1617000000000001E-2</v>
      </c>
      <c r="Y8" s="103">
        <v>4.0682999999999997E-2</v>
      </c>
      <c r="Z8" s="103">
        <v>1.6639000000000001E-2</v>
      </c>
      <c r="AA8" s="103">
        <v>1.4107E-2</v>
      </c>
      <c r="AB8" s="103">
        <v>2.48255E-2</v>
      </c>
      <c r="AC8" s="103">
        <v>2.48255E-2</v>
      </c>
      <c r="AD8" s="103">
        <v>1.2877E-2</v>
      </c>
      <c r="AE8" s="103">
        <v>1.7514999999999999E-2</v>
      </c>
      <c r="AF8" s="110"/>
      <c r="AG8" s="104"/>
      <c r="AH8" s="105">
        <v>0.5144979999999999</v>
      </c>
      <c r="AI8" s="106">
        <v>1.7149933333333329E-2</v>
      </c>
      <c r="AJ8" s="103">
        <v>4.0682999999999997E-2</v>
      </c>
      <c r="AK8" s="107">
        <v>0</v>
      </c>
    </row>
    <row r="9" spans="1:47" ht="25.5" customHeight="1">
      <c r="A9" s="108" t="s">
        <v>32</v>
      </c>
      <c r="B9" s="103">
        <v>2.3161000000000001E-2</v>
      </c>
      <c r="C9" s="103">
        <v>2.3354E-2</v>
      </c>
      <c r="D9" s="103">
        <v>1.4352E-2</v>
      </c>
      <c r="E9" s="103">
        <v>2.1910499999999999E-2</v>
      </c>
      <c r="F9" s="103">
        <v>2.1910499999999999E-2</v>
      </c>
      <c r="G9" s="103">
        <v>9.8029999999999992E-3</v>
      </c>
      <c r="H9" s="103">
        <v>1.1842999999999999E-2</v>
      </c>
      <c r="I9" s="103">
        <v>1.8201999999999999E-2</v>
      </c>
      <c r="J9" s="103">
        <v>2.341E-2</v>
      </c>
      <c r="K9" s="103">
        <v>1.2513E-2</v>
      </c>
      <c r="L9" s="103">
        <v>2.45025E-2</v>
      </c>
      <c r="M9" s="103">
        <v>2.45025E-2</v>
      </c>
      <c r="N9" s="103">
        <v>1.6312E-2</v>
      </c>
      <c r="O9" s="103">
        <v>1.6277E-2</v>
      </c>
      <c r="P9" s="103">
        <v>2.0212999999999998E-2</v>
      </c>
      <c r="Q9" s="103">
        <v>1.2903E-2</v>
      </c>
      <c r="R9" s="103">
        <v>2.0996999999999998E-2</v>
      </c>
      <c r="S9" s="103">
        <v>2.91405E-2</v>
      </c>
      <c r="T9" s="103">
        <v>2.91405E-2</v>
      </c>
      <c r="U9" s="103">
        <v>3.1815000000000003E-2</v>
      </c>
      <c r="V9" s="103">
        <v>1.8218999999999999E-2</v>
      </c>
      <c r="W9" s="103">
        <v>2.6252999999999999E-2</v>
      </c>
      <c r="X9" s="103">
        <v>2.5904E-2</v>
      </c>
      <c r="Y9" s="103">
        <v>2.2661000000000001E-2</v>
      </c>
      <c r="Z9" s="103">
        <v>3.6815500000000001E-2</v>
      </c>
      <c r="AA9" s="103">
        <v>3.6815500000000001E-2</v>
      </c>
      <c r="AB9" s="103">
        <v>4.3979999999999998E-2</v>
      </c>
      <c r="AC9" s="103">
        <v>2.6800999999999998E-2</v>
      </c>
      <c r="AD9" s="103">
        <v>2.7439999999999999E-2</v>
      </c>
      <c r="AE9" s="103">
        <v>2.9440999999999998E-2</v>
      </c>
      <c r="AF9" s="103">
        <v>2.6487E-2</v>
      </c>
      <c r="AG9" s="104"/>
      <c r="AH9" s="105">
        <v>0.72707900000000003</v>
      </c>
      <c r="AI9" s="106">
        <v>2.3454161290322583E-2</v>
      </c>
      <c r="AJ9" s="103">
        <v>4.3979999999999998E-2</v>
      </c>
      <c r="AK9" s="107">
        <v>0</v>
      </c>
    </row>
    <row r="10" spans="1:47" ht="25.5" customHeight="1">
      <c r="A10" s="108" t="s">
        <v>33</v>
      </c>
      <c r="B10" s="103">
        <v>2.7143E-2</v>
      </c>
      <c r="C10" s="103">
        <v>2.7143E-2</v>
      </c>
      <c r="D10" s="103">
        <v>1.8932999999999998E-2</v>
      </c>
      <c r="E10" s="103">
        <v>1.9231000000000002E-2</v>
      </c>
      <c r="F10" s="103">
        <v>3.1717000000000002E-2</v>
      </c>
      <c r="G10" s="103">
        <v>1.8925000000000001E-2</v>
      </c>
      <c r="H10" s="103">
        <v>2.4809000000000001E-2</v>
      </c>
      <c r="I10" s="103">
        <v>2.15085E-2</v>
      </c>
      <c r="J10" s="103">
        <v>2.15085E-2</v>
      </c>
      <c r="K10" s="103">
        <v>1.2746E-2</v>
      </c>
      <c r="L10" s="103">
        <v>1.3287E-2</v>
      </c>
      <c r="M10" s="103">
        <v>2.0101999999999998E-2</v>
      </c>
      <c r="N10" s="103">
        <v>1.1677E-2</v>
      </c>
      <c r="O10" s="103">
        <v>1.5671000000000001E-2</v>
      </c>
      <c r="P10" s="103">
        <v>1.8425500000000001E-2</v>
      </c>
      <c r="Q10" s="103">
        <v>1.8425500000000001E-2</v>
      </c>
      <c r="R10" s="103">
        <v>1.1627999999999999E-2</v>
      </c>
      <c r="S10" s="103">
        <v>1.2035000000000001E-2</v>
      </c>
      <c r="T10" s="103">
        <v>1.8353999999999999E-2</v>
      </c>
      <c r="U10" s="103">
        <v>2.1645999999999999E-2</v>
      </c>
      <c r="V10" s="103">
        <v>1.341E-2</v>
      </c>
      <c r="W10" s="103">
        <v>2.3442999999999999E-2</v>
      </c>
      <c r="X10" s="103">
        <v>2.3442999999999999E-2</v>
      </c>
      <c r="Y10" s="103">
        <v>1.5065E-2</v>
      </c>
      <c r="Z10" s="103">
        <v>1.7725999999999999E-2</v>
      </c>
      <c r="AA10" s="103">
        <v>2.862E-2</v>
      </c>
      <c r="AB10" s="103">
        <v>1.6392E-2</v>
      </c>
      <c r="AC10" s="103">
        <v>2.0775999999999999E-2</v>
      </c>
      <c r="AD10" s="103">
        <v>2.0985500000000001E-2</v>
      </c>
      <c r="AE10" s="103">
        <v>2.0985500000000001E-2</v>
      </c>
      <c r="AF10" s="110"/>
      <c r="AG10" s="104"/>
      <c r="AH10" s="105">
        <v>0.58576099999999987</v>
      </c>
      <c r="AI10" s="106">
        <v>1.9525366666666662E-2</v>
      </c>
      <c r="AJ10" s="103">
        <v>3.1717000000000002E-2</v>
      </c>
      <c r="AK10" s="107">
        <v>0</v>
      </c>
    </row>
    <row r="11" spans="1:47" ht="25.5" customHeight="1">
      <c r="A11" s="108" t="s">
        <v>34</v>
      </c>
      <c r="B11" s="103">
        <v>1.1794000000000001E-2</v>
      </c>
      <c r="C11" s="103">
        <v>1.6331999999999999E-2</v>
      </c>
      <c r="D11" s="103">
        <v>2.3404000000000001E-2</v>
      </c>
      <c r="E11" s="103">
        <v>2.1895000000000001E-2</v>
      </c>
      <c r="F11" s="103">
        <v>1.7746999999999999E-2</v>
      </c>
      <c r="G11" s="103">
        <v>1.8759499999999998E-2</v>
      </c>
      <c r="H11" s="103">
        <v>1.8759499999999998E-2</v>
      </c>
      <c r="I11" s="103">
        <v>1.3102000000000001E-2</v>
      </c>
      <c r="J11" s="103">
        <v>1.3684999999999999E-2</v>
      </c>
      <c r="K11" s="103">
        <v>2.4403999999999999E-2</v>
      </c>
      <c r="L11" s="103">
        <v>1.7132000000000001E-2</v>
      </c>
      <c r="M11" s="103">
        <v>1.9210000000000001E-2</v>
      </c>
      <c r="N11" s="103">
        <v>1.7725000000000001E-2</v>
      </c>
      <c r="O11" s="103">
        <v>1.7725000000000001E-2</v>
      </c>
      <c r="P11" s="103">
        <v>1.0284E-2</v>
      </c>
      <c r="Q11" s="103">
        <v>1.4855E-2</v>
      </c>
      <c r="R11" s="103">
        <v>1.7551000000000001E-2</v>
      </c>
      <c r="S11" s="103">
        <v>1.7354999999999999E-2</v>
      </c>
      <c r="T11" s="103">
        <v>1.1757999999999999E-2</v>
      </c>
      <c r="U11" s="103">
        <v>1.7611499999999999E-2</v>
      </c>
      <c r="V11" s="103">
        <v>1.7611499999999999E-2</v>
      </c>
      <c r="W11" s="103">
        <v>1.7203E-2</v>
      </c>
      <c r="X11" s="103">
        <v>1.448E-2</v>
      </c>
      <c r="Y11" s="103">
        <v>1.7194000000000001E-2</v>
      </c>
      <c r="Z11" s="103">
        <v>1.0829E-2</v>
      </c>
      <c r="AA11" s="103">
        <v>1.2878000000000001E-2</v>
      </c>
      <c r="AB11" s="103">
        <v>1.6094500000000001E-2</v>
      </c>
      <c r="AC11" s="103">
        <v>1.6094500000000001E-2</v>
      </c>
      <c r="AD11" s="103">
        <v>1.1847999999999999E-2</v>
      </c>
      <c r="AE11" s="103">
        <v>1.3136999999999999E-2</v>
      </c>
      <c r="AF11" s="103">
        <v>1.8239999999999999E-2</v>
      </c>
      <c r="AG11" s="104"/>
      <c r="AH11" s="105">
        <v>0.50669800000000009</v>
      </c>
      <c r="AI11" s="106">
        <v>1.6345096774193553E-2</v>
      </c>
      <c r="AJ11" s="103">
        <v>2.4403999999999999E-2</v>
      </c>
      <c r="AK11" s="107">
        <v>0</v>
      </c>
    </row>
    <row r="12" spans="1:47" ht="25.5" customHeight="1">
      <c r="A12" s="108" t="s">
        <v>35</v>
      </c>
      <c r="B12" s="103">
        <v>1.4893E-2</v>
      </c>
      <c r="C12" s="103">
        <v>1.0481000000000001E-2</v>
      </c>
      <c r="D12" s="103">
        <v>1.6053000000000001E-2</v>
      </c>
      <c r="E12" s="103">
        <v>1.6053000000000001E-2</v>
      </c>
      <c r="F12" s="103">
        <v>8.9689999999999995E-3</v>
      </c>
      <c r="G12" s="103">
        <v>1.0983E-2</v>
      </c>
      <c r="H12" s="103">
        <v>1.5997000000000001E-2</v>
      </c>
      <c r="I12" s="103">
        <v>1.1731999999999999E-2</v>
      </c>
      <c r="J12" s="103">
        <v>1.2116E-2</v>
      </c>
      <c r="K12" s="103">
        <v>1.7420999999999999E-2</v>
      </c>
      <c r="L12" s="103">
        <v>1.7420999999999999E-2</v>
      </c>
      <c r="M12" s="103">
        <v>1.3941E-2</v>
      </c>
      <c r="N12" s="103">
        <v>1.3002E-2</v>
      </c>
      <c r="O12" s="103">
        <v>1.6431000000000001E-2</v>
      </c>
      <c r="P12" s="103">
        <v>1.6227999999999999E-2</v>
      </c>
      <c r="Q12" s="103">
        <v>1.0637000000000001E-2</v>
      </c>
      <c r="R12" s="103">
        <v>1.2779E-2</v>
      </c>
      <c r="S12" s="103">
        <v>1.2779E-2</v>
      </c>
      <c r="T12" s="103">
        <v>1.0485E-2</v>
      </c>
      <c r="U12" s="103">
        <v>1.1953E-2</v>
      </c>
      <c r="V12" s="103">
        <v>1.6858000000000001E-2</v>
      </c>
      <c r="W12" s="103">
        <v>1.1627999999999999E-2</v>
      </c>
      <c r="X12" s="103">
        <v>1.3069000000000001E-2</v>
      </c>
      <c r="Y12" s="103">
        <v>1.6087500000000001E-2</v>
      </c>
      <c r="Z12" s="103">
        <v>1.6087500000000001E-2</v>
      </c>
      <c r="AA12" s="103">
        <v>1.0243E-2</v>
      </c>
      <c r="AB12" s="103">
        <v>1.3698999999999999E-2</v>
      </c>
      <c r="AC12" s="103">
        <v>1.8426000000000001E-2</v>
      </c>
      <c r="AD12" s="103">
        <v>1.0302E-2</v>
      </c>
      <c r="AE12" s="103">
        <v>1.4005E-2</v>
      </c>
      <c r="AF12" s="103">
        <v>1.5004999999999999E-2</v>
      </c>
      <c r="AG12" s="104"/>
      <c r="AH12" s="105">
        <v>0.42576399999999992</v>
      </c>
      <c r="AI12" s="106">
        <v>1.3734322580645159E-2</v>
      </c>
      <c r="AJ12" s="103">
        <v>1.8426000000000001E-2</v>
      </c>
      <c r="AK12" s="107">
        <v>0</v>
      </c>
    </row>
    <row r="13" spans="1:47" ht="25.5" customHeight="1">
      <c r="A13" s="108" t="s">
        <v>36</v>
      </c>
      <c r="B13" s="103">
        <v>1.5004999999999999E-2</v>
      </c>
      <c r="C13" s="103">
        <v>8.6070000000000001E-3</v>
      </c>
      <c r="D13" s="103">
        <v>1.0128E-2</v>
      </c>
      <c r="E13" s="103">
        <v>1.8919999999999999E-2</v>
      </c>
      <c r="F13" s="103">
        <v>1.091E-2</v>
      </c>
      <c r="G13" s="103">
        <v>1.0928999999999999E-2</v>
      </c>
      <c r="H13" s="103">
        <v>1.60105E-2</v>
      </c>
      <c r="I13" s="103">
        <v>1.60105E-2</v>
      </c>
      <c r="J13" s="103">
        <v>1.5128000000000001E-2</v>
      </c>
      <c r="K13" s="103">
        <v>1.5386E-2</v>
      </c>
      <c r="L13" s="103">
        <v>1.6968E-2</v>
      </c>
      <c r="M13" s="103">
        <v>2.0132000000000001E-2</v>
      </c>
      <c r="N13" s="103">
        <v>1.3606E-2</v>
      </c>
      <c r="O13" s="103">
        <v>1.8176500000000002E-2</v>
      </c>
      <c r="P13" s="103">
        <v>1.8176500000000002E-2</v>
      </c>
      <c r="Q13" s="103">
        <v>1.0355E-2</v>
      </c>
      <c r="R13" s="103">
        <v>1.2333999999999999E-2</v>
      </c>
      <c r="S13" s="103">
        <v>2.6686000000000001E-2</v>
      </c>
      <c r="T13" s="103">
        <v>1.1560000000000001E-2</v>
      </c>
      <c r="U13" s="103">
        <v>1.5512E-2</v>
      </c>
      <c r="V13" s="103">
        <v>2.0159E-2</v>
      </c>
      <c r="W13" s="103">
        <v>2.0159E-2</v>
      </c>
      <c r="X13" s="103">
        <v>1.5696000000000002E-2</v>
      </c>
      <c r="Y13" s="103">
        <v>1.7925E-2</v>
      </c>
      <c r="Z13" s="103">
        <v>3.3991E-2</v>
      </c>
      <c r="AA13" s="103">
        <v>2.4885999999999998E-2</v>
      </c>
      <c r="AB13" s="103">
        <v>2.7153E-2</v>
      </c>
      <c r="AC13" s="103">
        <v>2.84505E-2</v>
      </c>
      <c r="AD13" s="103">
        <v>2.84505E-2</v>
      </c>
      <c r="AE13" s="103">
        <v>2.6700000000000002E-2</v>
      </c>
      <c r="AF13" s="111"/>
      <c r="AG13" s="104"/>
      <c r="AH13" s="105">
        <v>0.54411000000000009</v>
      </c>
      <c r="AI13" s="106">
        <v>1.8137000000000004E-2</v>
      </c>
      <c r="AJ13" s="103">
        <v>3.3991E-2</v>
      </c>
      <c r="AK13" s="107">
        <v>0</v>
      </c>
    </row>
    <row r="14" spans="1:47" ht="25.5" customHeight="1">
      <c r="A14" s="108" t="s">
        <v>37</v>
      </c>
      <c r="B14" s="103">
        <v>1.8856000000000001E-2</v>
      </c>
      <c r="C14" s="103">
        <v>2.4475E-2</v>
      </c>
      <c r="D14" s="103">
        <v>2.0274E-2</v>
      </c>
      <c r="E14" s="103">
        <v>3.2250000000000001E-2</v>
      </c>
      <c r="F14" s="103">
        <v>2.7674500000000001E-2</v>
      </c>
      <c r="G14" s="103">
        <v>2.7674500000000001E-2</v>
      </c>
      <c r="H14" s="103">
        <v>1.1757E-2</v>
      </c>
      <c r="I14" s="103">
        <v>1.5879999999999998E-2</v>
      </c>
      <c r="J14" s="103">
        <v>1.5547999999999999E-2</v>
      </c>
      <c r="K14" s="103">
        <v>1.5381000000000001E-2</v>
      </c>
      <c r="L14" s="103">
        <v>1.0193000000000001E-2</v>
      </c>
      <c r="M14" s="103">
        <v>1.7414499999999999E-2</v>
      </c>
      <c r="N14" s="103">
        <v>1.7414499999999999E-2</v>
      </c>
      <c r="O14" s="103">
        <v>1.5268E-2</v>
      </c>
      <c r="P14" s="103">
        <v>1.2944000000000001E-2</v>
      </c>
      <c r="Q14" s="103">
        <v>2.2658000000000001E-2</v>
      </c>
      <c r="R14" s="103">
        <v>1.7375999999999999E-2</v>
      </c>
      <c r="S14" s="103">
        <v>1.1918E-2</v>
      </c>
      <c r="T14" s="103">
        <v>1.6178000000000001E-2</v>
      </c>
      <c r="U14" s="103">
        <v>1.6178000000000001E-2</v>
      </c>
      <c r="V14" s="103">
        <v>1.2388E-2</v>
      </c>
      <c r="W14" s="103">
        <v>1.1228999999999999E-2</v>
      </c>
      <c r="X14" s="103">
        <v>2.0346E-2</v>
      </c>
      <c r="Y14" s="103">
        <v>1.4243E-2</v>
      </c>
      <c r="Z14" s="103">
        <v>1.2493000000000001E-2</v>
      </c>
      <c r="AA14" s="103">
        <v>1.4878499999999999E-2</v>
      </c>
      <c r="AB14" s="103">
        <v>1.4878499999999999E-2</v>
      </c>
      <c r="AC14" s="103">
        <v>1.0531E-2</v>
      </c>
      <c r="AD14" s="103">
        <v>1.2388E-2</v>
      </c>
      <c r="AE14" s="103">
        <v>2.4288000000000001E-2</v>
      </c>
      <c r="AF14" s="103">
        <v>1.7972999999999999E-2</v>
      </c>
      <c r="AG14" s="104"/>
      <c r="AH14" s="105">
        <v>0.53294800000000009</v>
      </c>
      <c r="AI14" s="106">
        <v>1.7191870967741937E-2</v>
      </c>
      <c r="AJ14" s="103">
        <v>3.2250000000000001E-2</v>
      </c>
      <c r="AK14" s="107">
        <v>0</v>
      </c>
    </row>
    <row r="15" spans="1:47" ht="25.5" customHeight="1">
      <c r="A15" s="108" t="s">
        <v>38</v>
      </c>
      <c r="B15" s="103">
        <v>1.5212E-2</v>
      </c>
      <c r="C15" s="103">
        <v>2.3057000000000001E-2</v>
      </c>
      <c r="D15" s="103">
        <v>2.3057000000000001E-2</v>
      </c>
      <c r="E15" s="103">
        <v>1.3847E-2</v>
      </c>
      <c r="F15" s="103">
        <v>1.1996E-2</v>
      </c>
      <c r="G15" s="103">
        <v>2.0707E-2</v>
      </c>
      <c r="H15" s="103">
        <v>1.2945999999999999E-2</v>
      </c>
      <c r="I15" s="103">
        <v>1.2962E-2</v>
      </c>
      <c r="J15" s="103">
        <v>1.7559499999999999E-2</v>
      </c>
      <c r="K15" s="103">
        <v>1.7559499999999999E-2</v>
      </c>
      <c r="L15" s="103">
        <v>1.4864E-2</v>
      </c>
      <c r="M15" s="103">
        <v>1.5805E-2</v>
      </c>
      <c r="N15" s="103">
        <v>2.5311E-2</v>
      </c>
      <c r="O15" s="103">
        <v>1.0921E-2</v>
      </c>
      <c r="P15" s="103">
        <v>1.4175E-2</v>
      </c>
      <c r="Q15" s="103">
        <v>1.8908999999999999E-2</v>
      </c>
      <c r="R15" s="103">
        <v>1.8908999999999999E-2</v>
      </c>
      <c r="S15" s="103">
        <v>9.4350000000000007E-3</v>
      </c>
      <c r="T15" s="103">
        <v>1.4760000000000001E-2</v>
      </c>
      <c r="U15" s="103">
        <v>2.0881E-2</v>
      </c>
      <c r="V15" s="103">
        <v>1.5148E-2</v>
      </c>
      <c r="W15" s="103">
        <v>1.2709E-2</v>
      </c>
      <c r="X15" s="103">
        <v>2.0675499999999999E-2</v>
      </c>
      <c r="Y15" s="103">
        <v>2.0675499999999999E-2</v>
      </c>
      <c r="Z15" s="103">
        <v>1.1346999999999999E-2</v>
      </c>
      <c r="AA15" s="103">
        <v>1.0381E-2</v>
      </c>
      <c r="AB15" s="103">
        <v>1.8887999999999999E-2</v>
      </c>
      <c r="AC15" s="103">
        <v>1.1958E-2</v>
      </c>
      <c r="AD15" s="103">
        <v>1.8755999999999998E-2</v>
      </c>
      <c r="AE15" s="103">
        <v>1.712E-2</v>
      </c>
      <c r="AF15" s="111"/>
      <c r="AG15" s="104"/>
      <c r="AH15" s="105">
        <v>0.49053100000000005</v>
      </c>
      <c r="AI15" s="106">
        <v>1.6351033333333334E-2</v>
      </c>
      <c r="AJ15" s="103">
        <v>2.5311E-2</v>
      </c>
      <c r="AK15" s="107">
        <v>0</v>
      </c>
    </row>
    <row r="16" spans="1:47" ht="25.5" customHeight="1">
      <c r="A16" s="108" t="s">
        <v>39</v>
      </c>
      <c r="B16" s="103">
        <v>3.4200000000000001E-2</v>
      </c>
      <c r="C16" s="103">
        <v>1.1023E-2</v>
      </c>
      <c r="D16" s="103">
        <v>1.1429E-2</v>
      </c>
      <c r="E16" s="103">
        <v>1.9089999999999999E-2</v>
      </c>
      <c r="F16" s="103">
        <v>1.2543E-2</v>
      </c>
      <c r="G16" s="103">
        <v>1.4649000000000001E-2</v>
      </c>
      <c r="H16" s="103">
        <v>1.8658000000000001E-2</v>
      </c>
      <c r="I16" s="103">
        <v>1.8658000000000001E-2</v>
      </c>
      <c r="J16" s="103">
        <v>1.312E-2</v>
      </c>
      <c r="K16" s="103">
        <v>1.3232000000000001E-2</v>
      </c>
      <c r="L16" s="103">
        <v>1.5216E-2</v>
      </c>
      <c r="M16" s="103">
        <v>1.4898E-2</v>
      </c>
      <c r="N16" s="103">
        <v>9.8969999999999995E-3</v>
      </c>
      <c r="O16" s="103">
        <v>1.6042500000000001E-2</v>
      </c>
      <c r="P16" s="103">
        <v>1.6042500000000001E-2</v>
      </c>
      <c r="Q16" s="103">
        <v>1.1823999999999999E-2</v>
      </c>
      <c r="R16" s="103">
        <v>1.3395000000000001E-2</v>
      </c>
      <c r="S16" s="103">
        <v>1.5703000000000002E-2</v>
      </c>
      <c r="T16" s="103">
        <v>1.281E-2</v>
      </c>
      <c r="U16" s="103">
        <v>1.4735E-2</v>
      </c>
      <c r="V16" s="103">
        <v>1.6501499999999999E-2</v>
      </c>
      <c r="W16" s="103">
        <v>1.6501499999999999E-2</v>
      </c>
      <c r="X16" s="103">
        <v>1.0635E-2</v>
      </c>
      <c r="Y16" s="103">
        <v>1.5814000000000002E-2</v>
      </c>
      <c r="Z16" s="103">
        <v>1.6701000000000001E-2</v>
      </c>
      <c r="AA16" s="103">
        <v>1.4037000000000001E-2</v>
      </c>
      <c r="AB16" s="103">
        <v>8.4229999999999999E-3</v>
      </c>
      <c r="AC16" s="103">
        <v>1.494E-2</v>
      </c>
      <c r="AD16" s="103">
        <v>1.494E-2</v>
      </c>
      <c r="AE16" s="103">
        <v>1.1727E-2</v>
      </c>
      <c r="AF16" s="103">
        <v>7.5770000000000004E-3</v>
      </c>
      <c r="AG16" s="104"/>
      <c r="AH16" s="105">
        <v>0.45496200000000009</v>
      </c>
      <c r="AI16" s="106">
        <v>1.46761935483871E-2</v>
      </c>
      <c r="AJ16" s="103">
        <v>3.4200000000000001E-2</v>
      </c>
      <c r="AK16" s="107">
        <v>0</v>
      </c>
    </row>
    <row r="17" spans="1:37" ht="23.25" customHeight="1">
      <c r="A17" s="9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05">
        <v>6.4017639999999991</v>
      </c>
      <c r="AI17" s="112" t="s">
        <v>54</v>
      </c>
      <c r="AJ17" s="32"/>
      <c r="AK17" s="86"/>
    </row>
    <row r="23" spans="1:37">
      <c r="O23" s="113"/>
    </row>
  </sheetData>
  <conditionalFormatting sqref="AK5:AK16">
    <cfRule type="cellIs" dxfId="0" priority="1" operator="greaterThan">
      <formula>0</formula>
    </cfRule>
  </conditionalFormatting>
  <hyperlinks>
    <hyperlink ref="K1" location="'Hyper Links'!A1" display="'Hyper Links'!A1" xr:uid="{97A6C5FF-82B9-438F-A2A5-D809D83357F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2A4A-A7C1-4183-AA80-1C47BB0C74D7}">
  <dimension ref="A1:P2"/>
  <sheetViews>
    <sheetView tabSelected="1" workbookViewId="0">
      <selection activeCell="J15" sqref="J15"/>
    </sheetView>
  </sheetViews>
  <sheetFormatPr defaultRowHeight="14.25"/>
  <sheetData>
    <row r="1" spans="1:16" ht="19.5" customHeight="1">
      <c r="A1" s="131" t="s">
        <v>81</v>
      </c>
      <c r="B1" s="132">
        <v>43466</v>
      </c>
      <c r="C1" s="132">
        <v>43497</v>
      </c>
      <c r="D1" s="132">
        <v>43525</v>
      </c>
      <c r="E1" s="132">
        <v>43556</v>
      </c>
      <c r="F1" s="132">
        <v>43586</v>
      </c>
      <c r="G1" s="132">
        <v>43617</v>
      </c>
      <c r="H1" s="132">
        <v>43647</v>
      </c>
      <c r="I1" s="132">
        <v>43678</v>
      </c>
      <c r="J1" s="132">
        <v>43725</v>
      </c>
      <c r="K1" s="132">
        <v>43755</v>
      </c>
      <c r="L1" s="132">
        <v>43786</v>
      </c>
      <c r="M1" s="132">
        <v>43816</v>
      </c>
      <c r="N1" s="133"/>
      <c r="O1" s="133"/>
      <c r="P1" s="133"/>
    </row>
    <row r="2" spans="1:16">
      <c r="A2" t="s">
        <v>82</v>
      </c>
      <c r="B2">
        <v>488132</v>
      </c>
      <c r="C2">
        <v>445339.00000000006</v>
      </c>
      <c r="D2">
        <v>685941.99999999988</v>
      </c>
      <c r="E2">
        <v>514497.99999999988</v>
      </c>
      <c r="F2">
        <v>727079</v>
      </c>
      <c r="G2">
        <v>585760.99999999988</v>
      </c>
      <c r="H2">
        <v>506698.00000000012</v>
      </c>
      <c r="I2">
        <v>425763.99999999994</v>
      </c>
      <c r="J2">
        <v>544110.00000000012</v>
      </c>
      <c r="K2">
        <v>532948.00000000012</v>
      </c>
      <c r="L2">
        <v>490531.00000000006</v>
      </c>
      <c r="M2">
        <v>454962.00000000012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6CD948-5307-451F-A79F-FECF8266C40F}"/>
</file>

<file path=customXml/itemProps2.xml><?xml version="1.0" encoding="utf-8"?>
<ds:datastoreItem xmlns:ds="http://schemas.openxmlformats.org/officeDocument/2006/customXml" ds:itemID="{DF9EBA2D-6215-45EC-BC2E-27624D8CCDCB}"/>
</file>

<file path=customXml/itemProps3.xml><?xml version="1.0" encoding="utf-8"?>
<ds:datastoreItem xmlns:ds="http://schemas.openxmlformats.org/officeDocument/2006/customXml" ds:itemID="{3AD4D896-A27F-426F-94C1-CAEB6FA62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Four Lakes</vt:lpstr>
      <vt:lpstr>Daily Flow-127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2020-02-06T15:27:38Z</dcterms:created>
  <dcterms:modified xsi:type="dcterms:W3CDTF">2020-02-06T16:14:48Z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