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jacquee.chandler\OneDrive - CORIX Group of Companies\Desktop\teams files\"/>
    </mc:Choice>
  </mc:AlternateContent>
  <xr:revisionPtr revIDLastSave="0" documentId="13_ncr:1_{A5C560A9-178B-4F4B-B763-77026624794C}" xr6:coauthVersionLast="44" xr6:coauthVersionMax="44" xr10:uidLastSave="{00000000-0000-0000-0000-000000000000}"/>
  <bookViews>
    <workbookView xWindow="28680" yWindow="-120" windowWidth="29040" windowHeight="15840" activeTab="3" xr2:uid="{AB609027-B271-421D-A016-EA40C85483D5}"/>
  </bookViews>
  <sheets>
    <sheet name="WLU" sheetId="3" r:id="rId1"/>
    <sheet name="Golden Hills" sheetId="1" r:id="rId2"/>
    <sheet name="Daily Flow-136" sheetId="2" r:id="rId3"/>
    <sheet name="Monthly" sheetId="4" r:id="rId4"/>
  </sheets>
  <definedNames>
    <definedName name="Decision" localSheetId="0">#REF!</definedName>
    <definedName name="Decis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3" i="3" l="1"/>
  <c r="B4" i="3"/>
  <c r="D4" i="3"/>
  <c r="F4" i="3"/>
  <c r="H4" i="3"/>
  <c r="J4" i="3"/>
  <c r="L4" i="3"/>
  <c r="N4" i="3"/>
  <c r="P4" i="3"/>
  <c r="R4" i="3"/>
  <c r="T4" i="3"/>
  <c r="V4" i="3"/>
  <c r="X4" i="3"/>
  <c r="J31" i="1" l="1"/>
  <c r="K31" i="1" s="1"/>
  <c r="K30" i="1"/>
  <c r="K32" i="1" s="1"/>
  <c r="I16" i="1" s="1"/>
  <c r="J30" i="1"/>
  <c r="M20" i="1"/>
  <c r="I20" i="1"/>
  <c r="G20" i="1"/>
  <c r="D20" i="1"/>
  <c r="C20" i="1"/>
  <c r="B20" i="1"/>
  <c r="M19" i="1"/>
  <c r="G19" i="1"/>
  <c r="D19" i="1"/>
  <c r="C19" i="1"/>
  <c r="B19" i="1"/>
  <c r="I19" i="1" s="1"/>
  <c r="M18" i="1"/>
  <c r="G18" i="1"/>
  <c r="N18" i="1" s="1"/>
  <c r="D18" i="1"/>
  <c r="C18" i="1"/>
  <c r="B18" i="1"/>
  <c r="M17" i="1"/>
  <c r="I17" i="1"/>
  <c r="G17" i="1"/>
  <c r="N17" i="1" s="1"/>
  <c r="O17" i="1" s="1"/>
  <c r="D17" i="1"/>
  <c r="C17" i="1"/>
  <c r="B17" i="1"/>
  <c r="J17" i="1" s="1"/>
  <c r="M16" i="1"/>
  <c r="G16" i="1"/>
  <c r="D16" i="1"/>
  <c r="C16" i="1"/>
  <c r="B16" i="1"/>
  <c r="M15" i="1"/>
  <c r="G15" i="1"/>
  <c r="D15" i="1"/>
  <c r="C15" i="1"/>
  <c r="B15" i="1"/>
  <c r="I15" i="1" s="1"/>
  <c r="M14" i="1"/>
  <c r="G14" i="1"/>
  <c r="N14" i="1" s="1"/>
  <c r="D14" i="1"/>
  <c r="C14" i="1"/>
  <c r="B14" i="1"/>
  <c r="M13" i="1"/>
  <c r="I13" i="1"/>
  <c r="G13" i="1"/>
  <c r="D13" i="1"/>
  <c r="C13" i="1"/>
  <c r="B13" i="1"/>
  <c r="J13" i="1" s="1"/>
  <c r="M12" i="1"/>
  <c r="I12" i="1"/>
  <c r="G12" i="1"/>
  <c r="D12" i="1"/>
  <c r="C12" i="1"/>
  <c r="B12" i="1"/>
  <c r="M11" i="1"/>
  <c r="G11" i="1"/>
  <c r="D11" i="1"/>
  <c r="C11" i="1"/>
  <c r="B11" i="1"/>
  <c r="I11" i="1" s="1"/>
  <c r="M10" i="1"/>
  <c r="G10" i="1"/>
  <c r="N10" i="1" s="1"/>
  <c r="D10" i="1"/>
  <c r="C10" i="1"/>
  <c r="B10" i="1"/>
  <c r="M9" i="1"/>
  <c r="M21" i="1" s="1"/>
  <c r="K21" i="1"/>
  <c r="I9" i="1"/>
  <c r="G9" i="1"/>
  <c r="F21" i="1"/>
  <c r="E21" i="1"/>
  <c r="D9" i="1"/>
  <c r="D21" i="1" s="1"/>
  <c r="C9" i="1"/>
  <c r="C21" i="1" s="1"/>
  <c r="B9" i="1"/>
  <c r="B22" i="1" s="1"/>
  <c r="G21" i="1" l="1"/>
  <c r="J10" i="1"/>
  <c r="N13" i="1"/>
  <c r="O13" i="1" s="1"/>
  <c r="O14" i="1"/>
  <c r="N20" i="1"/>
  <c r="O20" i="1" s="1"/>
  <c r="J20" i="1"/>
  <c r="N12" i="1"/>
  <c r="O12" i="1" s="1"/>
  <c r="J12" i="1"/>
  <c r="N16" i="1"/>
  <c r="O16" i="1" s="1"/>
  <c r="J16" i="1"/>
  <c r="N19" i="1"/>
  <c r="O19" i="1" s="1"/>
  <c r="J19" i="1"/>
  <c r="N11" i="1"/>
  <c r="O11" i="1" s="1"/>
  <c r="J11" i="1"/>
  <c r="N15" i="1"/>
  <c r="O15" i="1" s="1"/>
  <c r="J15" i="1"/>
  <c r="L21" i="1"/>
  <c r="J9" i="1"/>
  <c r="N9" i="1"/>
  <c r="I10" i="1"/>
  <c r="I14" i="1"/>
  <c r="J14" i="1" s="1"/>
  <c r="I18" i="1"/>
  <c r="J18" i="1" s="1"/>
  <c r="B21" i="1"/>
  <c r="B23" i="1" s="1"/>
  <c r="O9" i="1" l="1"/>
  <c r="N22" i="1"/>
  <c r="N21" i="1"/>
  <c r="I21" i="1"/>
  <c r="J21" i="1"/>
  <c r="O18" i="1"/>
  <c r="I22" i="1"/>
  <c r="O10" i="1"/>
  <c r="O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DBC</author>
    <author>Peggy J. Hanks</author>
    <author>Jacquee Chandler</author>
  </authors>
  <commentList>
    <comment ref="B8" authorId="0" shapeId="0" xr:uid="{CBAFB7E1-ACAF-4ED9-8AD8-4AD1E5F19CEB}">
      <text>
        <r>
          <rPr>
            <b/>
            <sz val="8"/>
            <color indexed="81"/>
            <rFont val="Tahoma"/>
            <family val="2"/>
          </rPr>
          <t>Picked up from Daily Flow.  Total daily flow, Column AH</t>
        </r>
      </text>
    </comment>
    <comment ref="C8" authorId="0" shapeId="0" xr:uid="{1A13489B-254C-4CB6-8A53-774E591D8527}">
      <text>
        <r>
          <rPr>
            <b/>
            <sz val="8"/>
            <color indexed="81"/>
            <rFont val="Tahoma"/>
            <family val="2"/>
          </rPr>
          <t>Picked up from Daily Flow AVG, Column AI</t>
        </r>
      </text>
    </comment>
    <comment ref="D8" authorId="0" shapeId="0" xr:uid="{17786765-6B0B-492A-91DC-4EA8924FC2CA}">
      <text>
        <r>
          <rPr>
            <b/>
            <sz val="8"/>
            <color indexed="81"/>
            <rFont val="Tahoma"/>
            <family val="2"/>
          </rPr>
          <t>Picked up from Daily Flow MAX, Column AJ</t>
        </r>
      </text>
    </comment>
    <comment ref="E8" authorId="1" shapeId="0" xr:uid="{DF1F348F-49A7-4DB1-96C0-6956DD417358}">
      <text>
        <r>
          <rPr>
            <sz val="8"/>
            <color indexed="81"/>
            <rFont val="Tahoma"/>
            <family val="2"/>
          </rPr>
          <t xml:space="preserve">Click on the hyperlink at the top of this worksheet to access the Water Accountability Data Input Form for the used detail.
</t>
        </r>
      </text>
    </comment>
    <comment ref="F8" authorId="1" shapeId="0" xr:uid="{F386621C-3B8B-4D94-A372-4E80349F3399}">
      <text>
        <r>
          <rPr>
            <sz val="8"/>
            <color indexed="81"/>
            <rFont val="Tahoma"/>
            <family val="2"/>
          </rPr>
          <t xml:space="preserve">Click on the hyperlink at the top of this worksheet to access the Water Accountability Data Input Form for the loss detail.
</t>
        </r>
      </text>
    </comment>
    <comment ref="O13" authorId="2" shapeId="0" xr:uid="{47ED9AA5-DB30-4881-B564-97D53112546E}">
      <text>
        <r>
          <rPr>
            <b/>
            <sz val="9"/>
            <color indexed="81"/>
            <rFont val="Tahoma"/>
            <family val="2"/>
          </rPr>
          <t>Jacquee Chandler:</t>
        </r>
        <r>
          <rPr>
            <sz val="9"/>
            <color indexed="81"/>
            <rFont val="Tahoma"/>
            <family val="2"/>
          </rPr>
          <t xml:space="preserve">
Emailed KS and Marlin</t>
        </r>
      </text>
    </comment>
    <comment ref="O14" authorId="2" shapeId="0" xr:uid="{1DAF8213-E3DC-4AAC-B10C-88997D361215}">
      <text>
        <r>
          <rPr>
            <b/>
            <sz val="9"/>
            <color indexed="81"/>
            <rFont val="Tahoma"/>
            <family val="2"/>
          </rPr>
          <t>Jacquee Chandler:</t>
        </r>
        <r>
          <rPr>
            <sz val="9"/>
            <color indexed="81"/>
            <rFont val="Tahoma"/>
            <family val="2"/>
          </rPr>
          <t xml:space="preserve">
Emailed KS and Marlin</t>
        </r>
      </text>
    </comment>
    <comment ref="O23" authorId="2" shapeId="0" xr:uid="{1E683659-919F-45BA-9AD7-95ED80278A43}">
      <text>
        <r>
          <rPr>
            <b/>
            <sz val="9"/>
            <color indexed="81"/>
            <rFont val="Tahoma"/>
            <family val="2"/>
          </rPr>
          <t>Jacquee Chandler:</t>
        </r>
        <r>
          <rPr>
            <sz val="9"/>
            <color indexed="81"/>
            <rFont val="Tahoma"/>
            <family val="2"/>
          </rPr>
          <t xml:space="preserve">
I reran all billing for 2019 and there was no increase in the AFW. The water has to be water that was lost and not logged in OMS or in the WLU log.</t>
        </r>
      </text>
    </comment>
  </commentList>
</comments>
</file>

<file path=xl/sharedStrings.xml><?xml version="1.0" encoding="utf-8"?>
<sst xmlns="http://schemas.openxmlformats.org/spreadsheetml/2006/main" count="99" uniqueCount="84">
  <si>
    <t>252/136 - Golden Hills</t>
  </si>
  <si>
    <t>PWS ID No. 6424076</t>
  </si>
  <si>
    <t>CUP No.  20-5643-005</t>
  </si>
  <si>
    <t>FDEP Permitted Max Day Capacity of Plant - .636 mgd</t>
  </si>
  <si>
    <t>Other - Water is supplied to the Crownwood customers</t>
  </si>
  <si>
    <t>Hyper Links'!A1</t>
  </si>
  <si>
    <t>Total Water Used/Loss</t>
  </si>
  <si>
    <t>Source Meter Error Adj.
01/31/2019 -1.38%      08/30/19 -1.02%</t>
  </si>
  <si>
    <t>Total Pumped</t>
  </si>
  <si>
    <t>Pumpgd Daily Avg.</t>
  </si>
  <si>
    <t>Pumpgd Daily Max.</t>
  </si>
  <si>
    <t>Gallons Used</t>
  </si>
  <si>
    <t>Gallons Loss</t>
  </si>
  <si>
    <t>Total Used/ Loss</t>
  </si>
  <si>
    <t>Flow Mtr Adj. %</t>
  </si>
  <si>
    <t xml:space="preserve"> Flow Mtr Pumped Adj.</t>
  </si>
  <si>
    <t>Pumped + Source Mtr Error, Less Gals Loss/Used</t>
  </si>
  <si>
    <t>Golden Hills
Billed Consumption</t>
  </si>
  <si>
    <t>Crownwood
Billed Consumption</t>
  </si>
  <si>
    <t>Total 
Billed Consumption</t>
  </si>
  <si>
    <t>Total AFW (Total Used/Loss + Billed)</t>
  </si>
  <si>
    <t>AFW % plus source mtr. error</t>
  </si>
  <si>
    <t>2018               AFW %</t>
  </si>
  <si>
    <t>January 2019</t>
  </si>
  <si>
    <t>February</t>
  </si>
  <si>
    <t>March</t>
  </si>
  <si>
    <t>April</t>
  </si>
  <si>
    <t>May</t>
  </si>
  <si>
    <t>June</t>
  </si>
  <si>
    <t>July</t>
  </si>
  <si>
    <t>August</t>
  </si>
  <si>
    <t>-1.38% &amp; -1.02%</t>
  </si>
  <si>
    <t>September</t>
  </si>
  <si>
    <t>October</t>
  </si>
  <si>
    <t>November</t>
  </si>
  <si>
    <t>December</t>
  </si>
  <si>
    <t>YTD Total/Avg/Max</t>
  </si>
  <si>
    <t>Proof to Daily Flow</t>
  </si>
  <si>
    <t>Proof to Total Billed</t>
  </si>
  <si>
    <t>YTD  AFW % Jan - Dec</t>
  </si>
  <si>
    <t>Water Loss-Use'!A1</t>
  </si>
  <si>
    <t>Water Loss/Use Proof</t>
  </si>
  <si>
    <t>Verified W/UIWtrMain WLU worksheet</t>
  </si>
  <si>
    <t>POE Mtr</t>
  </si>
  <si>
    <t>Source Mtr Error Adjust</t>
  </si>
  <si>
    <t>Dates</t>
  </si>
  <si>
    <t>Meter Adj. %</t>
  </si>
  <si>
    <t>Pumped</t>
  </si>
  <si>
    <t>Adjusted</t>
  </si>
  <si>
    <t>08/01-08/30</t>
  </si>
  <si>
    <t>MWAF - Use P.O.E. Meter which is same as AH(x)</t>
  </si>
  <si>
    <t>Day</t>
  </si>
  <si>
    <t>Total</t>
  </si>
  <si>
    <t>Avg.</t>
  </si>
  <si>
    <t>Max</t>
  </si>
  <si>
    <t>Proof</t>
  </si>
  <si>
    <t>Grand Total</t>
  </si>
  <si>
    <t>Golden Hills</t>
  </si>
  <si>
    <t>YTD Total</t>
  </si>
  <si>
    <t>Dec Loss</t>
  </si>
  <si>
    <t>Dec Used</t>
  </si>
  <si>
    <t>Nov Loss</t>
  </si>
  <si>
    <t>Nov Used</t>
  </si>
  <si>
    <t>Oct Loss</t>
  </si>
  <si>
    <t>Oct Used</t>
  </si>
  <si>
    <t>Sept Loss</t>
  </si>
  <si>
    <t>Sept Used</t>
  </si>
  <si>
    <t>Aug Loss</t>
  </si>
  <si>
    <t>Aug Used</t>
  </si>
  <si>
    <t>July Loss</t>
  </si>
  <si>
    <t>July Used</t>
  </si>
  <si>
    <t>June Loss</t>
  </si>
  <si>
    <t>June Used</t>
  </si>
  <si>
    <t>May Loss</t>
  </si>
  <si>
    <t>May Used</t>
  </si>
  <si>
    <t>April Loss</t>
  </si>
  <si>
    <t>April Used</t>
  </si>
  <si>
    <t>March Loss</t>
  </si>
  <si>
    <t>March Used</t>
  </si>
  <si>
    <t>Feb Loss</t>
  </si>
  <si>
    <t>Feb Used</t>
  </si>
  <si>
    <t>Jan Loss</t>
  </si>
  <si>
    <t>Jan Used</t>
  </si>
  <si>
    <t>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</si>
</sst>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
    <numFmt numFmtId="165" formatCode="0.0000"/>
    <numFmt numFmtId="166" formatCode="0.000000"/>
    <numFmt numFmtId="167" formatCode="0.000"/>
    <numFmt numFmtId="168" formatCode="0.0%"/>
  </numFmts>
  <fonts count="43">
    <font>
      <sz val="11"/>
      <color theme="1"/>
      <name val="Arial"/>
      <family val="2"/>
    </font>
    <font>
      <sz val="11"/>
      <color theme="1"/>
      <name val="Arial"/>
      <family val="2"/>
    </font>
    <font>
      <b/>
      <sz val="12"/>
      <name val="Arial"/>
      <family val="2"/>
    </font>
    <font>
      <sz val="9"/>
      <name val="Arial"/>
      <family val="2"/>
    </font>
    <font>
      <sz val="10"/>
      <name val="Arial"/>
      <family val="2"/>
    </font>
    <font>
      <b/>
      <sz val="10"/>
      <name val="Arial"/>
      <family val="2"/>
    </font>
    <font>
      <u/>
      <sz val="9"/>
      <color theme="10"/>
      <name val="Geneva"/>
      <family val="2"/>
    </font>
    <font>
      <b/>
      <sz val="9"/>
      <color rgb="FFFF0000"/>
      <name val="Arial"/>
      <family val="2"/>
    </font>
    <font>
      <sz val="9"/>
      <color rgb="FFFF0000"/>
      <name val="Arial"/>
      <family val="2"/>
    </font>
    <font>
      <u/>
      <sz val="9"/>
      <color rgb="FF0070C0"/>
      <name val="Geneva"/>
      <family val="2"/>
    </font>
    <font>
      <b/>
      <sz val="9"/>
      <name val="Arial"/>
      <family val="2"/>
    </font>
    <font>
      <b/>
      <sz val="9"/>
      <color rgb="FF640013"/>
      <name val="Arial"/>
      <family val="2"/>
    </font>
    <font>
      <sz val="9"/>
      <color rgb="FF640013"/>
      <name val="Arial"/>
      <family val="2"/>
    </font>
    <font>
      <sz val="9"/>
      <color theme="3" tint="-0.249977111117893"/>
      <name val="Arial"/>
      <family val="2"/>
    </font>
    <font>
      <sz val="9"/>
      <color theme="9" tint="-0.499984740745262"/>
      <name val="Arial"/>
      <family val="2"/>
    </font>
    <font>
      <b/>
      <sz val="9"/>
      <color theme="3" tint="-0.249977111117893"/>
      <name val="Arial"/>
      <family val="2"/>
    </font>
    <font>
      <sz val="9"/>
      <color theme="1"/>
      <name val="Arial"/>
      <family val="2"/>
    </font>
    <font>
      <sz val="10"/>
      <name val="Geneva"/>
      <family val="2"/>
    </font>
    <font>
      <b/>
      <i/>
      <sz val="9"/>
      <color rgb="FFFF0000"/>
      <name val="Arial"/>
      <family val="2"/>
    </font>
    <font>
      <i/>
      <sz val="9"/>
      <name val="Arial"/>
      <family val="2"/>
    </font>
    <font>
      <sz val="9"/>
      <color rgb="FFFF00FF"/>
      <name val="Arial"/>
      <family val="2"/>
    </font>
    <font>
      <u/>
      <sz val="10"/>
      <color theme="8" tint="-0.249977111117893"/>
      <name val="Arial"/>
      <family val="2"/>
    </font>
    <font>
      <i/>
      <sz val="10"/>
      <color theme="1"/>
      <name val="Arial"/>
      <family val="2"/>
    </font>
    <font>
      <i/>
      <sz val="10"/>
      <color rgb="FFFF0000"/>
      <name val="Arial"/>
      <family val="2"/>
    </font>
    <font>
      <b/>
      <i/>
      <sz val="10"/>
      <color rgb="FFFF0000"/>
      <name val="Arial"/>
      <family val="2"/>
    </font>
    <font>
      <b/>
      <sz val="10"/>
      <color theme="3" tint="-0.249977111117893"/>
      <name val="Arial"/>
      <family val="2"/>
    </font>
    <font>
      <b/>
      <sz val="10"/>
      <color theme="3" tint="-0.249977111117893"/>
      <name val="Geneva"/>
      <family val="2"/>
    </font>
    <font>
      <b/>
      <sz val="9"/>
      <color rgb="FF800000"/>
      <name val="Arial"/>
      <family val="2"/>
    </font>
    <font>
      <sz val="9"/>
      <color rgb="FF800000"/>
      <name val="Arial"/>
      <family val="2"/>
    </font>
    <font>
      <sz val="10"/>
      <color rgb="FF800000"/>
      <name val="Arial"/>
      <family val="2"/>
    </font>
    <font>
      <b/>
      <sz val="11"/>
      <color rgb="FF800000"/>
      <name val="Arial"/>
      <family val="2"/>
    </font>
    <font>
      <sz val="9"/>
      <name val="Geneva"/>
    </font>
    <font>
      <b/>
      <sz val="8"/>
      <color indexed="81"/>
      <name val="Tahoma"/>
      <family val="2"/>
    </font>
    <font>
      <sz val="8"/>
      <color indexed="81"/>
      <name val="Tahoma"/>
      <family val="2"/>
    </font>
    <font>
      <b/>
      <sz val="9"/>
      <color indexed="81"/>
      <name val="Tahoma"/>
      <family val="2"/>
    </font>
    <font>
      <sz val="9"/>
      <color indexed="81"/>
      <name val="Tahoma"/>
      <family val="2"/>
    </font>
    <font>
      <i/>
      <sz val="11"/>
      <color theme="1"/>
      <name val="Arial"/>
      <family val="2"/>
    </font>
    <font>
      <sz val="9"/>
      <name val="Geneva"/>
      <family val="2"/>
    </font>
    <font>
      <sz val="9"/>
      <color rgb="FFFF0000"/>
      <name val="Geneva"/>
      <family val="2"/>
    </font>
    <font>
      <sz val="10"/>
      <color rgb="FFFF0000"/>
      <name val="Arial"/>
      <family val="2"/>
    </font>
    <font>
      <b/>
      <sz val="11"/>
      <color theme="1"/>
      <name val="Arial"/>
      <family val="2"/>
    </font>
    <font>
      <b/>
      <sz val="11"/>
      <name val="Arial"/>
      <family val="2"/>
    </font>
    <font>
      <u/>
      <sz val="10"/>
      <name val="Geneva"/>
      <family val="2"/>
    </font>
  </fonts>
  <fills count="14">
    <fill>
      <patternFill patternType="none"/>
    </fill>
    <fill>
      <patternFill patternType="gray125"/>
    </fill>
    <fill>
      <patternFill patternType="solid">
        <fgColor indexed="22"/>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indexed="8"/>
        <bgColor indexed="64"/>
      </patternFill>
    </fill>
    <fill>
      <patternFill patternType="solid">
        <fgColor theme="7" tint="0.59999389629810485"/>
        <bgColor indexed="64"/>
      </patternFill>
    </fill>
    <fill>
      <patternFill patternType="solid">
        <fgColor theme="5" tint="0.59999389629810485"/>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17" fillId="0" borderId="0"/>
    <xf numFmtId="0" fontId="31" fillId="0" borderId="0"/>
    <xf numFmtId="0" fontId="37" fillId="0" borderId="0" applyProtection="0"/>
  </cellStyleXfs>
  <cellXfs count="130">
    <xf numFmtId="0" fontId="0" fillId="0" borderId="0" xfId="0"/>
    <xf numFmtId="0" fontId="2" fillId="2" borderId="0" xfId="0" applyFont="1" applyFill="1"/>
    <xf numFmtId="0" fontId="2" fillId="0" borderId="0" xfId="0" applyFont="1"/>
    <xf numFmtId="0" fontId="3" fillId="0" borderId="0" xfId="0" applyFont="1"/>
    <xf numFmtId="0" fontId="4" fillId="0" borderId="0" xfId="0" applyFont="1"/>
    <xf numFmtId="164" fontId="4" fillId="0" borderId="0" xfId="0" applyNumberFormat="1" applyFont="1"/>
    <xf numFmtId="0" fontId="2" fillId="0" borderId="0" xfId="0" applyFont="1" applyAlignment="1">
      <alignment vertical="top"/>
    </xf>
    <xf numFmtId="0" fontId="5" fillId="0" borderId="0" xfId="0" applyFont="1"/>
    <xf numFmtId="0" fontId="6" fillId="0" borderId="0" xfId="2" applyAlignment="1" applyProtection="1"/>
    <xf numFmtId="0" fontId="7" fillId="0" borderId="0" xfId="0" applyFont="1" applyAlignment="1">
      <alignment horizontal="left"/>
    </xf>
    <xf numFmtId="0" fontId="8" fillId="0" borderId="0" xfId="0" applyFont="1" applyAlignment="1">
      <alignment horizontal="left"/>
    </xf>
    <xf numFmtId="0" fontId="9" fillId="0" borderId="0" xfId="2" quotePrefix="1" applyFont="1" applyAlignment="1" applyProtection="1"/>
    <xf numFmtId="0" fontId="10" fillId="0" borderId="0" xfId="0" applyFont="1"/>
    <xf numFmtId="0" fontId="3" fillId="0" borderId="0" xfId="0" applyFont="1" applyAlignment="1">
      <alignment horizontal="center"/>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3" borderId="5" xfId="0" applyFont="1" applyFill="1" applyBorder="1" applyAlignment="1">
      <alignment horizontal="center" wrapText="1"/>
    </xf>
    <xf numFmtId="0" fontId="12" fillId="0" borderId="5" xfId="0" applyFont="1" applyBorder="1" applyAlignment="1">
      <alignment horizontal="center" wrapText="1"/>
    </xf>
    <xf numFmtId="0" fontId="13" fillId="4" borderId="5" xfId="0" applyFont="1" applyFill="1" applyBorder="1" applyAlignment="1">
      <alignment horizontal="center" wrapText="1"/>
    </xf>
    <xf numFmtId="0" fontId="3" fillId="5" borderId="5" xfId="0" applyFont="1" applyFill="1" applyBorder="1" applyAlignment="1">
      <alignment horizontal="center" wrapText="1"/>
    </xf>
    <xf numFmtId="0" fontId="10" fillId="5" borderId="5" xfId="0" applyFont="1" applyFill="1" applyBorder="1" applyAlignment="1">
      <alignment horizontal="center" wrapText="1"/>
    </xf>
    <xf numFmtId="0" fontId="10" fillId="6" borderId="5" xfId="0" applyFont="1" applyFill="1" applyBorder="1" applyAlignment="1">
      <alignment horizontal="center" wrapText="1"/>
    </xf>
    <xf numFmtId="9" fontId="14" fillId="7" borderId="6" xfId="1" applyFont="1" applyFill="1" applyBorder="1" applyAlignment="1">
      <alignment horizontal="center" vertical="center" wrapText="1"/>
    </xf>
    <xf numFmtId="49" fontId="10" fillId="0" borderId="7" xfId="0" applyNumberFormat="1" applyFont="1" applyBorder="1"/>
    <xf numFmtId="165" fontId="13" fillId="0" borderId="8" xfId="0" applyNumberFormat="1" applyFont="1" applyBorder="1" applyAlignment="1">
      <alignment horizontal="center"/>
    </xf>
    <xf numFmtId="166" fontId="13" fillId="0" borderId="9" xfId="0" applyNumberFormat="1" applyFont="1" applyBorder="1" applyAlignment="1">
      <alignment horizontal="center"/>
    </xf>
    <xf numFmtId="166" fontId="13" fillId="8" borderId="8" xfId="0" applyNumberFormat="1" applyFont="1" applyFill="1" applyBorder="1" applyAlignment="1">
      <alignment horizontal="center"/>
    </xf>
    <xf numFmtId="10" fontId="12" fillId="0" borderId="8" xfId="0" applyNumberFormat="1" applyFont="1" applyBorder="1" applyAlignment="1">
      <alignment horizontal="center"/>
    </xf>
    <xf numFmtId="166" fontId="12" fillId="0" borderId="8" xfId="0" applyNumberFormat="1" applyFont="1" applyBorder="1" applyAlignment="1">
      <alignment horizontal="center"/>
    </xf>
    <xf numFmtId="166" fontId="13" fillId="5" borderId="8" xfId="0" applyNumberFormat="1" applyFont="1" applyFill="1" applyBorder="1" applyAlignment="1">
      <alignment horizontal="center"/>
    </xf>
    <xf numFmtId="166" fontId="15" fillId="5" borderId="8" xfId="0" applyNumberFormat="1" applyFont="1" applyFill="1" applyBorder="1" applyAlignment="1">
      <alignment horizontal="center"/>
    </xf>
    <xf numFmtId="166" fontId="15" fillId="0" borderId="8" xfId="0" applyNumberFormat="1" applyFont="1" applyBorder="1" applyAlignment="1">
      <alignment horizontal="center"/>
    </xf>
    <xf numFmtId="10" fontId="13" fillId="0" borderId="8" xfId="0" applyNumberFormat="1" applyFont="1" applyBorder="1" applyAlignment="1">
      <alignment horizontal="center"/>
    </xf>
    <xf numFmtId="9" fontId="14" fillId="7" borderId="8" xfId="1" applyFont="1" applyFill="1" applyBorder="1" applyAlignment="1">
      <alignment horizontal="center" vertical="center"/>
    </xf>
    <xf numFmtId="0" fontId="16" fillId="0" borderId="0" xfId="0" applyFont="1"/>
    <xf numFmtId="0" fontId="3" fillId="0" borderId="7" xfId="0" applyFont="1" applyBorder="1"/>
    <xf numFmtId="165" fontId="13" fillId="0" borderId="7" xfId="0" applyNumberFormat="1" applyFont="1" applyBorder="1" applyAlignment="1">
      <alignment horizontal="center"/>
    </xf>
    <xf numFmtId="166" fontId="13" fillId="5" borderId="7" xfId="0" applyNumberFormat="1" applyFont="1" applyFill="1" applyBorder="1" applyAlignment="1">
      <alignment horizontal="center"/>
    </xf>
    <xf numFmtId="9" fontId="14" fillId="7" borderId="7" xfId="1" applyFont="1" applyFill="1" applyBorder="1" applyAlignment="1">
      <alignment horizontal="center" vertical="center"/>
    </xf>
    <xf numFmtId="166" fontId="3" fillId="5" borderId="7" xfId="0" applyNumberFormat="1" applyFont="1" applyFill="1" applyBorder="1" applyAlignment="1">
      <alignment horizontal="center"/>
    </xf>
    <xf numFmtId="166" fontId="13" fillId="8" borderId="9" xfId="0" applyNumberFormat="1" applyFont="1" applyFill="1" applyBorder="1" applyAlignment="1">
      <alignment horizontal="center"/>
    </xf>
    <xf numFmtId="49" fontId="12" fillId="0" borderId="8" xfId="0" applyNumberFormat="1" applyFont="1" applyBorder="1" applyAlignment="1">
      <alignment horizontal="center" wrapText="1"/>
    </xf>
    <xf numFmtId="0" fontId="3" fillId="0" borderId="10" xfId="0" applyFont="1" applyBorder="1"/>
    <xf numFmtId="0" fontId="10" fillId="0" borderId="7" xfId="0" applyFont="1" applyBorder="1" applyAlignment="1">
      <alignment horizontal="left"/>
    </xf>
    <xf numFmtId="165" fontId="15" fillId="0" borderId="7" xfId="0" applyNumberFormat="1" applyFont="1" applyBorder="1" applyAlignment="1">
      <alignment horizontal="center"/>
    </xf>
    <xf numFmtId="166" fontId="15" fillId="0" borderId="7" xfId="0" applyNumberFormat="1" applyFont="1" applyBorder="1" applyAlignment="1">
      <alignment horizontal="center"/>
    </xf>
    <xf numFmtId="166" fontId="15" fillId="3" borderId="7" xfId="0" applyNumberFormat="1" applyFont="1" applyFill="1" applyBorder="1" applyAlignment="1">
      <alignment horizontal="center"/>
    </xf>
    <xf numFmtId="10" fontId="12" fillId="9" borderId="7" xfId="0" applyNumberFormat="1" applyFont="1" applyFill="1" applyBorder="1" applyAlignment="1">
      <alignment horizontal="center"/>
    </xf>
    <xf numFmtId="166" fontId="11" fillId="0" borderId="7" xfId="0" applyNumberFormat="1" applyFont="1" applyBorder="1" applyAlignment="1">
      <alignment horizontal="center"/>
    </xf>
    <xf numFmtId="165" fontId="15" fillId="4" borderId="7" xfId="0" applyNumberFormat="1" applyFont="1" applyFill="1" applyBorder="1" applyAlignment="1">
      <alignment horizontal="center"/>
    </xf>
    <xf numFmtId="166" fontId="15" fillId="5" borderId="7" xfId="0" applyNumberFormat="1" applyFont="1" applyFill="1" applyBorder="1" applyAlignment="1">
      <alignment horizontal="center"/>
    </xf>
    <xf numFmtId="166" fontId="15" fillId="6" borderId="7" xfId="0" applyNumberFormat="1" applyFont="1" applyFill="1" applyBorder="1" applyAlignment="1">
      <alignment horizontal="center"/>
    </xf>
    <xf numFmtId="165" fontId="15" fillId="0" borderId="0" xfId="0" applyNumberFormat="1" applyFont="1" applyAlignment="1">
      <alignment horizontal="center"/>
    </xf>
    <xf numFmtId="165" fontId="18" fillId="0" borderId="7" xfId="3" applyNumberFormat="1" applyFont="1" applyBorder="1" applyAlignment="1">
      <alignment horizontal="center"/>
    </xf>
    <xf numFmtId="0" fontId="18" fillId="0" borderId="7" xfId="0" applyFont="1" applyBorder="1" applyAlignment="1">
      <alignment horizontal="left"/>
    </xf>
    <xf numFmtId="167" fontId="3" fillId="0" borderId="7" xfId="0" applyNumberFormat="1" applyFont="1" applyBorder="1"/>
    <xf numFmtId="0" fontId="19" fillId="0" borderId="7" xfId="0" applyFont="1" applyBorder="1"/>
    <xf numFmtId="165" fontId="18" fillId="0" borderId="7" xfId="0" applyNumberFormat="1" applyFont="1" applyBorder="1" applyAlignment="1">
      <alignment horizontal="right"/>
    </xf>
    <xf numFmtId="166" fontId="18" fillId="0" borderId="7" xfId="0" applyNumberFormat="1" applyFont="1" applyBorder="1" applyAlignment="1">
      <alignment horizontal="center"/>
    </xf>
    <xf numFmtId="10" fontId="15" fillId="0" borderId="7" xfId="0" applyNumberFormat="1" applyFont="1" applyBorder="1" applyAlignment="1">
      <alignment horizontal="center"/>
    </xf>
    <xf numFmtId="0" fontId="6" fillId="0" borderId="0" xfId="2" quotePrefix="1" applyAlignment="1" applyProtection="1"/>
    <xf numFmtId="3" fontId="3" fillId="0" borderId="0" xfId="0" applyNumberFormat="1" applyFont="1"/>
    <xf numFmtId="0" fontId="20" fillId="0" borderId="0" xfId="0" applyFont="1"/>
    <xf numFmtId="166" fontId="3" fillId="0" borderId="0" xfId="0" applyNumberFormat="1" applyFont="1"/>
    <xf numFmtId="0" fontId="21" fillId="0" borderId="0" xfId="2" quotePrefix="1" applyFont="1" applyAlignment="1" applyProtection="1"/>
    <xf numFmtId="0" fontId="22" fillId="0" borderId="11" xfId="0" applyFont="1" applyBorder="1"/>
    <xf numFmtId="0" fontId="23" fillId="0" borderId="12" xfId="0" applyFont="1" applyBorder="1" applyAlignment="1">
      <alignment horizontal="right"/>
    </xf>
    <xf numFmtId="166" fontId="24" fillId="0" borderId="7" xfId="0" applyNumberFormat="1" applyFont="1" applyBorder="1" applyAlignment="1">
      <alignment horizontal="center"/>
    </xf>
    <xf numFmtId="0" fontId="3" fillId="0" borderId="0" xfId="0" applyFont="1" applyAlignment="1">
      <alignment horizontal="left"/>
    </xf>
    <xf numFmtId="0" fontId="3" fillId="0" borderId="0" xfId="0" applyFont="1" applyAlignment="1">
      <alignment horizontal="center" wrapText="1"/>
    </xf>
    <xf numFmtId="167" fontId="25" fillId="0" borderId="0" xfId="0" applyNumberFormat="1" applyFont="1"/>
    <xf numFmtId="0" fontId="26" fillId="0" borderId="0" xfId="0" applyFont="1"/>
    <xf numFmtId="168" fontId="25" fillId="0" borderId="0" xfId="0" applyNumberFormat="1" applyFont="1" applyAlignment="1">
      <alignment horizontal="center"/>
    </xf>
    <xf numFmtId="0" fontId="19" fillId="0" borderId="0" xfId="0" applyFont="1"/>
    <xf numFmtId="0" fontId="27" fillId="0" borderId="0" xfId="0" applyFont="1" applyAlignment="1">
      <alignment horizontal="left"/>
    </xf>
    <xf numFmtId="0" fontId="28" fillId="0" borderId="7" xfId="0" applyFont="1" applyBorder="1" applyAlignment="1">
      <alignment horizontal="left"/>
    </xf>
    <xf numFmtId="0" fontId="28" fillId="0" borderId="7" xfId="0" applyFont="1" applyBorder="1" applyAlignment="1">
      <alignment horizontal="left" wrapText="1"/>
    </xf>
    <xf numFmtId="0" fontId="29" fillId="0" borderId="7" xfId="0" applyFont="1" applyBorder="1"/>
    <xf numFmtId="10" fontId="28" fillId="0" borderId="7" xfId="0" applyNumberFormat="1" applyFont="1" applyBorder="1" applyAlignment="1">
      <alignment horizontal="left"/>
    </xf>
    <xf numFmtId="14" fontId="28" fillId="0" borderId="7" xfId="0" applyNumberFormat="1" applyFont="1" applyBorder="1" applyAlignment="1">
      <alignment horizontal="left"/>
    </xf>
    <xf numFmtId="0" fontId="30" fillId="0" borderId="7" xfId="0" applyFont="1" applyBorder="1"/>
    <xf numFmtId="0" fontId="28" fillId="0" borderId="0" xfId="4" applyFont="1" applyAlignment="1">
      <alignment horizontal="right"/>
    </xf>
    <xf numFmtId="166" fontId="27" fillId="0" borderId="0" xfId="0" applyNumberFormat="1" applyFont="1" applyAlignment="1">
      <alignment horizontal="center"/>
    </xf>
    <xf numFmtId="1" fontId="3" fillId="0" borderId="0" xfId="0" applyNumberFormat="1" applyFont="1"/>
    <xf numFmtId="0" fontId="8" fillId="0" borderId="0" xfId="0" applyFont="1"/>
    <xf numFmtId="167" fontId="3" fillId="0" borderId="0" xfId="0" applyNumberFormat="1" applyFont="1"/>
    <xf numFmtId="0" fontId="36" fillId="0" borderId="0" xfId="0" applyFont="1"/>
    <xf numFmtId="0" fontId="5" fillId="0" borderId="0" xfId="0" applyFont="1" applyAlignment="1">
      <alignment horizontal="left"/>
    </xf>
    <xf numFmtId="0" fontId="5" fillId="2" borderId="7" xfId="0" applyFont="1" applyFill="1" applyBorder="1" applyAlignment="1">
      <alignment horizontal="center"/>
    </xf>
    <xf numFmtId="0" fontId="10" fillId="10" borderId="7" xfId="0" applyFont="1" applyFill="1" applyBorder="1"/>
    <xf numFmtId="167" fontId="5" fillId="2" borderId="7" xfId="5" applyNumberFormat="1" applyFont="1" applyFill="1" applyBorder="1" applyAlignment="1">
      <alignment horizontal="center"/>
    </xf>
    <xf numFmtId="0" fontId="24" fillId="0" borderId="7" xfId="5" applyFont="1" applyBorder="1" applyAlignment="1">
      <alignment horizontal="center" wrapText="1"/>
    </xf>
    <xf numFmtId="49" fontId="3" fillId="0" borderId="0" xfId="0" applyNumberFormat="1" applyFont="1" applyAlignment="1">
      <alignment horizontal="center"/>
    </xf>
    <xf numFmtId="165" fontId="3" fillId="0" borderId="0" xfId="0" applyNumberFormat="1" applyFont="1" applyAlignment="1">
      <alignment horizontal="center"/>
    </xf>
    <xf numFmtId="0" fontId="10" fillId="0" borderId="0" xfId="0" applyFont="1" applyAlignment="1">
      <alignment horizontal="center"/>
    </xf>
    <xf numFmtId="0" fontId="8" fillId="0" borderId="0" xfId="0" applyFont="1" applyAlignment="1">
      <alignment horizontal="center"/>
    </xf>
    <xf numFmtId="0" fontId="38" fillId="0" borderId="0" xfId="0" applyFont="1" applyAlignment="1">
      <alignment horizontal="center"/>
    </xf>
    <xf numFmtId="17" fontId="5" fillId="0" borderId="7" xfId="0" applyNumberFormat="1" applyFont="1" applyBorder="1"/>
    <xf numFmtId="167" fontId="4" fillId="0" borderId="7" xfId="0" applyNumberFormat="1" applyFont="1" applyBorder="1" applyAlignment="1">
      <alignment horizontal="center"/>
    </xf>
    <xf numFmtId="167" fontId="4" fillId="11" borderId="7" xfId="0" applyNumberFormat="1" applyFont="1" applyFill="1" applyBorder="1" applyAlignment="1">
      <alignment horizontal="center"/>
    </xf>
    <xf numFmtId="167" fontId="5" fillId="0" borderId="7" xfId="0" applyNumberFormat="1" applyFont="1" applyBorder="1" applyAlignment="1">
      <alignment horizontal="center"/>
    </xf>
    <xf numFmtId="167" fontId="24" fillId="0" borderId="7" xfId="0" applyNumberFormat="1" applyFont="1" applyBorder="1" applyAlignment="1">
      <alignment horizontal="center"/>
    </xf>
    <xf numFmtId="0" fontId="4" fillId="0" borderId="7" xfId="0" applyFont="1" applyBorder="1"/>
    <xf numFmtId="167" fontId="4" fillId="2" borderId="7" xfId="0" applyNumberFormat="1" applyFont="1" applyFill="1" applyBorder="1" applyAlignment="1">
      <alignment horizontal="center"/>
    </xf>
    <xf numFmtId="0" fontId="39" fillId="0" borderId="0" xfId="0" applyFont="1" applyAlignment="1">
      <alignment horizontal="left"/>
    </xf>
    <xf numFmtId="0" fontId="3" fillId="0" borderId="0" xfId="0" applyFont="1" applyAlignment="1">
      <alignment horizontal="right"/>
    </xf>
    <xf numFmtId="167" fontId="5" fillId="0" borderId="0" xfId="0" applyNumberFormat="1" applyFont="1" applyAlignment="1">
      <alignment horizontal="center"/>
    </xf>
    <xf numFmtId="167" fontId="10" fillId="0" borderId="0" xfId="0" applyNumberFormat="1" applyFont="1" applyAlignment="1">
      <alignment horizontal="left"/>
    </xf>
    <xf numFmtId="167" fontId="0" fillId="0" borderId="0" xfId="0" applyNumberFormat="1"/>
    <xf numFmtId="0" fontId="41" fillId="0" borderId="0" xfId="0" applyFont="1" applyAlignment="1">
      <alignment horizontal="right"/>
    </xf>
    <xf numFmtId="166" fontId="41" fillId="0" borderId="7" xfId="0" applyNumberFormat="1" applyFont="1" applyBorder="1" applyAlignment="1">
      <alignment horizontal="center"/>
    </xf>
    <xf numFmtId="166" fontId="1" fillId="0" borderId="7" xfId="0" applyNumberFormat="1" applyFont="1" applyBorder="1" applyAlignment="1">
      <alignment horizontal="center"/>
    </xf>
    <xf numFmtId="0" fontId="42" fillId="0" borderId="7" xfId="2" applyFont="1" applyBorder="1" applyAlignment="1" applyProtection="1"/>
    <xf numFmtId="0" fontId="40" fillId="12" borderId="7" xfId="0" applyFont="1" applyFill="1" applyBorder="1" applyAlignment="1">
      <alignment horizontal="center" wrapText="1"/>
    </xf>
    <xf numFmtId="0" fontId="1" fillId="12" borderId="7" xfId="0" applyFont="1" applyFill="1" applyBorder="1" applyAlignment="1">
      <alignment horizontal="center" wrapText="1"/>
    </xf>
    <xf numFmtId="0" fontId="1" fillId="12" borderId="12" xfId="0" applyFont="1" applyFill="1" applyBorder="1" applyAlignment="1">
      <alignment horizontal="center" wrapText="1"/>
    </xf>
    <xf numFmtId="0" fontId="41" fillId="12" borderId="13" xfId="0" applyFont="1" applyFill="1" applyBorder="1" applyAlignment="1">
      <alignment horizontal="center"/>
    </xf>
    <xf numFmtId="166" fontId="40" fillId="0" borderId="7" xfId="0" applyNumberFormat="1" applyFont="1" applyBorder="1" applyAlignment="1">
      <alignment horizontal="center"/>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1" fillId="0" borderId="1" xfId="0" applyFont="1" applyBorder="1" applyAlignment="1">
      <alignment horizontal="center" wrapText="1"/>
    </xf>
    <xf numFmtId="0" fontId="11" fillId="0" borderId="3" xfId="0" applyFont="1" applyBorder="1" applyAlignment="1">
      <alignment horizontal="center"/>
    </xf>
    <xf numFmtId="10" fontId="15" fillId="9" borderId="7" xfId="0" applyNumberFormat="1" applyFont="1" applyFill="1" applyBorder="1" applyAlignment="1">
      <alignment horizontal="center"/>
    </xf>
    <xf numFmtId="168" fontId="15" fillId="0" borderId="7" xfId="0" applyNumberFormat="1" applyFont="1" applyBorder="1" applyAlignment="1">
      <alignment horizontal="left"/>
    </xf>
    <xf numFmtId="0" fontId="28" fillId="0" borderId="1" xfId="0" applyFont="1" applyBorder="1" applyAlignment="1">
      <alignment horizontal="center" wrapText="1"/>
    </xf>
    <xf numFmtId="0" fontId="28" fillId="0" borderId="3" xfId="0" applyFont="1" applyBorder="1" applyAlignment="1">
      <alignment horizontal="center" wrapText="1"/>
    </xf>
    <xf numFmtId="0" fontId="0" fillId="13" borderId="0" xfId="0" applyFill="1" applyAlignment="1">
      <alignment horizontal="center"/>
    </xf>
    <xf numFmtId="17" fontId="0" fillId="13" borderId="7" xfId="0" applyNumberFormat="1" applyFill="1" applyBorder="1" applyAlignment="1">
      <alignment horizontal="center"/>
    </xf>
    <xf numFmtId="49" fontId="0" fillId="0" borderId="0" xfId="0" applyNumberFormat="1" applyAlignment="1">
      <alignment horizontal="center"/>
    </xf>
  </cellXfs>
  <cellStyles count="6">
    <cellStyle name="Hyperlink" xfId="2" builtinId="8"/>
    <cellStyle name="Normal" xfId="0" builtinId="0"/>
    <cellStyle name="Normal 4" xfId="4" xr:uid="{F072D5E5-DA5D-4F16-9076-9C0168441138}"/>
    <cellStyle name="Normal_2008 DMRs" xfId="5" xr:uid="{297A7B8B-E0BA-41EC-B8E7-060B3F33C452}"/>
    <cellStyle name="Normal_FLORIDA - UFW" xfId="3" xr:uid="{3376140D-2010-4607-8F86-E3952F1D3A9B}"/>
    <cellStyle name="Percent" xfId="1" builtinId="5"/>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74A09-BC9F-4467-875C-917F375BCD94}">
  <dimension ref="A1:Z4"/>
  <sheetViews>
    <sheetView workbookViewId="0">
      <selection activeCell="H23" sqref="H23"/>
    </sheetView>
  </sheetViews>
  <sheetFormatPr defaultRowHeight="14.25"/>
  <sheetData>
    <row r="1" spans="1:26" ht="15" thickBot="1"/>
    <row r="2" spans="1:26" ht="30.75" thickBot="1">
      <c r="A2" s="116">
        <v>2019</v>
      </c>
      <c r="B2" s="115" t="s">
        <v>82</v>
      </c>
      <c r="C2" s="114" t="s">
        <v>81</v>
      </c>
      <c r="D2" s="114" t="s">
        <v>80</v>
      </c>
      <c r="E2" s="114" t="s">
        <v>79</v>
      </c>
      <c r="F2" s="114" t="s">
        <v>78</v>
      </c>
      <c r="G2" s="114" t="s">
        <v>77</v>
      </c>
      <c r="H2" s="114" t="s">
        <v>76</v>
      </c>
      <c r="I2" s="114" t="s">
        <v>75</v>
      </c>
      <c r="J2" s="114" t="s">
        <v>74</v>
      </c>
      <c r="K2" s="114" t="s">
        <v>73</v>
      </c>
      <c r="L2" s="114" t="s">
        <v>72</v>
      </c>
      <c r="M2" s="114" t="s">
        <v>71</v>
      </c>
      <c r="N2" s="114" t="s">
        <v>70</v>
      </c>
      <c r="O2" s="114" t="s">
        <v>69</v>
      </c>
      <c r="P2" s="114" t="s">
        <v>68</v>
      </c>
      <c r="Q2" s="114" t="s">
        <v>67</v>
      </c>
      <c r="R2" s="114" t="s">
        <v>66</v>
      </c>
      <c r="S2" s="114" t="s">
        <v>65</v>
      </c>
      <c r="T2" s="114" t="s">
        <v>64</v>
      </c>
      <c r="U2" s="114" t="s">
        <v>63</v>
      </c>
      <c r="V2" s="114" t="s">
        <v>62</v>
      </c>
      <c r="W2" s="114" t="s">
        <v>61</v>
      </c>
      <c r="X2" s="114" t="s">
        <v>60</v>
      </c>
      <c r="Y2" s="114" t="s">
        <v>59</v>
      </c>
      <c r="Z2" s="113" t="s">
        <v>58</v>
      </c>
    </row>
    <row r="3" spans="1:26" ht="18.75" customHeight="1">
      <c r="A3" s="112" t="s">
        <v>57</v>
      </c>
      <c r="B3" s="111">
        <v>2.0930000000000001E-2</v>
      </c>
      <c r="C3" s="111">
        <v>0</v>
      </c>
      <c r="D3" s="111">
        <v>2.649E-2</v>
      </c>
      <c r="E3" s="111">
        <v>0.20899999999999999</v>
      </c>
      <c r="F3" s="111">
        <v>1.8259999999999998E-2</v>
      </c>
      <c r="G3" s="111">
        <v>1.0000000000000001E-5</v>
      </c>
      <c r="H3" s="111">
        <v>4.9939999999999998E-2</v>
      </c>
      <c r="I3" s="111">
        <v>8.3000000000000001E-3</v>
      </c>
      <c r="J3" s="111">
        <v>2.1319999999999999E-2</v>
      </c>
      <c r="K3" s="111">
        <v>0</v>
      </c>
      <c r="L3" s="111">
        <v>5.6800000000000002E-3</v>
      </c>
      <c r="M3" s="111">
        <v>0.35</v>
      </c>
      <c r="N3" s="111">
        <v>5.7800000000000004E-3</v>
      </c>
      <c r="O3" s="111">
        <v>0.2</v>
      </c>
      <c r="P3" s="111">
        <v>5.0259999999999999E-2</v>
      </c>
      <c r="Q3" s="111">
        <v>0.03</v>
      </c>
      <c r="R3" s="111">
        <v>2.1680000000000001E-2</v>
      </c>
      <c r="S3" s="111">
        <v>8.0000000000000002E-3</v>
      </c>
      <c r="T3" s="111">
        <v>2.087E-2</v>
      </c>
      <c r="U3" s="111">
        <v>4.2999999999999997E-2</v>
      </c>
      <c r="V3" s="111">
        <v>4.9880000000000001E-2</v>
      </c>
      <c r="W3" s="111">
        <v>0.10299999999999999</v>
      </c>
      <c r="X3" s="111">
        <v>6.2449999999999999E-2</v>
      </c>
      <c r="Y3" s="111">
        <v>8.2000000000000003E-2</v>
      </c>
      <c r="Z3" s="110">
        <f>SUM(B3:Y3)</f>
        <v>1.3868499999999997</v>
      </c>
    </row>
    <row r="4" spans="1:26" ht="27.75" customHeight="1">
      <c r="A4" s="109" t="s">
        <v>52</v>
      </c>
      <c r="B4" s="117">
        <f>SUM(B3:C3)</f>
        <v>2.0930000000000001E-2</v>
      </c>
      <c r="C4" s="117"/>
      <c r="D4" s="117">
        <f>SUM(D3:E3)</f>
        <v>0.23548999999999998</v>
      </c>
      <c r="E4" s="117"/>
      <c r="F4" s="117">
        <f>SUM(F3:G3)</f>
        <v>1.8269999999999998E-2</v>
      </c>
      <c r="G4" s="117"/>
      <c r="H4" s="117">
        <f>SUM(H3:I3)</f>
        <v>5.824E-2</v>
      </c>
      <c r="I4" s="117"/>
      <c r="J4" s="117">
        <f>SUM(J3:K3)</f>
        <v>2.1319999999999999E-2</v>
      </c>
      <c r="K4" s="117"/>
      <c r="L4" s="117">
        <f>SUM(L3:M3)</f>
        <v>0.35568</v>
      </c>
      <c r="M4" s="117"/>
      <c r="N4" s="117">
        <f>SUM(N3:O3)</f>
        <v>0.20578000000000002</v>
      </c>
      <c r="O4" s="117"/>
      <c r="P4" s="117">
        <f>SUM(P3:Q3)</f>
        <v>8.0259999999999998E-2</v>
      </c>
      <c r="Q4" s="117"/>
      <c r="R4" s="117">
        <f>SUM(R3:S3)</f>
        <v>2.9680000000000002E-2</v>
      </c>
      <c r="S4" s="117"/>
      <c r="T4" s="117">
        <f>SUM(T3:U3)</f>
        <v>6.3869999999999996E-2</v>
      </c>
      <c r="U4" s="117"/>
      <c r="V4" s="117">
        <f>SUM(V3:W3)</f>
        <v>0.15287999999999999</v>
      </c>
      <c r="W4" s="117"/>
      <c r="X4" s="117">
        <f>SUM(X3:Y3)</f>
        <v>0.14445</v>
      </c>
      <c r="Y4" s="117"/>
    </row>
  </sheetData>
  <mergeCells count="12">
    <mergeCell ref="T4:U4"/>
    <mergeCell ref="V4:W4"/>
    <mergeCell ref="X4:Y4"/>
    <mergeCell ref="B4:C4"/>
    <mergeCell ref="D4:E4"/>
    <mergeCell ref="F4:G4"/>
    <mergeCell ref="H4:I4"/>
    <mergeCell ref="J4:K4"/>
    <mergeCell ref="L4:M4"/>
    <mergeCell ref="N4:O4"/>
    <mergeCell ref="P4:Q4"/>
    <mergeCell ref="R4:S4"/>
  </mergeCells>
  <hyperlinks>
    <hyperlink ref="A3" location="'Golden Hills'!A1" display="Golden Hills" xr:uid="{E5E543EC-C318-4C92-BB90-852EE137FD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6D74A-808B-4F1F-B6B1-488AFEB635D6}">
  <sheetPr>
    <tabColor rgb="FF00B050"/>
  </sheetPr>
  <dimension ref="A1:P33"/>
  <sheetViews>
    <sheetView topLeftCell="A2" zoomScaleNormal="100" workbookViewId="0">
      <selection activeCell="O9" sqref="O9:O20"/>
    </sheetView>
  </sheetViews>
  <sheetFormatPr defaultRowHeight="14.25"/>
  <cols>
    <col min="1" max="1" width="16.875" customWidth="1"/>
    <col min="2" max="2" width="9.75" customWidth="1"/>
    <col min="3" max="3" width="9.25" customWidth="1"/>
    <col min="4" max="4" width="9.875" customWidth="1"/>
    <col min="5" max="6" width="8.625" customWidth="1"/>
    <col min="7" max="8" width="9.75" customWidth="1"/>
    <col min="9" max="9" width="10.75" customWidth="1"/>
    <col min="10" max="10" width="12.5" customWidth="1"/>
    <col min="11" max="11" width="12.25" customWidth="1"/>
    <col min="12" max="12" width="11.875" customWidth="1"/>
    <col min="13" max="14" width="12.125" customWidth="1"/>
    <col min="15" max="15" width="9.75" customWidth="1"/>
    <col min="16" max="16" width="12.75" customWidth="1"/>
    <col min="17" max="17" width="7.625" customWidth="1"/>
  </cols>
  <sheetData>
    <row r="1" spans="1:16" s="3" customFormat="1" ht="15.75">
      <c r="A1" s="1" t="s">
        <v>0</v>
      </c>
      <c r="B1" s="1"/>
      <c r="C1" s="1"/>
      <c r="D1" s="2"/>
      <c r="E1" s="2"/>
      <c r="F1" s="2"/>
      <c r="G1" s="2"/>
      <c r="H1" s="2"/>
      <c r="I1" s="2"/>
      <c r="J1" s="2"/>
      <c r="K1" s="2"/>
      <c r="L1" s="2"/>
      <c r="M1" s="2"/>
      <c r="N1" s="2"/>
      <c r="O1" s="2"/>
    </row>
    <row r="2" spans="1:16" s="4" customFormat="1" ht="15" customHeight="1">
      <c r="A2" s="4" t="s">
        <v>1</v>
      </c>
    </row>
    <row r="3" spans="1:16" s="4" customFormat="1" ht="15" customHeight="1">
      <c r="A3" s="4" t="s">
        <v>2</v>
      </c>
      <c r="C3" s="5">
        <v>13203</v>
      </c>
      <c r="E3" s="6"/>
      <c r="F3" s="6"/>
      <c r="G3" s="6"/>
      <c r="K3" s="7"/>
    </row>
    <row r="4" spans="1:16" s="4" customFormat="1" ht="15" customHeight="1">
      <c r="A4" s="4" t="s">
        <v>3</v>
      </c>
      <c r="F4" s="8"/>
    </row>
    <row r="5" spans="1:16" s="4" customFormat="1" ht="15" customHeight="1">
      <c r="A5" s="4" t="s">
        <v>4</v>
      </c>
      <c r="K5" s="9"/>
    </row>
    <row r="6" spans="1:16" s="3" customFormat="1" ht="12.75" thickBot="1">
      <c r="K6" s="10"/>
    </row>
    <row r="7" spans="1:16" s="3" customFormat="1" ht="52.5" customHeight="1" thickBot="1">
      <c r="A7" s="11" t="s">
        <v>5</v>
      </c>
      <c r="B7" s="12"/>
      <c r="C7" s="12"/>
      <c r="D7" s="12"/>
      <c r="E7" s="118" t="s">
        <v>6</v>
      </c>
      <c r="F7" s="119"/>
      <c r="G7" s="120"/>
      <c r="H7" s="121" t="s">
        <v>7</v>
      </c>
      <c r="I7" s="122"/>
      <c r="J7" s="12"/>
      <c r="K7" s="12"/>
      <c r="L7" s="12"/>
      <c r="M7" s="12"/>
      <c r="N7" s="12"/>
      <c r="O7" s="12"/>
    </row>
    <row r="8" spans="1:16" s="3" customFormat="1" ht="52.5" customHeight="1" thickBot="1">
      <c r="A8" s="13"/>
      <c r="B8" s="14" t="s">
        <v>8</v>
      </c>
      <c r="C8" s="15" t="s">
        <v>9</v>
      </c>
      <c r="D8" s="15" t="s">
        <v>10</v>
      </c>
      <c r="E8" s="15" t="s">
        <v>11</v>
      </c>
      <c r="F8" s="15" t="s">
        <v>12</v>
      </c>
      <c r="G8" s="16" t="s">
        <v>13</v>
      </c>
      <c r="H8" s="17" t="s">
        <v>14</v>
      </c>
      <c r="I8" s="17" t="s">
        <v>15</v>
      </c>
      <c r="J8" s="18" t="s">
        <v>16</v>
      </c>
      <c r="K8" s="19" t="s">
        <v>17</v>
      </c>
      <c r="L8" s="19" t="s">
        <v>18</v>
      </c>
      <c r="M8" s="20" t="s">
        <v>19</v>
      </c>
      <c r="N8" s="21" t="s">
        <v>20</v>
      </c>
      <c r="O8" s="15" t="s">
        <v>21</v>
      </c>
      <c r="P8" s="22" t="s">
        <v>22</v>
      </c>
    </row>
    <row r="9" spans="1:16" s="34" customFormat="1" ht="21.75" customHeight="1">
      <c r="A9" s="23" t="s">
        <v>23</v>
      </c>
      <c r="B9" s="24">
        <f>'Daily Flow-136'!AH5</f>
        <v>3.6779999999999999</v>
      </c>
      <c r="C9" s="24">
        <f>'Daily Flow-136'!AI5</f>
        <v>0.11862068965517239</v>
      </c>
      <c r="D9" s="24">
        <f>'Daily Flow-136'!AJ5</f>
        <v>0.14799999999999999</v>
      </c>
      <c r="E9" s="25">
        <v>2.0930000000000001E-2</v>
      </c>
      <c r="F9" s="25">
        <v>0</v>
      </c>
      <c r="G9" s="26">
        <f>SUM(E9:F9)</f>
        <v>2.0930000000000001E-2</v>
      </c>
      <c r="H9" s="27">
        <v>-1.38E-2</v>
      </c>
      <c r="I9" s="28">
        <f>H9*B9</f>
        <v>-5.07564E-2</v>
      </c>
      <c r="J9" s="24">
        <f>SUM(B9-G9)+I9</f>
        <v>3.6063136</v>
      </c>
      <c r="K9" s="29">
        <v>2.6978156014237515</v>
      </c>
      <c r="L9" s="29">
        <v>0.25808919399989894</v>
      </c>
      <c r="M9" s="30">
        <f>SUM(K9:L9)</f>
        <v>2.9559047954236504</v>
      </c>
      <c r="N9" s="31">
        <f>SUM(G9+M9)</f>
        <v>2.9768347954236503</v>
      </c>
      <c r="O9" s="32">
        <f t="shared" ref="O9:O20" si="0">N9/SUM(B9+I9)</f>
        <v>0.82068786210654565</v>
      </c>
      <c r="P9" s="33">
        <v>0.90957411755133255</v>
      </c>
    </row>
    <row r="10" spans="1:16" s="34" customFormat="1" ht="21.75" customHeight="1">
      <c r="A10" s="35" t="s">
        <v>24</v>
      </c>
      <c r="B10" s="36">
        <f>'Daily Flow-136'!AH6</f>
        <v>3.7079999999999997</v>
      </c>
      <c r="C10" s="36">
        <f>'Daily Flow-136'!AI6</f>
        <v>0.13250000000000001</v>
      </c>
      <c r="D10" s="24">
        <f>'Daily Flow-136'!AJ6</f>
        <v>0.16500000000000001</v>
      </c>
      <c r="E10" s="25">
        <v>2.649E-2</v>
      </c>
      <c r="F10" s="25">
        <v>0.20899999999999999</v>
      </c>
      <c r="G10" s="26">
        <f t="shared" ref="G10" si="1">SUM(E10:F10)</f>
        <v>0.23548999999999998</v>
      </c>
      <c r="H10" s="27">
        <v>-1.38E-2</v>
      </c>
      <c r="I10" s="28">
        <f t="shared" ref="I10:I20" si="2">H10*B10</f>
        <v>-5.1170399999999998E-2</v>
      </c>
      <c r="J10" s="24">
        <f t="shared" ref="J10:J20" si="3">SUM(B10-G10)+I10</f>
        <v>3.4213395999999996</v>
      </c>
      <c r="K10" s="37">
        <v>2.719177597093124</v>
      </c>
      <c r="L10" s="37">
        <v>0.18857651082768162</v>
      </c>
      <c r="M10" s="30">
        <f t="shared" ref="M10:M11" si="4">SUM(K10:L10)</f>
        <v>2.9077541079208058</v>
      </c>
      <c r="N10" s="31">
        <f>SUM(G10+M10)</f>
        <v>3.1432441079208058</v>
      </c>
      <c r="O10" s="32">
        <f t="shared" si="0"/>
        <v>0.85955443696933709</v>
      </c>
      <c r="P10" s="38">
        <v>0.90196741587480411</v>
      </c>
    </row>
    <row r="11" spans="1:16" s="34" customFormat="1" ht="21.75" customHeight="1">
      <c r="A11" s="35" t="s">
        <v>25</v>
      </c>
      <c r="B11" s="36">
        <f>'Daily Flow-136'!AH7</f>
        <v>4.8339999999999996</v>
      </c>
      <c r="C11" s="36">
        <f>'Daily Flow-136'!AI7</f>
        <v>0.15631034482758621</v>
      </c>
      <c r="D11" s="24">
        <f>'Daily Flow-136'!AJ7</f>
        <v>0.24199999999999999</v>
      </c>
      <c r="E11" s="25">
        <v>1.8259999999999998E-2</v>
      </c>
      <c r="F11" s="25">
        <v>1.0000000000000001E-5</v>
      </c>
      <c r="G11" s="26">
        <f>SUM(E11:F11)</f>
        <v>1.8269999999999998E-2</v>
      </c>
      <c r="H11" s="27">
        <v>-1.38E-2</v>
      </c>
      <c r="I11" s="28">
        <f t="shared" si="2"/>
        <v>-6.6709199999999996E-2</v>
      </c>
      <c r="J11" s="24">
        <f t="shared" si="3"/>
        <v>4.7490207999999994</v>
      </c>
      <c r="K11" s="37">
        <v>3.7979345541211282</v>
      </c>
      <c r="L11" s="37">
        <v>0.24328418074884606</v>
      </c>
      <c r="M11" s="30">
        <f t="shared" si="4"/>
        <v>4.0412187348699744</v>
      </c>
      <c r="N11" s="31">
        <f>SUM(G11+M11)</f>
        <v>4.0594887348699746</v>
      </c>
      <c r="O11" s="32">
        <f t="shared" si="0"/>
        <v>0.85152949655808174</v>
      </c>
      <c r="P11" s="38">
        <v>0.88209273044508352</v>
      </c>
    </row>
    <row r="12" spans="1:16" s="34" customFormat="1" ht="21.75" customHeight="1">
      <c r="A12" s="35" t="s">
        <v>26</v>
      </c>
      <c r="B12" s="36">
        <f>'Daily Flow-136'!AH8</f>
        <v>4.4989999999999997</v>
      </c>
      <c r="C12" s="36">
        <f>'Daily Flow-136'!AI8</f>
        <v>0.14832142857142858</v>
      </c>
      <c r="D12" s="24">
        <f>'Daily Flow-136'!AJ8</f>
        <v>0.21299999999999999</v>
      </c>
      <c r="E12" s="25">
        <v>4.9939999999999998E-2</v>
      </c>
      <c r="F12" s="25">
        <v>8.3000000000000001E-3</v>
      </c>
      <c r="G12" s="26">
        <f>SUM(E12:F12)</f>
        <v>5.824E-2</v>
      </c>
      <c r="H12" s="27">
        <v>-1.38E-2</v>
      </c>
      <c r="I12" s="28">
        <f t="shared" si="2"/>
        <v>-6.2086199999999994E-2</v>
      </c>
      <c r="J12" s="24">
        <f t="shared" si="3"/>
        <v>4.3786737999999996</v>
      </c>
      <c r="K12" s="39">
        <v>3.5700601775510186</v>
      </c>
      <c r="L12" s="39">
        <v>0.1883023313545607</v>
      </c>
      <c r="M12" s="30">
        <f t="shared" ref="M12:M20" si="5">SUM(K12:L12)</f>
        <v>3.7583625089055794</v>
      </c>
      <c r="N12" s="31">
        <f t="shared" ref="N12:N20" si="6">SUM(G12+M12)</f>
        <v>3.8166025089055795</v>
      </c>
      <c r="O12" s="32">
        <f t="shared" si="0"/>
        <v>0.86019307134287359</v>
      </c>
      <c r="P12" s="38">
        <v>0.92956102949480235</v>
      </c>
    </row>
    <row r="13" spans="1:16" s="34" customFormat="1" ht="21.75" customHeight="1">
      <c r="A13" s="35" t="s">
        <v>27</v>
      </c>
      <c r="B13" s="36">
        <f>'Daily Flow-136'!AH9</f>
        <v>5.7510000000000012</v>
      </c>
      <c r="C13" s="36">
        <f>'Daily Flow-136'!AI9</f>
        <v>0.1868275862068966</v>
      </c>
      <c r="D13" s="24">
        <f>'Daily Flow-136'!AJ9</f>
        <v>0.309</v>
      </c>
      <c r="E13" s="25">
        <v>2.1319999999999999E-2</v>
      </c>
      <c r="F13" s="25">
        <v>0</v>
      </c>
      <c r="G13" s="40">
        <f t="shared" ref="G13:G20" si="7">SUM(E13:F13)</f>
        <v>2.1319999999999999E-2</v>
      </c>
      <c r="H13" s="27">
        <v>-1.38E-2</v>
      </c>
      <c r="I13" s="28">
        <f t="shared" si="2"/>
        <v>-7.9363800000000012E-2</v>
      </c>
      <c r="J13" s="24">
        <f t="shared" si="3"/>
        <v>5.6503162000000007</v>
      </c>
      <c r="K13" s="37">
        <v>3.7888450805336866</v>
      </c>
      <c r="L13" s="37">
        <v>0.15998794590991983</v>
      </c>
      <c r="M13" s="30">
        <f t="shared" si="5"/>
        <v>3.9488330264436065</v>
      </c>
      <c r="N13" s="31">
        <f t="shared" si="6"/>
        <v>3.9701530264436062</v>
      </c>
      <c r="O13" s="32">
        <f t="shared" si="0"/>
        <v>0.70000135524270857</v>
      </c>
      <c r="P13" s="38">
        <v>0.9349867263423679</v>
      </c>
    </row>
    <row r="14" spans="1:16" s="34" customFormat="1" ht="23.25" customHeight="1">
      <c r="A14" s="35" t="s">
        <v>28</v>
      </c>
      <c r="B14" s="36">
        <f>'Daily Flow-136'!AH10</f>
        <v>6.2699999999999987</v>
      </c>
      <c r="C14" s="36">
        <f>'Daily Flow-136'!AI10</f>
        <v>0.20292857142857149</v>
      </c>
      <c r="D14" s="24">
        <f>'Daily Flow-136'!AJ10</f>
        <v>0.58199999999999996</v>
      </c>
      <c r="E14" s="25">
        <v>5.6800000000000002E-3</v>
      </c>
      <c r="F14" s="25">
        <v>0.35</v>
      </c>
      <c r="G14" s="40">
        <f t="shared" si="7"/>
        <v>0.35568</v>
      </c>
      <c r="H14" s="27">
        <v>-1.38E-2</v>
      </c>
      <c r="I14" s="28">
        <f t="shared" si="2"/>
        <v>-8.6525999999999978E-2</v>
      </c>
      <c r="J14" s="24">
        <f t="shared" si="3"/>
        <v>5.8277939999999981</v>
      </c>
      <c r="K14" s="37">
        <v>3.8583059437993552</v>
      </c>
      <c r="L14" s="37">
        <v>0.17556275817886649</v>
      </c>
      <c r="M14" s="30">
        <f t="shared" si="5"/>
        <v>4.0338687019782213</v>
      </c>
      <c r="N14" s="31">
        <f t="shared" si="6"/>
        <v>4.3895487019782209</v>
      </c>
      <c r="O14" s="32">
        <f t="shared" si="0"/>
        <v>0.70988391023851993</v>
      </c>
      <c r="P14" s="38">
        <v>0.85825637694840584</v>
      </c>
    </row>
    <row r="15" spans="1:16" s="34" customFormat="1" ht="21.75" customHeight="1">
      <c r="A15" s="35" t="s">
        <v>29</v>
      </c>
      <c r="B15" s="36">
        <f>'Daily Flow-136'!AH11</f>
        <v>4.2270000000000012</v>
      </c>
      <c r="C15" s="36">
        <f>'Daily Flow-136'!AI11</f>
        <v>0.13555172413793107</v>
      </c>
      <c r="D15" s="24">
        <f>'Daily Flow-136'!AJ11</f>
        <v>0.27100000000000002</v>
      </c>
      <c r="E15" s="25">
        <v>5.7800000000000004E-3</v>
      </c>
      <c r="F15" s="25">
        <v>0.2</v>
      </c>
      <c r="G15" s="40">
        <f t="shared" si="7"/>
        <v>0.20578000000000002</v>
      </c>
      <c r="H15" s="27">
        <v>-1.38E-2</v>
      </c>
      <c r="I15" s="28">
        <f t="shared" si="2"/>
        <v>-5.8332600000000012E-2</v>
      </c>
      <c r="J15" s="24">
        <f t="shared" si="3"/>
        <v>3.9628874000000014</v>
      </c>
      <c r="K15" s="37">
        <v>3.2546772030846509</v>
      </c>
      <c r="L15" s="37">
        <v>0.16054954821200437</v>
      </c>
      <c r="M15" s="30">
        <f t="shared" si="5"/>
        <v>3.4152267512966552</v>
      </c>
      <c r="N15" s="31">
        <f t="shared" si="6"/>
        <v>3.6210067512966551</v>
      </c>
      <c r="O15" s="32">
        <f t="shared" si="0"/>
        <v>0.86862452766000331</v>
      </c>
      <c r="P15" s="38">
        <v>0.87651654410992952</v>
      </c>
    </row>
    <row r="16" spans="1:16" s="34" customFormat="1" ht="21.75" customHeight="1">
      <c r="A16" s="35" t="s">
        <v>30</v>
      </c>
      <c r="B16" s="36">
        <f>'Daily Flow-136'!AH12</f>
        <v>3.8699999999999997</v>
      </c>
      <c r="C16" s="36">
        <f>'Daily Flow-136'!AI12</f>
        <v>0.12331034482758618</v>
      </c>
      <c r="D16" s="24">
        <f>'Daily Flow-136'!AJ12</f>
        <v>0.16900000000000001</v>
      </c>
      <c r="E16" s="25">
        <v>5.0259999999999999E-2</v>
      </c>
      <c r="F16" s="25">
        <v>0.03</v>
      </c>
      <c r="G16" s="40">
        <f t="shared" si="7"/>
        <v>8.0259999999999998E-2</v>
      </c>
      <c r="H16" s="41" t="s">
        <v>31</v>
      </c>
      <c r="I16" s="28">
        <f>K32</f>
        <v>-5.3024399999999992E-2</v>
      </c>
      <c r="J16" s="24">
        <f t="shared" si="3"/>
        <v>3.7367155999999997</v>
      </c>
      <c r="K16" s="37">
        <v>2.8594142354001435</v>
      </c>
      <c r="L16" s="37">
        <v>0.19332221875360558</v>
      </c>
      <c r="M16" s="30">
        <f t="shared" si="5"/>
        <v>3.0527364541537492</v>
      </c>
      <c r="N16" s="31">
        <f t="shared" si="6"/>
        <v>3.1329964541537492</v>
      </c>
      <c r="O16" s="32">
        <f t="shared" si="0"/>
        <v>0.82080599471313087</v>
      </c>
      <c r="P16" s="38">
        <v>0.86667992495790658</v>
      </c>
    </row>
    <row r="17" spans="1:16" s="34" customFormat="1" ht="21.75" customHeight="1">
      <c r="A17" s="35" t="s">
        <v>32</v>
      </c>
      <c r="B17" s="36">
        <f>'Daily Flow-136'!AH13</f>
        <v>4.4909999999999997</v>
      </c>
      <c r="C17" s="36">
        <f>'Daily Flow-136'!AI13</f>
        <v>0.15071428571428572</v>
      </c>
      <c r="D17" s="24">
        <f>'Daily Flow-136'!AJ13</f>
        <v>0.20100000000000001</v>
      </c>
      <c r="E17" s="25">
        <v>2.1680000000000001E-2</v>
      </c>
      <c r="F17" s="25">
        <v>8.0000000000000002E-3</v>
      </c>
      <c r="G17" s="40">
        <f t="shared" si="7"/>
        <v>2.9680000000000002E-2</v>
      </c>
      <c r="H17" s="27">
        <v>-1.0200000000000001E-2</v>
      </c>
      <c r="I17" s="28">
        <f t="shared" si="2"/>
        <v>-4.58082E-2</v>
      </c>
      <c r="J17" s="24">
        <f t="shared" si="3"/>
        <v>4.4155118</v>
      </c>
      <c r="K17" s="37">
        <v>3.3446738622627428</v>
      </c>
      <c r="L17" s="37">
        <v>0.20088212008910394</v>
      </c>
      <c r="M17" s="30">
        <f t="shared" si="5"/>
        <v>3.5455559823518468</v>
      </c>
      <c r="N17" s="31">
        <f t="shared" si="6"/>
        <v>3.5752359823518467</v>
      </c>
      <c r="O17" s="32">
        <f t="shared" si="0"/>
        <v>0.804292850164946</v>
      </c>
      <c r="P17" s="38">
        <v>0.82930834760838468</v>
      </c>
    </row>
    <row r="18" spans="1:16" s="34" customFormat="1" ht="21.75" customHeight="1">
      <c r="A18" s="35" t="s">
        <v>33</v>
      </c>
      <c r="B18" s="36">
        <f>'Daily Flow-136'!AH14</f>
        <v>4.7350000000000003</v>
      </c>
      <c r="C18" s="36">
        <f>'Daily Flow-136'!AI14</f>
        <v>0.15068965517241378</v>
      </c>
      <c r="D18" s="24">
        <f>'Daily Flow-136'!AJ14</f>
        <v>0.23100000000000001</v>
      </c>
      <c r="E18" s="25">
        <v>2.087E-2</v>
      </c>
      <c r="F18" s="25">
        <v>4.2999999999999997E-2</v>
      </c>
      <c r="G18" s="40">
        <f t="shared" si="7"/>
        <v>6.3869999999999996E-2</v>
      </c>
      <c r="H18" s="27">
        <v>-1.0200000000000001E-2</v>
      </c>
      <c r="I18" s="28">
        <f t="shared" si="2"/>
        <v>-4.8297000000000007E-2</v>
      </c>
      <c r="J18" s="24">
        <f t="shared" si="3"/>
        <v>4.6228330000000009</v>
      </c>
      <c r="K18" s="37">
        <v>3.8548208310048366</v>
      </c>
      <c r="L18" s="37">
        <v>0.2398404588606092</v>
      </c>
      <c r="M18" s="30">
        <f t="shared" si="5"/>
        <v>4.0946612898654458</v>
      </c>
      <c r="N18" s="31">
        <f>SUM(G18+M18)</f>
        <v>4.1585312898654454</v>
      </c>
      <c r="O18" s="32">
        <f t="shared" si="0"/>
        <v>0.88730420721463366</v>
      </c>
      <c r="P18" s="38">
        <v>0.81567364220455418</v>
      </c>
    </row>
    <row r="19" spans="1:16" s="34" customFormat="1" ht="21.75" customHeight="1">
      <c r="A19" s="35" t="s">
        <v>34</v>
      </c>
      <c r="B19" s="36">
        <f>'Daily Flow-136'!AH15</f>
        <v>4.1669999999999998</v>
      </c>
      <c r="C19" s="36">
        <f>'Daily Flow-136'!AI15</f>
        <v>0.13917857142857146</v>
      </c>
      <c r="D19" s="24">
        <f>'Daily Flow-136'!AJ15</f>
        <v>0.20499999999999999</v>
      </c>
      <c r="E19" s="25">
        <v>4.9880000000000001E-2</v>
      </c>
      <c r="F19" s="25">
        <v>0.10299999999999999</v>
      </c>
      <c r="G19" s="40">
        <f t="shared" si="7"/>
        <v>0.15287999999999999</v>
      </c>
      <c r="H19" s="27">
        <v>-1.0200000000000001E-2</v>
      </c>
      <c r="I19" s="28">
        <f t="shared" si="2"/>
        <v>-4.2503400000000004E-2</v>
      </c>
      <c r="J19" s="24">
        <f t="shared" si="3"/>
        <v>3.9716165999999999</v>
      </c>
      <c r="K19" s="37">
        <v>3.1627567520529007</v>
      </c>
      <c r="L19" s="37">
        <v>0.20982748290902165</v>
      </c>
      <c r="M19" s="30">
        <f t="shared" si="5"/>
        <v>3.3725842349619226</v>
      </c>
      <c r="N19" s="31">
        <f t="shared" si="6"/>
        <v>3.5254642349619227</v>
      </c>
      <c r="O19" s="32">
        <f t="shared" si="0"/>
        <v>0.85476230843830081</v>
      </c>
      <c r="P19" s="38">
        <v>0.88564187847469944</v>
      </c>
    </row>
    <row r="20" spans="1:16" s="34" customFormat="1" ht="21.75" customHeight="1">
      <c r="A20" s="42" t="s">
        <v>35</v>
      </c>
      <c r="B20" s="36">
        <f>'Daily Flow-136'!AH16</f>
        <v>3.9289999999999994</v>
      </c>
      <c r="C20" s="36">
        <f>'Daily Flow-136'!AI16</f>
        <v>0.12589655172413788</v>
      </c>
      <c r="D20" s="24">
        <f>'Daily Flow-136'!AJ16</f>
        <v>0.17199999999999999</v>
      </c>
      <c r="E20" s="25">
        <v>6.2449999999999999E-2</v>
      </c>
      <c r="F20" s="25">
        <v>8.2000000000000003E-2</v>
      </c>
      <c r="G20" s="40">
        <f t="shared" si="7"/>
        <v>0.14445</v>
      </c>
      <c r="H20" s="27">
        <v>-1.0200000000000001E-2</v>
      </c>
      <c r="I20" s="28">
        <f t="shared" si="2"/>
        <v>-4.0075799999999995E-2</v>
      </c>
      <c r="J20" s="24">
        <f t="shared" si="3"/>
        <v>3.7444741999999995</v>
      </c>
      <c r="K20" s="37">
        <v>3.2441011342045236</v>
      </c>
      <c r="L20" s="37">
        <v>0.22601064332368201</v>
      </c>
      <c r="M20" s="30">
        <f t="shared" si="5"/>
        <v>3.4701117775282055</v>
      </c>
      <c r="N20" s="31">
        <f t="shared" si="6"/>
        <v>3.6145617775282055</v>
      </c>
      <c r="O20" s="32">
        <f t="shared" si="0"/>
        <v>0.92945030338421253</v>
      </c>
      <c r="P20" s="38">
        <v>0.89053543522559475</v>
      </c>
    </row>
    <row r="21" spans="1:16" s="34" customFormat="1" ht="21.75" customHeight="1">
      <c r="A21" s="43" t="s">
        <v>36</v>
      </c>
      <c r="B21" s="44">
        <f>SUM(B9:B20)</f>
        <v>54.158999999999999</v>
      </c>
      <c r="C21" s="44">
        <f>AVERAGE(C9:C20)</f>
        <v>0.14757081280788178</v>
      </c>
      <c r="D21" s="44">
        <f>MAX(D9:D20)</f>
        <v>0.58199999999999996</v>
      </c>
      <c r="E21" s="45">
        <f>SUM(E9:E20)</f>
        <v>0.35354000000000002</v>
      </c>
      <c r="F21" s="45">
        <f>SUM(F9:F20)</f>
        <v>1.03331</v>
      </c>
      <c r="G21" s="46">
        <f>SUM(G9:G20)</f>
        <v>1.3868499999999999</v>
      </c>
      <c r="H21" s="47"/>
      <c r="I21" s="48">
        <f>SUM(I9:I20)</f>
        <v>-0.68465339999999997</v>
      </c>
      <c r="J21" s="49">
        <f t="shared" ref="J21:M21" si="8">SUM(J9:J20)</f>
        <v>52.087496599999987</v>
      </c>
      <c r="K21" s="50">
        <f t="shared" si="8"/>
        <v>40.15258297253186</v>
      </c>
      <c r="L21" s="50">
        <f t="shared" si="8"/>
        <v>2.4442353931678005</v>
      </c>
      <c r="M21" s="50">
        <f t="shared" si="8"/>
        <v>42.596818365699654</v>
      </c>
      <c r="N21" s="51">
        <f>SUM(N9:N20)</f>
        <v>43.983668365699657</v>
      </c>
      <c r="O21" s="123"/>
      <c r="P21" s="3"/>
    </row>
    <row r="22" spans="1:16" s="34" customFormat="1" ht="21.75" customHeight="1">
      <c r="A22" s="3"/>
      <c r="B22" s="45">
        <f>SUM(B9:B20)</f>
        <v>54.158999999999999</v>
      </c>
      <c r="I22" s="45">
        <f>SUM(I9:I20)</f>
        <v>-0.68465339999999997</v>
      </c>
      <c r="J22" s="52"/>
      <c r="N22" s="45">
        <f>SUM(N9:N20)</f>
        <v>43.983668365699657</v>
      </c>
      <c r="O22" s="123"/>
    </row>
    <row r="23" spans="1:16" s="34" customFormat="1" ht="12">
      <c r="A23" s="3"/>
      <c r="B23" s="53">
        <f>B21-'Daily Flow-136'!AH17</f>
        <v>0</v>
      </c>
      <c r="C23" s="54" t="s">
        <v>37</v>
      </c>
      <c r="D23" s="55"/>
      <c r="E23" s="3"/>
      <c r="F23" s="3"/>
      <c r="G23" s="3"/>
      <c r="H23" s="3"/>
      <c r="I23" s="56"/>
      <c r="J23" s="57" t="s">
        <v>38</v>
      </c>
      <c r="K23" s="58">
        <v>0</v>
      </c>
      <c r="L23" s="58">
        <v>0</v>
      </c>
      <c r="M23" s="124" t="s">
        <v>39</v>
      </c>
      <c r="N23" s="124"/>
      <c r="O23" s="59">
        <f>N22/(B22+I22)</f>
        <v>0.82251904253655073</v>
      </c>
    </row>
    <row r="24" spans="1:16">
      <c r="A24" s="60"/>
      <c r="B24" s="3"/>
      <c r="C24" s="3"/>
      <c r="D24" s="3"/>
      <c r="E24" s="3"/>
      <c r="F24" s="3"/>
      <c r="G24" s="3"/>
      <c r="H24" s="3"/>
      <c r="I24" s="3"/>
      <c r="J24" s="3"/>
      <c r="K24" s="61"/>
      <c r="L24" s="61"/>
      <c r="M24" s="3"/>
      <c r="N24" s="3"/>
      <c r="O24" s="62"/>
      <c r="P24" s="3"/>
    </row>
    <row r="25" spans="1:16">
      <c r="A25" s="3"/>
      <c r="B25" s="3"/>
      <c r="C25" s="3"/>
      <c r="D25" s="3"/>
      <c r="E25" s="3"/>
      <c r="F25" s="3"/>
      <c r="G25" s="3"/>
      <c r="H25" s="3"/>
      <c r="I25" s="63"/>
      <c r="J25" s="3"/>
      <c r="K25" s="3"/>
      <c r="L25" s="3"/>
      <c r="M25" s="3"/>
      <c r="N25" s="3"/>
      <c r="O25" s="3"/>
      <c r="P25" s="3"/>
    </row>
    <row r="26" spans="1:16">
      <c r="A26" s="64" t="s">
        <v>40</v>
      </c>
      <c r="B26" s="3"/>
      <c r="C26" s="3"/>
      <c r="D26" s="65"/>
      <c r="E26" s="66" t="s">
        <v>41</v>
      </c>
      <c r="F26" s="67">
        <v>0</v>
      </c>
      <c r="G26" s="3"/>
      <c r="H26" s="68" t="s">
        <v>42</v>
      </c>
      <c r="I26" s="69"/>
      <c r="J26" s="69"/>
      <c r="K26" s="70"/>
      <c r="L26" s="70"/>
      <c r="M26" s="71"/>
      <c r="N26" s="71"/>
      <c r="O26" s="70"/>
      <c r="P26" s="72"/>
    </row>
    <row r="27" spans="1:16" ht="15" thickBot="1">
      <c r="A27" s="3"/>
      <c r="B27" s="3"/>
      <c r="C27" s="3"/>
      <c r="D27" s="73"/>
      <c r="E27" s="73"/>
      <c r="F27" s="73"/>
      <c r="G27" s="3"/>
      <c r="H27" s="3"/>
      <c r="I27" s="3"/>
      <c r="J27" s="3"/>
      <c r="K27" s="3"/>
      <c r="L27" s="3"/>
      <c r="M27" s="3"/>
      <c r="N27" s="3"/>
      <c r="O27" s="3"/>
      <c r="P27" s="3"/>
    </row>
    <row r="28" spans="1:16" ht="15" thickBot="1">
      <c r="A28" s="3"/>
      <c r="B28" s="3"/>
      <c r="C28" s="3"/>
      <c r="D28" s="3"/>
      <c r="E28" s="3"/>
      <c r="F28" s="3"/>
      <c r="G28" s="3"/>
      <c r="H28" s="74" t="s">
        <v>43</v>
      </c>
      <c r="I28" s="125" t="s">
        <v>44</v>
      </c>
      <c r="J28" s="126"/>
      <c r="L28" s="3"/>
      <c r="M28" s="3"/>
      <c r="N28" s="3"/>
      <c r="O28" s="3"/>
      <c r="P28" s="3"/>
    </row>
    <row r="29" spans="1:16">
      <c r="A29" s="12"/>
      <c r="B29" s="3"/>
      <c r="C29" s="3"/>
      <c r="D29" s="3"/>
      <c r="E29" s="3"/>
      <c r="F29" s="3"/>
      <c r="G29" s="3"/>
      <c r="H29" s="75" t="s">
        <v>45</v>
      </c>
      <c r="I29" s="76" t="s">
        <v>46</v>
      </c>
      <c r="J29" s="76" t="s">
        <v>47</v>
      </c>
      <c r="K29" s="77" t="s">
        <v>48</v>
      </c>
      <c r="L29" s="3"/>
      <c r="M29" s="3"/>
      <c r="N29" s="3"/>
      <c r="O29" s="3"/>
      <c r="P29" s="3"/>
    </row>
    <row r="30" spans="1:16">
      <c r="A30" s="3"/>
      <c r="B30" s="3"/>
      <c r="C30" s="3"/>
      <c r="D30" s="3"/>
      <c r="E30" s="3"/>
      <c r="F30" s="3"/>
      <c r="G30" s="3"/>
      <c r="H30" s="75" t="s">
        <v>49</v>
      </c>
      <c r="I30" s="78">
        <v>-1.38E-2</v>
      </c>
      <c r="J30" s="75">
        <f>SUM('Daily Flow-136'!B12:AE12)</f>
        <v>3.7639999999999998</v>
      </c>
      <c r="K30" s="77">
        <f>J30*I30</f>
        <v>-5.1943199999999995E-2</v>
      </c>
      <c r="L30" s="3"/>
      <c r="M30" s="3"/>
      <c r="N30" s="3"/>
      <c r="O30" s="3"/>
      <c r="P30" s="3"/>
    </row>
    <row r="31" spans="1:16">
      <c r="A31" s="3"/>
      <c r="B31" s="3"/>
      <c r="C31" s="3"/>
      <c r="D31" s="3"/>
      <c r="E31" s="3"/>
      <c r="F31" s="3"/>
      <c r="G31" s="3"/>
      <c r="H31" s="79">
        <v>43708</v>
      </c>
      <c r="I31" s="78">
        <v>-1.0200000000000001E-2</v>
      </c>
      <c r="J31" s="75">
        <f>SUM('Daily Flow-136'!AF12)</f>
        <v>0.106</v>
      </c>
      <c r="K31" s="77">
        <f>J31*I31</f>
        <v>-1.0812E-3</v>
      </c>
      <c r="L31" s="3"/>
      <c r="M31" s="3"/>
      <c r="N31" s="3"/>
      <c r="O31" s="3"/>
      <c r="P31" s="3"/>
    </row>
    <row r="32" spans="1:16" ht="15">
      <c r="K32" s="80">
        <f>SUM(K30:K31)</f>
        <v>-5.3024399999999992E-2</v>
      </c>
    </row>
    <row r="33" spans="8:10">
      <c r="H33" s="3"/>
      <c r="I33" s="81"/>
      <c r="J33" s="82"/>
    </row>
  </sheetData>
  <mergeCells count="5">
    <mergeCell ref="E7:G7"/>
    <mergeCell ref="H7:I7"/>
    <mergeCell ref="O21:O22"/>
    <mergeCell ref="M23:N23"/>
    <mergeCell ref="I28:J28"/>
  </mergeCells>
  <conditionalFormatting sqref="D9:D20">
    <cfRule type="cellIs" dxfId="0" priority="1" operator="greaterThan">
      <formula>0.636</formula>
    </cfRule>
  </conditionalFormatting>
  <hyperlinks>
    <hyperlink ref="A7" location="'Hyper Links'!A1" display="'Hyper Links'!A1" xr:uid="{984BB7F6-58A6-4657-91CF-580D3D2CA1B7}"/>
    <hyperlink ref="A26" location="'Water Loss-Use'!A1" display="'Water Loss-Use'!A1" xr:uid="{B4F7A6CA-FE08-4578-9BE2-8CAF8B170231}"/>
  </hyperlink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89654-E317-4DEE-A164-FA086607B592}">
  <dimension ref="A1:AT17"/>
  <sheetViews>
    <sheetView topLeftCell="O1" zoomScaleNormal="100" workbookViewId="0">
      <selection activeCell="O9" sqref="O9:O20"/>
    </sheetView>
  </sheetViews>
  <sheetFormatPr defaultRowHeight="14.25"/>
  <cols>
    <col min="1" max="1" width="12.875" customWidth="1"/>
    <col min="2" max="32" width="6.75" customWidth="1"/>
    <col min="33" max="33" width="1" customWidth="1"/>
    <col min="34" max="34" width="6.75" style="108" customWidth="1"/>
    <col min="35" max="35" width="7.25" style="108" customWidth="1"/>
    <col min="36" max="36" width="6.75" style="108" customWidth="1"/>
    <col min="37" max="37" width="6.75" style="86" customWidth="1"/>
  </cols>
  <sheetData>
    <row r="1" spans="1:46" ht="15.75">
      <c r="A1" s="2" t="s">
        <v>0</v>
      </c>
      <c r="B1" s="3"/>
      <c r="C1" s="83"/>
      <c r="D1" s="3"/>
      <c r="E1" s="3"/>
      <c r="F1" s="3"/>
      <c r="G1" s="84" t="s">
        <v>50</v>
      </c>
      <c r="H1" s="3"/>
      <c r="I1" s="3"/>
      <c r="J1" s="3"/>
      <c r="K1" s="3"/>
      <c r="L1" s="3"/>
      <c r="M1" s="11" t="s">
        <v>5</v>
      </c>
      <c r="N1" s="3"/>
      <c r="O1" s="3"/>
      <c r="P1" s="3"/>
      <c r="Q1" s="3"/>
      <c r="R1" s="3"/>
      <c r="S1" s="3"/>
      <c r="T1" s="3"/>
      <c r="U1" s="3"/>
      <c r="V1" s="3"/>
      <c r="W1" s="3"/>
      <c r="X1" s="3"/>
      <c r="Y1" s="3"/>
      <c r="Z1" s="3"/>
      <c r="AA1" s="3"/>
      <c r="AB1" s="3"/>
      <c r="AC1" s="3"/>
      <c r="AD1" s="3"/>
      <c r="AE1" s="3"/>
      <c r="AF1" s="3"/>
      <c r="AG1" s="3"/>
      <c r="AH1" s="85"/>
      <c r="AI1" s="85"/>
      <c r="AJ1" s="85"/>
      <c r="AL1" s="3"/>
      <c r="AM1" s="3"/>
      <c r="AN1" s="3"/>
      <c r="AO1" s="3"/>
      <c r="AP1" s="3"/>
      <c r="AQ1" s="3"/>
      <c r="AR1" s="3"/>
      <c r="AS1" s="3"/>
    </row>
    <row r="2" spans="1:46">
      <c r="A2" s="87"/>
      <c r="B2" s="3"/>
      <c r="C2" s="8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85"/>
      <c r="AI2" s="85"/>
      <c r="AJ2" s="85"/>
      <c r="AL2" s="3"/>
      <c r="AM2" s="3"/>
      <c r="AN2" s="3"/>
      <c r="AO2" s="3"/>
      <c r="AP2" s="3"/>
      <c r="AQ2" s="3"/>
      <c r="AR2" s="3"/>
      <c r="AS2" s="3"/>
    </row>
    <row r="3" spans="1:46">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85"/>
      <c r="AI3" s="85"/>
      <c r="AJ3" s="85"/>
      <c r="AL3" s="3"/>
      <c r="AM3" s="3"/>
      <c r="AN3" s="3"/>
      <c r="AO3" s="3"/>
      <c r="AP3" s="3"/>
      <c r="AQ3" s="3"/>
      <c r="AR3" s="3"/>
      <c r="AS3" s="3"/>
    </row>
    <row r="4" spans="1:46" ht="20.100000000000001" customHeight="1">
      <c r="A4" s="88" t="s">
        <v>51</v>
      </c>
      <c r="B4" s="88">
        <v>1</v>
      </c>
      <c r="C4" s="88">
        <v>2</v>
      </c>
      <c r="D4" s="88">
        <v>3</v>
      </c>
      <c r="E4" s="88">
        <v>4</v>
      </c>
      <c r="F4" s="88">
        <v>5</v>
      </c>
      <c r="G4" s="88">
        <v>6</v>
      </c>
      <c r="H4" s="88">
        <v>7</v>
      </c>
      <c r="I4" s="88">
        <v>8</v>
      </c>
      <c r="J4" s="88">
        <v>9</v>
      </c>
      <c r="K4" s="88">
        <v>10</v>
      </c>
      <c r="L4" s="88">
        <v>11</v>
      </c>
      <c r="M4" s="88">
        <v>12</v>
      </c>
      <c r="N4" s="88">
        <v>13</v>
      </c>
      <c r="O4" s="88">
        <v>14</v>
      </c>
      <c r="P4" s="88">
        <v>15</v>
      </c>
      <c r="Q4" s="88">
        <v>16</v>
      </c>
      <c r="R4" s="88">
        <v>17</v>
      </c>
      <c r="S4" s="88">
        <v>18</v>
      </c>
      <c r="T4" s="88">
        <v>19</v>
      </c>
      <c r="U4" s="88">
        <v>20</v>
      </c>
      <c r="V4" s="88">
        <v>21</v>
      </c>
      <c r="W4" s="88">
        <v>22</v>
      </c>
      <c r="X4" s="88">
        <v>23</v>
      </c>
      <c r="Y4" s="88">
        <v>24</v>
      </c>
      <c r="Z4" s="88">
        <v>25</v>
      </c>
      <c r="AA4" s="88">
        <v>26</v>
      </c>
      <c r="AB4" s="88">
        <v>27</v>
      </c>
      <c r="AC4" s="88">
        <v>28</v>
      </c>
      <c r="AD4" s="88">
        <v>29</v>
      </c>
      <c r="AE4" s="88">
        <v>30</v>
      </c>
      <c r="AF4" s="88">
        <v>31</v>
      </c>
      <c r="AG4" s="89"/>
      <c r="AH4" s="90" t="s">
        <v>52</v>
      </c>
      <c r="AI4" s="90" t="s">
        <v>53</v>
      </c>
      <c r="AJ4" s="90" t="s">
        <v>54</v>
      </c>
      <c r="AK4" s="91" t="s">
        <v>55</v>
      </c>
      <c r="AL4" s="92"/>
      <c r="AM4" s="93"/>
      <c r="AN4" s="93"/>
      <c r="AO4" s="93"/>
      <c r="AP4" s="93"/>
      <c r="AQ4" s="92"/>
      <c r="AR4" s="94"/>
      <c r="AS4" s="95"/>
      <c r="AT4" s="96"/>
    </row>
    <row r="5" spans="1:46" ht="25.5" customHeight="1">
      <c r="A5" s="97">
        <v>43466</v>
      </c>
      <c r="B5" s="98">
        <v>0.14699999999999999</v>
      </c>
      <c r="C5" s="98">
        <v>9.0999999999999998E-2</v>
      </c>
      <c r="D5" s="98">
        <v>0.13700000000000001</v>
      </c>
      <c r="E5" s="98">
        <v>0.13900000000000001</v>
      </c>
      <c r="F5" s="98">
        <v>0.10100000000000001</v>
      </c>
      <c r="G5" s="98">
        <v>9.4E-2</v>
      </c>
      <c r="H5" s="98">
        <v>9.2999999999999999E-2</v>
      </c>
      <c r="I5" s="98">
        <v>9.9000000000000005E-2</v>
      </c>
      <c r="J5" s="98">
        <v>0.14799999999999999</v>
      </c>
      <c r="K5" s="98">
        <v>8.5999999999999993E-2</v>
      </c>
      <c r="L5" s="98">
        <v>0.14000000000000001</v>
      </c>
      <c r="M5" s="98">
        <v>0.125</v>
      </c>
      <c r="N5" s="98">
        <v>0.11899999999999999</v>
      </c>
      <c r="O5" s="98">
        <v>0.11799999999999999</v>
      </c>
      <c r="P5" s="98">
        <v>0.106</v>
      </c>
      <c r="Q5" s="98">
        <v>0.125</v>
      </c>
      <c r="R5" s="98">
        <v>0.129</v>
      </c>
      <c r="S5" s="98">
        <v>0.108</v>
      </c>
      <c r="T5" s="98">
        <v>0.13600000000000001</v>
      </c>
      <c r="U5" s="98">
        <v>0.13700000000000001</v>
      </c>
      <c r="V5" s="98">
        <v>0.121</v>
      </c>
      <c r="W5" s="98">
        <v>0.13400000000000001</v>
      </c>
      <c r="X5" s="98">
        <v>0.13</v>
      </c>
      <c r="Y5" s="98">
        <v>0.11799999999999999</v>
      </c>
      <c r="Z5" s="98">
        <v>0.13500000000000001</v>
      </c>
      <c r="AA5" s="98">
        <v>0.125</v>
      </c>
      <c r="AB5" s="98">
        <v>9.9000000000000005E-2</v>
      </c>
      <c r="AC5" s="98">
        <v>9.8000000000000004E-2</v>
      </c>
      <c r="AD5" s="98">
        <v>0.104</v>
      </c>
      <c r="AE5" s="98">
        <v>0.126</v>
      </c>
      <c r="AF5" s="98">
        <v>0.11</v>
      </c>
      <c r="AG5" s="99"/>
      <c r="AH5" s="100">
        <v>3.6779999999999999</v>
      </c>
      <c r="AI5" s="98">
        <v>0.11862068965517239</v>
      </c>
      <c r="AJ5" s="98">
        <v>0.14799999999999999</v>
      </c>
      <c r="AK5" s="101">
        <v>0</v>
      </c>
    </row>
    <row r="6" spans="1:46" ht="25.5" customHeight="1">
      <c r="A6" s="102" t="s">
        <v>24</v>
      </c>
      <c r="B6" s="98">
        <v>0.13900000000000001</v>
      </c>
      <c r="C6" s="98">
        <v>0.124</v>
      </c>
      <c r="D6" s="98">
        <v>0.11700000000000001</v>
      </c>
      <c r="E6" s="98">
        <v>0.11700000000000001</v>
      </c>
      <c r="F6" s="98">
        <v>8.4000000000000005E-2</v>
      </c>
      <c r="G6" s="98">
        <v>0.11700000000000001</v>
      </c>
      <c r="H6" s="98">
        <v>0.121</v>
      </c>
      <c r="I6" s="98">
        <v>0.16500000000000001</v>
      </c>
      <c r="J6" s="98">
        <v>0.13100000000000001</v>
      </c>
      <c r="K6" s="98">
        <v>0.129</v>
      </c>
      <c r="L6" s="98">
        <v>0.129</v>
      </c>
      <c r="M6" s="98">
        <v>7.6999999999999999E-2</v>
      </c>
      <c r="N6" s="98">
        <v>0.16</v>
      </c>
      <c r="O6" s="98">
        <v>0.124</v>
      </c>
      <c r="P6" s="98">
        <v>0.111</v>
      </c>
      <c r="Q6" s="98">
        <v>0.13600000000000001</v>
      </c>
      <c r="R6" s="98">
        <v>0.13600000000000001</v>
      </c>
      <c r="S6" s="98">
        <v>0.161</v>
      </c>
      <c r="T6" s="98">
        <v>0.13300000000000001</v>
      </c>
      <c r="U6" s="98">
        <v>0.155</v>
      </c>
      <c r="V6" s="98">
        <v>0.13800000000000001</v>
      </c>
      <c r="W6" s="98">
        <v>0.14599999999999999</v>
      </c>
      <c r="X6" s="98">
        <v>0.16200000000000001</v>
      </c>
      <c r="Y6" s="98">
        <v>0.16200000000000001</v>
      </c>
      <c r="Z6" s="98">
        <v>0.154</v>
      </c>
      <c r="AA6" s="98">
        <v>0.152</v>
      </c>
      <c r="AB6" s="98">
        <v>0.11600000000000001</v>
      </c>
      <c r="AC6" s="98">
        <v>0.112</v>
      </c>
      <c r="AD6" s="103"/>
      <c r="AE6" s="103"/>
      <c r="AF6" s="103"/>
      <c r="AG6" s="99"/>
      <c r="AH6" s="100">
        <v>3.7079999999999997</v>
      </c>
      <c r="AI6" s="98">
        <v>0.13250000000000001</v>
      </c>
      <c r="AJ6" s="98">
        <v>0.16500000000000001</v>
      </c>
      <c r="AK6" s="101">
        <v>0</v>
      </c>
    </row>
    <row r="7" spans="1:46" ht="25.5" customHeight="1">
      <c r="A7" s="102" t="s">
        <v>25</v>
      </c>
      <c r="B7" s="98">
        <v>0.14699999999999999</v>
      </c>
      <c r="C7" s="98">
        <v>0.154</v>
      </c>
      <c r="D7" s="98">
        <v>0.125</v>
      </c>
      <c r="E7" s="98">
        <v>0.125</v>
      </c>
      <c r="F7" s="98">
        <v>0.09</v>
      </c>
      <c r="G7" s="98">
        <v>0.129</v>
      </c>
      <c r="H7" s="98">
        <v>0.16800000000000001</v>
      </c>
      <c r="I7" s="98">
        <v>0.13500000000000001</v>
      </c>
      <c r="J7" s="98">
        <v>0.17</v>
      </c>
      <c r="K7" s="98">
        <v>0.16900000000000001</v>
      </c>
      <c r="L7" s="98">
        <v>0.153</v>
      </c>
      <c r="M7" s="98">
        <v>0.15</v>
      </c>
      <c r="N7" s="98">
        <v>0.09</v>
      </c>
      <c r="O7" s="98">
        <v>0.14499999999999999</v>
      </c>
      <c r="P7" s="98">
        <v>0.23100000000000001</v>
      </c>
      <c r="Q7" s="98">
        <v>0.15</v>
      </c>
      <c r="R7" s="98">
        <v>0.151</v>
      </c>
      <c r="S7" s="98">
        <v>0.152</v>
      </c>
      <c r="T7" s="98">
        <v>0.13300000000000001</v>
      </c>
      <c r="U7" s="98">
        <v>0.14599999999999999</v>
      </c>
      <c r="V7" s="98">
        <v>0.14399999999999999</v>
      </c>
      <c r="W7" s="98">
        <v>0.24</v>
      </c>
      <c r="X7" s="98">
        <v>0.153</v>
      </c>
      <c r="Y7" s="98">
        <v>0.159</v>
      </c>
      <c r="Z7" s="98">
        <v>0.159</v>
      </c>
      <c r="AA7" s="98">
        <v>0.24199999999999999</v>
      </c>
      <c r="AB7" s="98">
        <v>0.14899999999999999</v>
      </c>
      <c r="AC7" s="98">
        <v>0.13700000000000001</v>
      </c>
      <c r="AD7" s="98">
        <v>0.20799999999999999</v>
      </c>
      <c r="AE7" s="98">
        <v>0.13500000000000001</v>
      </c>
      <c r="AF7" s="98">
        <v>0.19500000000000001</v>
      </c>
      <c r="AG7" s="99"/>
      <c r="AH7" s="100">
        <v>4.8339999999999996</v>
      </c>
      <c r="AI7" s="98">
        <v>0.15631034482758621</v>
      </c>
      <c r="AJ7" s="98">
        <v>0.24199999999999999</v>
      </c>
      <c r="AK7" s="101">
        <v>0</v>
      </c>
    </row>
    <row r="8" spans="1:46" ht="25.5" customHeight="1">
      <c r="A8" s="102" t="s">
        <v>26</v>
      </c>
      <c r="B8" s="98">
        <v>0.19600000000000001</v>
      </c>
      <c r="C8" s="98">
        <v>0.15</v>
      </c>
      <c r="D8" s="98">
        <v>0.126</v>
      </c>
      <c r="E8" s="98">
        <v>0.192</v>
      </c>
      <c r="F8" s="98">
        <v>0.14799999999999999</v>
      </c>
      <c r="G8" s="98">
        <v>0.14099999999999999</v>
      </c>
      <c r="H8" s="98">
        <v>0.14099999999999999</v>
      </c>
      <c r="I8" s="98">
        <v>0.16400000000000001</v>
      </c>
      <c r="J8" s="98">
        <v>0.107</v>
      </c>
      <c r="K8" s="98">
        <v>0.124</v>
      </c>
      <c r="L8" s="98">
        <v>0.18099999999999999</v>
      </c>
      <c r="M8" s="98">
        <v>0.19900000000000001</v>
      </c>
      <c r="N8" s="98">
        <v>0.16400000000000001</v>
      </c>
      <c r="O8" s="98">
        <v>0.16400000000000001</v>
      </c>
      <c r="P8" s="98">
        <v>0.16200000000000001</v>
      </c>
      <c r="Q8" s="98">
        <v>0.108</v>
      </c>
      <c r="R8" s="98">
        <v>0.14099999999999999</v>
      </c>
      <c r="S8" s="98">
        <v>0.187</v>
      </c>
      <c r="T8" s="98">
        <v>0.14399999999999999</v>
      </c>
      <c r="U8" s="98">
        <v>0.122</v>
      </c>
      <c r="V8" s="98">
        <v>0.121</v>
      </c>
      <c r="W8" s="98">
        <v>0.15</v>
      </c>
      <c r="X8" s="98">
        <v>9.4E-2</v>
      </c>
      <c r="Y8" s="98">
        <v>0.182</v>
      </c>
      <c r="Z8" s="98">
        <v>0.21299999999999999</v>
      </c>
      <c r="AA8" s="98">
        <v>0.129</v>
      </c>
      <c r="AB8" s="98">
        <v>0.11</v>
      </c>
      <c r="AC8" s="98">
        <v>0.16700000000000001</v>
      </c>
      <c r="AD8" s="98">
        <v>0.16700000000000001</v>
      </c>
      <c r="AE8" s="98">
        <v>0.105</v>
      </c>
      <c r="AF8" s="103"/>
      <c r="AG8" s="99"/>
      <c r="AH8" s="100">
        <v>4.4989999999999997</v>
      </c>
      <c r="AI8" s="98">
        <v>0.14832142857142858</v>
      </c>
      <c r="AJ8" s="98">
        <v>0.21299999999999999</v>
      </c>
      <c r="AK8" s="101">
        <v>0</v>
      </c>
    </row>
    <row r="9" spans="1:46" ht="25.5" customHeight="1">
      <c r="A9" s="102" t="s">
        <v>27</v>
      </c>
      <c r="B9" s="98">
        <v>0.17299999999999999</v>
      </c>
      <c r="C9" s="98">
        <v>0.16</v>
      </c>
      <c r="D9" s="98">
        <v>0.20100000000000001</v>
      </c>
      <c r="E9" s="98">
        <v>0.14799999999999999</v>
      </c>
      <c r="F9" s="98">
        <v>0.14499999999999999</v>
      </c>
      <c r="G9" s="98">
        <v>0.14399999999999999</v>
      </c>
      <c r="H9" s="98">
        <v>9.6000000000000002E-2</v>
      </c>
      <c r="I9" s="98">
        <v>0.12</v>
      </c>
      <c r="J9" s="98">
        <v>0.184</v>
      </c>
      <c r="K9" s="98">
        <v>0.188</v>
      </c>
      <c r="L9" s="98">
        <v>0.156</v>
      </c>
      <c r="M9" s="98">
        <v>0.157</v>
      </c>
      <c r="N9" s="98">
        <v>0.16400000000000001</v>
      </c>
      <c r="O9" s="98">
        <v>0.111</v>
      </c>
      <c r="P9" s="98">
        <v>0.16</v>
      </c>
      <c r="Q9" s="98">
        <v>0.14199999999999999</v>
      </c>
      <c r="R9" s="98">
        <v>0.19400000000000001</v>
      </c>
      <c r="S9" s="98">
        <v>0.185</v>
      </c>
      <c r="T9" s="98">
        <v>0.185</v>
      </c>
      <c r="U9" s="98">
        <v>0.20200000000000001</v>
      </c>
      <c r="V9" s="98">
        <v>0.20399999999999999</v>
      </c>
      <c r="W9" s="98">
        <v>0.217</v>
      </c>
      <c r="X9" s="98">
        <v>0.217</v>
      </c>
      <c r="Y9" s="98">
        <v>0.21299999999999999</v>
      </c>
      <c r="Z9" s="98">
        <v>0.23599999999999999</v>
      </c>
      <c r="AA9" s="98">
        <v>0.23599999999999999</v>
      </c>
      <c r="AB9" s="98">
        <v>0.246</v>
      </c>
      <c r="AC9" s="98">
        <v>0.23499999999999999</v>
      </c>
      <c r="AD9" s="98">
        <v>0.17</v>
      </c>
      <c r="AE9" s="98">
        <v>0.253</v>
      </c>
      <c r="AF9" s="98">
        <v>0.309</v>
      </c>
      <c r="AG9" s="99"/>
      <c r="AH9" s="100">
        <v>5.7510000000000012</v>
      </c>
      <c r="AI9" s="98">
        <v>0.1868275862068966</v>
      </c>
      <c r="AJ9" s="98">
        <v>0.309</v>
      </c>
      <c r="AK9" s="101">
        <v>0</v>
      </c>
    </row>
    <row r="10" spans="1:46" ht="25.5" customHeight="1">
      <c r="A10" s="102" t="s">
        <v>28</v>
      </c>
      <c r="B10" s="98">
        <v>0.29399999999999998</v>
      </c>
      <c r="C10" s="98">
        <v>0.29399999999999998</v>
      </c>
      <c r="D10" s="98">
        <v>0.23300000000000001</v>
      </c>
      <c r="E10" s="98">
        <v>0.39500000000000002</v>
      </c>
      <c r="F10" s="98">
        <v>0.57999999999999996</v>
      </c>
      <c r="G10" s="98">
        <v>0.38</v>
      </c>
      <c r="H10" s="98">
        <v>0.58199999999999996</v>
      </c>
      <c r="I10" s="98">
        <v>0.38200000000000001</v>
      </c>
      <c r="J10" s="98">
        <v>0.17799999999999999</v>
      </c>
      <c r="K10" s="98">
        <v>0.13500000000000001</v>
      </c>
      <c r="L10" s="98">
        <v>0.10199999999999999</v>
      </c>
      <c r="M10" s="98">
        <v>0.13700000000000001</v>
      </c>
      <c r="N10" s="98">
        <v>0.14000000000000001</v>
      </c>
      <c r="O10" s="98">
        <v>0.115</v>
      </c>
      <c r="P10" s="98">
        <v>0.14099999999999999</v>
      </c>
      <c r="Q10" s="98">
        <v>0.14499999999999999</v>
      </c>
      <c r="R10" s="98">
        <v>0.14499999999999999</v>
      </c>
      <c r="S10" s="98">
        <v>0.11700000000000001</v>
      </c>
      <c r="T10" s="98">
        <v>0.11700000000000001</v>
      </c>
      <c r="U10" s="98">
        <v>7.0999999999999994E-2</v>
      </c>
      <c r="V10" s="98">
        <v>0.14899999999999999</v>
      </c>
      <c r="W10" s="98">
        <v>0.186</v>
      </c>
      <c r="X10" s="98">
        <v>0.155</v>
      </c>
      <c r="Y10" s="98">
        <v>0.155</v>
      </c>
      <c r="Z10" s="98">
        <v>0.107</v>
      </c>
      <c r="AA10" s="98">
        <v>0.20899999999999999</v>
      </c>
      <c r="AB10" s="98">
        <v>0.13600000000000001</v>
      </c>
      <c r="AC10" s="98">
        <v>0.20300000000000001</v>
      </c>
      <c r="AD10" s="98">
        <v>0.14399999999999999</v>
      </c>
      <c r="AE10" s="98">
        <v>0.14299999999999999</v>
      </c>
      <c r="AF10" s="103"/>
      <c r="AG10" s="99"/>
      <c r="AH10" s="100">
        <v>6.2699999999999987</v>
      </c>
      <c r="AI10" s="98">
        <v>0.20292857142857149</v>
      </c>
      <c r="AJ10" s="98">
        <v>0.58199999999999996</v>
      </c>
      <c r="AK10" s="101">
        <v>0</v>
      </c>
    </row>
    <row r="11" spans="1:46" ht="25.5" customHeight="1">
      <c r="A11" s="102" t="s">
        <v>29</v>
      </c>
      <c r="B11" s="98">
        <v>0.18</v>
      </c>
      <c r="C11" s="98">
        <v>0.11600000000000001</v>
      </c>
      <c r="D11" s="98">
        <v>0.17399999999999999</v>
      </c>
      <c r="E11" s="98">
        <v>0.156</v>
      </c>
      <c r="F11" s="98">
        <v>0.12</v>
      </c>
      <c r="G11" s="98">
        <v>0.14199999999999999</v>
      </c>
      <c r="H11" s="98">
        <v>0.27100000000000002</v>
      </c>
      <c r="I11" s="98">
        <v>8.2000000000000003E-2</v>
      </c>
      <c r="J11" s="98">
        <v>0.104</v>
      </c>
      <c r="K11" s="98">
        <v>0.20399999999999999</v>
      </c>
      <c r="L11" s="98">
        <v>0.109</v>
      </c>
      <c r="M11" s="98">
        <v>0.15</v>
      </c>
      <c r="N11" s="98">
        <v>0.11</v>
      </c>
      <c r="O11" s="98">
        <v>0.11</v>
      </c>
      <c r="P11" s="98">
        <v>0.16300000000000001</v>
      </c>
      <c r="Q11" s="98">
        <v>9.9000000000000005E-2</v>
      </c>
      <c r="R11" s="98">
        <v>0.16600000000000001</v>
      </c>
      <c r="S11" s="98">
        <v>0.17699999999999999</v>
      </c>
      <c r="T11" s="98">
        <v>0.14899999999999999</v>
      </c>
      <c r="U11" s="98">
        <v>0.14399999999999999</v>
      </c>
      <c r="V11" s="98">
        <v>0.14399999999999999</v>
      </c>
      <c r="W11" s="98">
        <v>9.1999999999999998E-2</v>
      </c>
      <c r="X11" s="98">
        <v>0.126</v>
      </c>
      <c r="Y11" s="98">
        <v>0.124</v>
      </c>
      <c r="Z11" s="98">
        <v>9.6000000000000002E-2</v>
      </c>
      <c r="AA11" s="98">
        <v>0.14000000000000001</v>
      </c>
      <c r="AB11" s="98">
        <v>0.10299999999999999</v>
      </c>
      <c r="AC11" s="98">
        <v>0.13200000000000001</v>
      </c>
      <c r="AD11" s="98">
        <v>0.13200000000000001</v>
      </c>
      <c r="AE11" s="98">
        <v>7.2999999999999995E-2</v>
      </c>
      <c r="AF11" s="98">
        <v>0.13900000000000001</v>
      </c>
      <c r="AG11" s="99"/>
      <c r="AH11" s="100">
        <v>4.2270000000000012</v>
      </c>
      <c r="AI11" s="98">
        <v>0.13555172413793107</v>
      </c>
      <c r="AJ11" s="98">
        <v>0.27100000000000002</v>
      </c>
      <c r="AK11" s="101">
        <v>0</v>
      </c>
      <c r="AL11" s="104"/>
    </row>
    <row r="12" spans="1:46" ht="25.5" customHeight="1">
      <c r="A12" s="102" t="s">
        <v>30</v>
      </c>
      <c r="B12" s="98">
        <v>0.13700000000000001</v>
      </c>
      <c r="C12" s="98">
        <v>0.157</v>
      </c>
      <c r="D12" s="98">
        <v>0.152</v>
      </c>
      <c r="E12" s="98">
        <v>0.156</v>
      </c>
      <c r="F12" s="98">
        <v>0.157</v>
      </c>
      <c r="G12" s="98">
        <v>8.5999999999999993E-2</v>
      </c>
      <c r="H12" s="98">
        <v>0.127</v>
      </c>
      <c r="I12" s="98">
        <v>9.9000000000000005E-2</v>
      </c>
      <c r="J12" s="98">
        <v>0.16800000000000001</v>
      </c>
      <c r="K12" s="98">
        <v>0.151</v>
      </c>
      <c r="L12" s="98">
        <v>0.151</v>
      </c>
      <c r="M12" s="98">
        <v>8.4000000000000005E-2</v>
      </c>
      <c r="N12" s="98">
        <v>0.11</v>
      </c>
      <c r="O12" s="98">
        <v>0.14799999999999999</v>
      </c>
      <c r="P12" s="98">
        <v>0.16900000000000001</v>
      </c>
      <c r="Q12" s="98">
        <v>6.9000000000000006E-2</v>
      </c>
      <c r="R12" s="98">
        <v>0.109</v>
      </c>
      <c r="S12" s="98">
        <v>0.109</v>
      </c>
      <c r="T12" s="98">
        <v>0.106</v>
      </c>
      <c r="U12" s="98">
        <v>9.2999999999999999E-2</v>
      </c>
      <c r="V12" s="98">
        <v>0.127</v>
      </c>
      <c r="W12" s="98">
        <v>0.108</v>
      </c>
      <c r="X12" s="98">
        <v>0.14099999999999999</v>
      </c>
      <c r="Y12" s="98">
        <v>0.151</v>
      </c>
      <c r="Z12" s="98">
        <v>0.151</v>
      </c>
      <c r="AA12" s="98">
        <v>0.11799999999999999</v>
      </c>
      <c r="AB12" s="98">
        <v>7.5999999999999998E-2</v>
      </c>
      <c r="AC12" s="98">
        <v>0.13300000000000001</v>
      </c>
      <c r="AD12" s="98">
        <v>0.10299999999999999</v>
      </c>
      <c r="AE12" s="98">
        <v>0.11799999999999999</v>
      </c>
      <c r="AF12" s="98">
        <v>0.106</v>
      </c>
      <c r="AG12" s="99"/>
      <c r="AH12" s="100">
        <v>3.8699999999999997</v>
      </c>
      <c r="AI12" s="98">
        <v>0.12331034482758618</v>
      </c>
      <c r="AJ12" s="98">
        <v>0.16900000000000001</v>
      </c>
      <c r="AK12" s="101">
        <v>0</v>
      </c>
    </row>
    <row r="13" spans="1:46" ht="25.5" customHeight="1">
      <c r="A13" s="102" t="s">
        <v>32</v>
      </c>
      <c r="B13" s="98">
        <v>0.13600000000000001</v>
      </c>
      <c r="C13" s="98">
        <v>0.13500000000000001</v>
      </c>
      <c r="D13" s="98">
        <v>7.2999999999999995E-2</v>
      </c>
      <c r="E13" s="98">
        <v>0.113</v>
      </c>
      <c r="F13" s="98">
        <v>0.112</v>
      </c>
      <c r="G13" s="98">
        <v>0.121</v>
      </c>
      <c r="H13" s="98">
        <v>0.14799999999999999</v>
      </c>
      <c r="I13" s="98">
        <v>0.14899999999999999</v>
      </c>
      <c r="J13" s="98">
        <v>0.157</v>
      </c>
      <c r="K13" s="98">
        <v>0.107</v>
      </c>
      <c r="L13" s="98">
        <v>0.19800000000000001</v>
      </c>
      <c r="M13" s="98">
        <v>0.15</v>
      </c>
      <c r="N13" s="98">
        <v>0.127</v>
      </c>
      <c r="O13" s="98">
        <v>0.14299999999999999</v>
      </c>
      <c r="P13" s="98">
        <v>0.14199999999999999</v>
      </c>
      <c r="Q13" s="98">
        <v>0.14099999999999999</v>
      </c>
      <c r="R13" s="98">
        <v>0.13200000000000001</v>
      </c>
      <c r="S13" s="98">
        <v>0.17699999999999999</v>
      </c>
      <c r="T13" s="98">
        <v>0.16700000000000001</v>
      </c>
      <c r="U13" s="98">
        <v>0.14399999999999999</v>
      </c>
      <c r="V13" s="98">
        <v>0.191</v>
      </c>
      <c r="W13" s="98">
        <v>0.16</v>
      </c>
      <c r="X13" s="98">
        <v>0.16</v>
      </c>
      <c r="Y13" s="98">
        <v>0.15</v>
      </c>
      <c r="Z13" s="98">
        <v>0.14199999999999999</v>
      </c>
      <c r="AA13" s="98">
        <v>0.17699999999999999</v>
      </c>
      <c r="AB13" s="98">
        <v>0.14399999999999999</v>
      </c>
      <c r="AC13" s="98">
        <v>0.20100000000000001</v>
      </c>
      <c r="AD13" s="98">
        <v>0.20100000000000001</v>
      </c>
      <c r="AE13" s="98">
        <v>0.193</v>
      </c>
      <c r="AF13" s="103"/>
      <c r="AG13" s="99"/>
      <c r="AH13" s="100">
        <v>4.4909999999999997</v>
      </c>
      <c r="AI13" s="98">
        <v>0.15071428571428572</v>
      </c>
      <c r="AJ13" s="98">
        <v>0.20100000000000001</v>
      </c>
      <c r="AK13" s="101">
        <v>0</v>
      </c>
    </row>
    <row r="14" spans="1:46" ht="25.5" customHeight="1">
      <c r="A14" s="102" t="s">
        <v>33</v>
      </c>
      <c r="B14" s="98">
        <v>0.188</v>
      </c>
      <c r="C14" s="98">
        <v>0.17699999999999999</v>
      </c>
      <c r="D14" s="98">
        <v>0.186</v>
      </c>
      <c r="E14" s="98">
        <v>0.23100000000000001</v>
      </c>
      <c r="F14" s="98">
        <v>0.19</v>
      </c>
      <c r="G14" s="98">
        <v>0.188</v>
      </c>
      <c r="H14" s="98">
        <v>0.187</v>
      </c>
      <c r="I14" s="98">
        <v>7.5999999999999998E-2</v>
      </c>
      <c r="J14" s="98">
        <v>0.16</v>
      </c>
      <c r="K14" s="98">
        <v>0.158</v>
      </c>
      <c r="L14" s="98">
        <v>0.16300000000000001</v>
      </c>
      <c r="M14" s="98">
        <v>0.17399999999999999</v>
      </c>
      <c r="N14" s="98">
        <v>0.17299999999999999</v>
      </c>
      <c r="O14" s="98">
        <v>0.19</v>
      </c>
      <c r="P14" s="98">
        <v>0.13100000000000001</v>
      </c>
      <c r="Q14" s="98">
        <v>0.20100000000000001</v>
      </c>
      <c r="R14" s="98">
        <v>0.13400000000000001</v>
      </c>
      <c r="S14" s="98">
        <v>0.13800000000000001</v>
      </c>
      <c r="T14" s="98">
        <v>0.14599999999999999</v>
      </c>
      <c r="U14" s="98">
        <v>0.14599999999999999</v>
      </c>
      <c r="V14" s="98">
        <v>0.08</v>
      </c>
      <c r="W14" s="98">
        <v>9.0999999999999998E-2</v>
      </c>
      <c r="X14" s="98">
        <v>0.13800000000000001</v>
      </c>
      <c r="Y14" s="98">
        <v>0.14599999999999999</v>
      </c>
      <c r="Z14" s="98">
        <v>0.121</v>
      </c>
      <c r="AA14" s="98">
        <v>0.13400000000000001</v>
      </c>
      <c r="AB14" s="98">
        <v>0.123</v>
      </c>
      <c r="AC14" s="98">
        <v>0.123</v>
      </c>
      <c r="AD14" s="98">
        <v>0.16600000000000001</v>
      </c>
      <c r="AE14" s="98">
        <v>0.14000000000000001</v>
      </c>
      <c r="AF14" s="98">
        <v>0.13600000000000001</v>
      </c>
      <c r="AG14" s="99"/>
      <c r="AH14" s="100">
        <v>4.7350000000000003</v>
      </c>
      <c r="AI14" s="98">
        <v>0.15068965517241378</v>
      </c>
      <c r="AJ14" s="98">
        <v>0.23100000000000001</v>
      </c>
      <c r="AK14" s="101">
        <v>0</v>
      </c>
    </row>
    <row r="15" spans="1:46" ht="25.5" customHeight="1">
      <c r="A15" s="102" t="s">
        <v>34</v>
      </c>
      <c r="B15" s="98">
        <v>0.128</v>
      </c>
      <c r="C15" s="98">
        <v>0.14199999999999999</v>
      </c>
      <c r="D15" s="98">
        <v>0.14199999999999999</v>
      </c>
      <c r="E15" s="98">
        <v>0.16</v>
      </c>
      <c r="F15" s="98">
        <v>9.1999999999999998E-2</v>
      </c>
      <c r="G15" s="98">
        <v>0.18</v>
      </c>
      <c r="H15" s="98">
        <v>0.14399999999999999</v>
      </c>
      <c r="I15" s="98">
        <v>0.17</v>
      </c>
      <c r="J15" s="98">
        <v>0.121</v>
      </c>
      <c r="K15" s="98">
        <v>0.121</v>
      </c>
      <c r="L15" s="98">
        <v>0.14499999999999999</v>
      </c>
      <c r="M15" s="98">
        <v>0.13700000000000001</v>
      </c>
      <c r="N15" s="98">
        <v>0.16900000000000001</v>
      </c>
      <c r="O15" s="98">
        <v>0.18099999999999999</v>
      </c>
      <c r="P15" s="98">
        <v>0.13800000000000001</v>
      </c>
      <c r="Q15" s="98">
        <v>8.6999999999999994E-2</v>
      </c>
      <c r="R15" s="98">
        <v>0.11600000000000001</v>
      </c>
      <c r="S15" s="98">
        <v>0.11600000000000001</v>
      </c>
      <c r="T15" s="98">
        <v>0.104</v>
      </c>
      <c r="U15" s="98">
        <v>0.13900000000000001</v>
      </c>
      <c r="V15" s="98">
        <v>0.153</v>
      </c>
      <c r="W15" s="98">
        <v>0.122</v>
      </c>
      <c r="X15" s="98">
        <v>0.20499999999999999</v>
      </c>
      <c r="Y15" s="98">
        <v>0.14099999999999999</v>
      </c>
      <c r="Z15" s="98">
        <v>0.14099999999999999</v>
      </c>
      <c r="AA15" s="98">
        <v>0.111</v>
      </c>
      <c r="AB15" s="98">
        <v>0.13</v>
      </c>
      <c r="AC15" s="98">
        <v>0.19500000000000001</v>
      </c>
      <c r="AD15" s="98">
        <v>0.11600000000000001</v>
      </c>
      <c r="AE15" s="98">
        <v>0.121</v>
      </c>
      <c r="AF15" s="103"/>
      <c r="AG15" s="99"/>
      <c r="AH15" s="100">
        <v>4.1669999999999998</v>
      </c>
      <c r="AI15" s="98">
        <v>0.13917857142857146</v>
      </c>
      <c r="AJ15" s="98">
        <v>0.20499999999999999</v>
      </c>
      <c r="AK15" s="101">
        <v>0</v>
      </c>
    </row>
    <row r="16" spans="1:46" ht="25.5" customHeight="1">
      <c r="A16" s="102" t="s">
        <v>35</v>
      </c>
      <c r="B16" s="98">
        <v>0.13900000000000001</v>
      </c>
      <c r="C16" s="98">
        <v>0.13900000000000001</v>
      </c>
      <c r="D16" s="98">
        <v>0.114</v>
      </c>
      <c r="E16" s="98">
        <v>0.17199999999999999</v>
      </c>
      <c r="F16" s="98">
        <v>0.126</v>
      </c>
      <c r="G16" s="98">
        <v>0.16800000000000001</v>
      </c>
      <c r="H16" s="98">
        <v>0.13</v>
      </c>
      <c r="I16" s="98">
        <v>0.151</v>
      </c>
      <c r="J16" s="98">
        <v>0.151</v>
      </c>
      <c r="K16" s="98">
        <v>9.6000000000000002E-2</v>
      </c>
      <c r="L16" s="98">
        <v>0.17100000000000001</v>
      </c>
      <c r="M16" s="98">
        <v>0.15</v>
      </c>
      <c r="N16" s="98">
        <v>0.159</v>
      </c>
      <c r="O16" s="98">
        <v>0.122</v>
      </c>
      <c r="P16" s="98">
        <v>0.122</v>
      </c>
      <c r="Q16" s="98">
        <v>0.121</v>
      </c>
      <c r="R16" s="98">
        <v>0.121</v>
      </c>
      <c r="S16" s="98">
        <v>0.121</v>
      </c>
      <c r="T16" s="98">
        <v>0.124</v>
      </c>
      <c r="U16" s="98">
        <v>8.2000000000000003E-2</v>
      </c>
      <c r="V16" s="98">
        <v>0.114</v>
      </c>
      <c r="W16" s="98">
        <v>0.13800000000000001</v>
      </c>
      <c r="X16" s="98">
        <v>0.127</v>
      </c>
      <c r="Y16" s="98">
        <v>5.2999999999999999E-2</v>
      </c>
      <c r="Z16" s="98">
        <v>0.121</v>
      </c>
      <c r="AA16" s="98">
        <v>0.106</v>
      </c>
      <c r="AB16" s="98">
        <v>0.10199999999999999</v>
      </c>
      <c r="AC16" s="98">
        <v>0.13300000000000001</v>
      </c>
      <c r="AD16" s="98">
        <v>0.13700000000000001</v>
      </c>
      <c r="AE16" s="98">
        <v>0.13800000000000001</v>
      </c>
      <c r="AF16" s="98">
        <v>8.1000000000000003E-2</v>
      </c>
      <c r="AG16" s="99"/>
      <c r="AH16" s="100">
        <v>3.9289999999999994</v>
      </c>
      <c r="AI16" s="98">
        <v>0.12589655172413788</v>
      </c>
      <c r="AJ16" s="98">
        <v>0.17199999999999999</v>
      </c>
      <c r="AK16" s="101">
        <v>0</v>
      </c>
    </row>
    <row r="17" spans="1:36">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105" t="s">
        <v>56</v>
      </c>
      <c r="AH17" s="106">
        <v>54.158999999999999</v>
      </c>
      <c r="AI17" s="107"/>
      <c r="AJ17" s="85"/>
    </row>
  </sheetData>
  <hyperlinks>
    <hyperlink ref="M1" location="'Hyper Links'!A1" display="'Hyper Links'!A1" xr:uid="{2B2C5F29-59A0-47B7-9D5E-A6DBB02949C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EA871-2870-4C55-BE7E-10E2B6E29449}">
  <dimension ref="A1:P2"/>
  <sheetViews>
    <sheetView tabSelected="1" workbookViewId="0">
      <selection activeCell="J36" sqref="J36"/>
    </sheetView>
  </sheetViews>
  <sheetFormatPr defaultRowHeight="14.25"/>
  <sheetData>
    <row r="1" spans="1:16" ht="19.5" customHeight="1">
      <c r="A1" s="127" t="s">
        <v>83</v>
      </c>
      <c r="B1" s="128">
        <v>43466</v>
      </c>
      <c r="C1" s="128">
        <v>43497</v>
      </c>
      <c r="D1" s="128">
        <v>43525</v>
      </c>
      <c r="E1" s="128">
        <v>43556</v>
      </c>
      <c r="F1" s="128">
        <v>43586</v>
      </c>
      <c r="G1" s="128">
        <v>43617</v>
      </c>
      <c r="H1" s="128">
        <v>43647</v>
      </c>
      <c r="I1" s="128">
        <v>43678</v>
      </c>
      <c r="J1" s="128">
        <v>43725</v>
      </c>
      <c r="K1" s="128">
        <v>43755</v>
      </c>
      <c r="L1" s="128">
        <v>43786</v>
      </c>
      <c r="M1" s="128">
        <v>43816</v>
      </c>
      <c r="N1" s="129"/>
      <c r="O1" s="129"/>
      <c r="P1" s="129"/>
    </row>
    <row r="2" spans="1:16">
      <c r="A2" t="s">
        <v>57</v>
      </c>
      <c r="B2">
        <v>3678000</v>
      </c>
      <c r="C2">
        <v>3707999.9999999995</v>
      </c>
      <c r="D2">
        <v>4834000</v>
      </c>
      <c r="E2">
        <v>4499000</v>
      </c>
      <c r="F2">
        <v>5751000.0000000009</v>
      </c>
      <c r="G2">
        <v>6269999.9999999991</v>
      </c>
      <c r="H2">
        <v>4227000.0000000009</v>
      </c>
      <c r="I2">
        <v>3869999.9999999995</v>
      </c>
      <c r="J2">
        <v>4491000</v>
      </c>
      <c r="K2">
        <v>4735000</v>
      </c>
      <c r="L2">
        <v>4167000</v>
      </c>
      <c r="M2">
        <v>3928999.9999999995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F0ADEFFB48B849A10AE4A239DAFBBF" ma:contentTypeVersion="4" ma:contentTypeDescription="Create a new document." ma:contentTypeScope="" ma:versionID="86b35d2ed01004755a6c537f978e0e4c">
  <xsd:schema xmlns:xsd="http://www.w3.org/2001/XMLSchema" xmlns:xs="http://www.w3.org/2001/XMLSchema" xmlns:p="http://schemas.microsoft.com/office/2006/metadata/properties" xmlns:ns2="39ab288a-8589-4c39-bdd2-e9c983f1a4bf" targetNamespace="http://schemas.microsoft.com/office/2006/metadata/properties" ma:root="true" ma:fieldsID="9fc5664b8ad7a484f020b06b08969e53" ns2:_="">
    <xsd:import namespace="39ab288a-8589-4c39-bdd2-e9c983f1a4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ab288a-8589-4c39-bdd2-e9c983f1a4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F9E7CD-F8FF-4D5C-BDE1-3BE0D0BF7528}"/>
</file>

<file path=customXml/itemProps2.xml><?xml version="1.0" encoding="utf-8"?>
<ds:datastoreItem xmlns:ds="http://schemas.openxmlformats.org/officeDocument/2006/customXml" ds:itemID="{6D73AB23-17F6-4AFC-8832-7B3B0233E351}"/>
</file>

<file path=customXml/itemProps3.xml><?xml version="1.0" encoding="utf-8"?>
<ds:datastoreItem xmlns:ds="http://schemas.openxmlformats.org/officeDocument/2006/customXml" ds:itemID="{D8C33CB2-1221-486E-B37B-B05173AAEB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WLU</vt:lpstr>
      <vt:lpstr>Golden Hills</vt:lpstr>
      <vt:lpstr>Daily Flow-136</vt:lpstr>
      <vt:lpstr>Monthly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Jacquee Chandler</dc:creator>
  <cp:lastModifiedBy>Jacquee Chandler</cp:lastModifiedBy>
  <dcterms:created xsi:type="dcterms:W3CDTF">2020-02-06T15:26:12Z</dcterms:created>
  <dcterms:modified xsi:type="dcterms:W3CDTF">2020-02-06T16:12:36Z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0x01010028F0ADEFFB48B849A10AE4A239DAFBBF</vt:lpwstr>
  </property>
</Properties>
</file>