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e.chandler\OneDrive - CORIX Group of Companies\Desktop\teams files\"/>
    </mc:Choice>
  </mc:AlternateContent>
  <xr:revisionPtr revIDLastSave="0" documentId="13_ncr:1_{0379D709-7B7D-4F68-912A-2CE80981FE05}" xr6:coauthVersionLast="44" xr6:coauthVersionMax="44" xr10:uidLastSave="{00000000-0000-0000-0000-000000000000}"/>
  <bookViews>
    <workbookView xWindow="1770" yWindow="1770" windowWidth="21600" windowHeight="11385" activeTab="3" xr2:uid="{73AC187A-53AA-4258-9BA3-04D6D38089E9}"/>
  </bookViews>
  <sheets>
    <sheet name="WLU" sheetId="3" r:id="rId1"/>
    <sheet name="Summertree" sheetId="1" r:id="rId2"/>
    <sheet name="Daily Flow-414" sheetId="2" r:id="rId3"/>
    <sheet name="Monthly" sheetId="4" r:id="rId4"/>
  </sheets>
  <definedNames>
    <definedName name="Decision" localSheetId="0">#REF!</definedName>
    <definedName name="Decis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" i="3" l="1"/>
  <c r="B4" i="3"/>
  <c r="D4" i="3"/>
  <c r="F4" i="3"/>
  <c r="H4" i="3"/>
  <c r="J4" i="3"/>
  <c r="L4" i="3"/>
  <c r="N4" i="3"/>
  <c r="P4" i="3"/>
  <c r="R4" i="3"/>
  <c r="T4" i="3"/>
  <c r="V4" i="3"/>
  <c r="X4" i="3"/>
  <c r="AB22" i="1" l="1"/>
  <c r="V22" i="1"/>
  <c r="W22" i="1" s="1"/>
  <c r="T22" i="1"/>
  <c r="G22" i="1"/>
  <c r="J22" i="1" s="1"/>
  <c r="K22" i="1" s="1"/>
  <c r="D22" i="1"/>
  <c r="C22" i="1"/>
  <c r="B22" i="1"/>
  <c r="AB21" i="1"/>
  <c r="W21" i="1"/>
  <c r="V21" i="1"/>
  <c r="T21" i="1"/>
  <c r="G21" i="1"/>
  <c r="D21" i="1"/>
  <c r="C21" i="1"/>
  <c r="B21" i="1"/>
  <c r="AB20" i="1"/>
  <c r="AA21" i="1" s="1"/>
  <c r="V20" i="1"/>
  <c r="W20" i="1" s="1"/>
  <c r="T20" i="1"/>
  <c r="G20" i="1"/>
  <c r="J20" i="1" s="1"/>
  <c r="K20" i="1" s="1"/>
  <c r="D20" i="1"/>
  <c r="C20" i="1"/>
  <c r="B20" i="1"/>
  <c r="H20" i="1" s="1"/>
  <c r="AB19" i="1"/>
  <c r="AC19" i="1" s="1"/>
  <c r="AD19" i="1" s="1"/>
  <c r="W19" i="1"/>
  <c r="T19" i="1"/>
  <c r="G19" i="1"/>
  <c r="D19" i="1"/>
  <c r="C19" i="1"/>
  <c r="B19" i="1"/>
  <c r="AB18" i="1"/>
  <c r="W18" i="1"/>
  <c r="T18" i="1"/>
  <c r="G18" i="1"/>
  <c r="J18" i="1" s="1"/>
  <c r="K18" i="1" s="1"/>
  <c r="D18" i="1"/>
  <c r="C18" i="1"/>
  <c r="B18" i="1"/>
  <c r="AB17" i="1"/>
  <c r="AC17" i="1" s="1"/>
  <c r="AD17" i="1" s="1"/>
  <c r="W17" i="1"/>
  <c r="T17" i="1"/>
  <c r="G17" i="1"/>
  <c r="D17" i="1"/>
  <c r="C17" i="1"/>
  <c r="B17" i="1"/>
  <c r="AB16" i="1"/>
  <c r="W16" i="1"/>
  <c r="G16" i="1"/>
  <c r="D16" i="1"/>
  <c r="C16" i="1"/>
  <c r="B16" i="1"/>
  <c r="AB15" i="1"/>
  <c r="W15" i="1"/>
  <c r="V15" i="1"/>
  <c r="G15" i="1"/>
  <c r="D15" i="1"/>
  <c r="C15" i="1"/>
  <c r="B15" i="1"/>
  <c r="AB14" i="1"/>
  <c r="W14" i="1"/>
  <c r="V14" i="1"/>
  <c r="G14" i="1"/>
  <c r="D14" i="1"/>
  <c r="C14" i="1"/>
  <c r="B14" i="1"/>
  <c r="AB13" i="1"/>
  <c r="W13" i="1"/>
  <c r="G13" i="1"/>
  <c r="D13" i="1"/>
  <c r="C13" i="1"/>
  <c r="B13" i="1"/>
  <c r="AB12" i="1"/>
  <c r="AC12" i="1" s="1"/>
  <c r="AD12" i="1" s="1"/>
  <c r="V12" i="1"/>
  <c r="W12" i="1" s="1"/>
  <c r="G12" i="1"/>
  <c r="D12" i="1"/>
  <c r="C12" i="1"/>
  <c r="B12" i="1"/>
  <c r="B23" i="1" s="1"/>
  <c r="AC11" i="1"/>
  <c r="AD11" i="1" s="1"/>
  <c r="AB11" i="1"/>
  <c r="W11" i="1"/>
  <c r="V11" i="1"/>
  <c r="I23" i="1"/>
  <c r="G11" i="1"/>
  <c r="J11" i="1" s="1"/>
  <c r="E23" i="1"/>
  <c r="D11" i="1"/>
  <c r="D23" i="1" s="1"/>
  <c r="C11" i="1"/>
  <c r="C23" i="1" s="1"/>
  <c r="B11" i="1"/>
  <c r="B24" i="1" s="1"/>
  <c r="J12" i="1" l="1"/>
  <c r="K12" i="1" s="1"/>
  <c r="H12" i="1"/>
  <c r="H14" i="1"/>
  <c r="J14" i="1"/>
  <c r="K14" i="1" s="1"/>
  <c r="W23" i="1"/>
  <c r="H15" i="1"/>
  <c r="J15" i="1"/>
  <c r="K15" i="1" s="1"/>
  <c r="H18" i="1"/>
  <c r="J19" i="1"/>
  <c r="K19" i="1" s="1"/>
  <c r="H19" i="1"/>
  <c r="AC21" i="1"/>
  <c r="AD21" i="1" s="1"/>
  <c r="K11" i="1"/>
  <c r="J23" i="1"/>
  <c r="H16" i="1"/>
  <c r="J16" i="1"/>
  <c r="K16" i="1" s="1"/>
  <c r="H13" i="1"/>
  <c r="J13" i="1"/>
  <c r="K13" i="1" s="1"/>
  <c r="H17" i="1"/>
  <c r="J17" i="1"/>
  <c r="K17" i="1" s="1"/>
  <c r="J21" i="1"/>
  <c r="K21" i="1" s="1"/>
  <c r="H21" i="1"/>
  <c r="AC22" i="1"/>
  <c r="AD22" i="1" s="1"/>
  <c r="AA22" i="1"/>
  <c r="F23" i="1"/>
  <c r="H11" i="1"/>
  <c r="AA13" i="1"/>
  <c r="AC13" i="1" s="1"/>
  <c r="AD13" i="1" s="1"/>
  <c r="AA14" i="1"/>
  <c r="AC14" i="1" s="1"/>
  <c r="AD14" i="1" s="1"/>
  <c r="AA15" i="1"/>
  <c r="AC15" i="1" s="1"/>
  <c r="AD15" i="1" s="1"/>
  <c r="AA16" i="1"/>
  <c r="AC16" i="1" s="1"/>
  <c r="AD16" i="1" s="1"/>
  <c r="H22" i="1"/>
  <c r="G23" i="1"/>
  <c r="AA18" i="1"/>
  <c r="AC18" i="1" s="1"/>
  <c r="AD18" i="1" s="1"/>
  <c r="AA20" i="1"/>
  <c r="AC20" i="1" s="1"/>
  <c r="AD20" i="1" s="1"/>
  <c r="AD23" i="1" l="1"/>
  <c r="J24" i="1"/>
  <c r="K26" i="1" s="1"/>
  <c r="H23" i="1"/>
</calcChain>
</file>

<file path=xl/sharedStrings.xml><?xml version="1.0" encoding="utf-8"?>
<sst xmlns="http://schemas.openxmlformats.org/spreadsheetml/2006/main" count="124" uniqueCount="88">
  <si>
    <t>252/414 - Summertree</t>
  </si>
  <si>
    <t>PWS ID No. 6511423</t>
  </si>
  <si>
    <t>Hyper Links'!A1</t>
  </si>
  <si>
    <t>Master I/C Meter</t>
  </si>
  <si>
    <t>Total Water Used/Loss</t>
  </si>
  <si>
    <t>Pasco County Acct 080930
Master Mtr (Mtr 1) 16839838
Water Meter 2 16839840</t>
  </si>
  <si>
    <t>UIF</t>
  </si>
  <si>
    <t>Purchased</t>
  </si>
  <si>
    <t>Purch. Daily Avg.</t>
  </si>
  <si>
    <t>Purch. Daily Max.</t>
  </si>
  <si>
    <t>Gallons Used</t>
  </si>
  <si>
    <t>Gallons Loss</t>
  </si>
  <si>
    <t>Total Used/ Loss</t>
  </si>
  <si>
    <t xml:space="preserve">I/C Purch., Less Gallons Loss/ Used </t>
  </si>
  <si>
    <t>Billed Consumption</t>
  </si>
  <si>
    <t>Total AFW( Total Used/Loss + Billed)</t>
  </si>
  <si>
    <r>
      <rPr>
        <b/>
        <sz val="9"/>
        <rFont val="Arial"/>
        <family val="2"/>
      </rPr>
      <t>2019</t>
    </r>
    <r>
      <rPr>
        <sz val="9"/>
        <rFont val="Arial"/>
        <family val="2"/>
      </rPr>
      <t xml:space="preserve"> AFW (%) </t>
    </r>
  </si>
  <si>
    <t>2018               AFW %</t>
  </si>
  <si>
    <t>From</t>
  </si>
  <si>
    <t>To</t>
  </si>
  <si>
    <t>No. of Cons. Days</t>
  </si>
  <si>
    <t>Meter #2 Previous Read</t>
  </si>
  <si>
    <t xml:space="preserve">Meter #2 Current Read </t>
  </si>
  <si>
    <t>Mtr #2 Flow</t>
  </si>
  <si>
    <t>Meter #1 Previous Read</t>
  </si>
  <si>
    <t xml:space="preserve">Meter #1 Current Read </t>
  </si>
  <si>
    <t>Mtr #1 Flow</t>
  </si>
  <si>
    <t>Total Flow</t>
  </si>
  <si>
    <t>January 2019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</si>
  <si>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</si>
  <si>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</si>
  <si>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</si>
  <si>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</si>
  <si>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</si>
  <si>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</si>
  <si>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</si>
  <si>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</si>
  <si>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</si>
  <si>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</si>
  <si>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</si>
  <si>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YTDTotal/Avg/Max</t>
  </si>
  <si>
    <t>Total</t>
  </si>
  <si>
    <t>Proof to Total Billed</t>
  </si>
  <si>
    <t>Water Loss-Use'!A1</t>
  </si>
  <si>
    <t>YTD AFW% Jan - Dec</t>
  </si>
  <si>
    <t>Water Loss/Use Proof</t>
  </si>
  <si>
    <t>Verif. W/UIWtrMn WLU wrksht &amp; WAF Input</t>
  </si>
  <si>
    <t>Pasco County Meters</t>
  </si>
  <si>
    <t>Master Meter SN:</t>
  </si>
  <si>
    <t>2" Meter SN:</t>
  </si>
  <si>
    <t xml:space="preserve">252/414 - Summertree  </t>
  </si>
  <si>
    <t xml:space="preserve">MWAF - link to AH(x) </t>
  </si>
  <si>
    <t>Pasco County I/C Master Meter</t>
  </si>
  <si>
    <t>FLOWS</t>
  </si>
  <si>
    <t>Day</t>
  </si>
  <si>
    <t>Avg.</t>
  </si>
  <si>
    <t>Max.</t>
  </si>
  <si>
    <t>Proof</t>
  </si>
  <si>
    <t>READS</t>
  </si>
  <si>
    <t xml:space="preserve"> </t>
  </si>
  <si>
    <t>Summertree</t>
  </si>
  <si>
    <t>YTD Total</t>
  </si>
  <si>
    <t>Dec Loss</t>
  </si>
  <si>
    <t>Dec Used</t>
  </si>
  <si>
    <t>Nov Loss</t>
  </si>
  <si>
    <t>Nov Used</t>
  </si>
  <si>
    <t>Oct Loss</t>
  </si>
  <si>
    <t>Oct Used</t>
  </si>
  <si>
    <t>Sept Loss</t>
  </si>
  <si>
    <t>Sept Used</t>
  </si>
  <si>
    <t>Aug Loss</t>
  </si>
  <si>
    <t>Aug Used</t>
  </si>
  <si>
    <t>July Loss</t>
  </si>
  <si>
    <t>July Used</t>
  </si>
  <si>
    <t>June Loss</t>
  </si>
  <si>
    <t>June Used</t>
  </si>
  <si>
    <t>May Loss</t>
  </si>
  <si>
    <t>May Used</t>
  </si>
  <si>
    <t>April Loss</t>
  </si>
  <si>
    <t>April Used</t>
  </si>
  <si>
    <t>March Loss</t>
  </si>
  <si>
    <t>March Used</t>
  </si>
  <si>
    <t>Feb Loss</t>
  </si>
  <si>
    <t>Feb Used</t>
  </si>
  <si>
    <t>Jan Loss</t>
  </si>
  <si>
    <t>Jan Used</t>
  </si>
  <si>
    <t>System</t>
  </si>
  <si>
    <r>
      <t>Summertree</t>
    </r>
    <r>
      <rPr>
        <b/>
        <sz val="10"/>
        <color indexed="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</si>
</sst>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00000"/>
    <numFmt numFmtId="166" formatCode="mm/dd/yy;@"/>
    <numFmt numFmtId="167" formatCode="0.000"/>
    <numFmt numFmtId="168" formatCode="0.0%"/>
    <numFmt numFmtId="169" formatCode="m/d/yy;@"/>
  </numFmts>
  <fonts count="43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3"/>
      <name val="Arial"/>
      <family val="2"/>
    </font>
    <font>
      <i/>
      <sz val="10"/>
      <color rgb="FFFF0000"/>
      <name val="Arial"/>
      <family val="2"/>
    </font>
    <font>
      <u/>
      <sz val="9"/>
      <color theme="10"/>
      <name val="Geneva"/>
      <family val="2"/>
    </font>
    <font>
      <u/>
      <sz val="10"/>
      <color rgb="FF0070C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9" tint="-0.499984740745262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3" tint="-0.249977111117893"/>
      <name val="Arial"/>
      <family val="2"/>
    </font>
    <font>
      <sz val="11"/>
      <color theme="9" tint="-0.4999847407452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Arial"/>
      <family val="2"/>
    </font>
    <font>
      <b/>
      <sz val="9"/>
      <color rgb="FFFF0000"/>
      <name val="Arial"/>
      <family val="2"/>
    </font>
    <font>
      <i/>
      <sz val="9"/>
      <name val="Arial"/>
      <family val="2"/>
    </font>
    <font>
      <b/>
      <i/>
      <sz val="9"/>
      <color rgb="FFFF0000"/>
      <name val="Arial"/>
      <family val="2"/>
    </font>
    <font>
      <u/>
      <sz val="9"/>
      <color theme="8" tint="-0.249977111117893"/>
      <name val="Arial"/>
      <family val="2"/>
    </font>
    <font>
      <sz val="9"/>
      <color theme="5" tint="-0.249977111117893"/>
      <name val="Arial"/>
      <family val="2"/>
    </font>
    <font>
      <i/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10"/>
      <color indexed="10"/>
      <name val="Arial"/>
      <family val="2"/>
    </font>
    <font>
      <sz val="9"/>
      <name val="Geneva"/>
    </font>
    <font>
      <sz val="9"/>
      <color rgb="FF800000"/>
      <name val="Arial"/>
      <family val="2"/>
    </font>
    <font>
      <sz val="10"/>
      <color rgb="FFFF0000"/>
      <name val="Arial"/>
      <family val="2"/>
    </font>
    <font>
      <u/>
      <sz val="9"/>
      <color rgb="FF0070C0"/>
      <name val="Geneva"/>
      <family val="2"/>
    </font>
    <font>
      <b/>
      <sz val="10"/>
      <color indexed="1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10"/>
      <name val="Arial"/>
      <family val="2"/>
    </font>
    <font>
      <i/>
      <sz val="10"/>
      <name val="Arial"/>
      <family val="2"/>
    </font>
    <font>
      <i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u/>
      <sz val="10"/>
      <name val="Geneva"/>
      <family val="2"/>
    </font>
    <font>
      <sz val="10"/>
      <name val="Genev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40" fillId="0" borderId="0"/>
    <xf numFmtId="0" fontId="40" fillId="0" borderId="0"/>
  </cellStyleXfs>
  <cellXfs count="17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6" fillId="0" borderId="0" xfId="0" applyFont="1" applyAlignment="1">
      <alignment horizontal="center"/>
    </xf>
    <xf numFmtId="0" fontId="8" fillId="0" borderId="0" xfId="2" quotePrefix="1" applyFont="1" applyAlignment="1" applyProtection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0" fontId="9" fillId="5" borderId="2" xfId="0" applyFont="1" applyFill="1" applyBorder="1" applyAlignment="1">
      <alignment horizontal="center" wrapText="1"/>
    </xf>
    <xf numFmtId="0" fontId="9" fillId="6" borderId="8" xfId="0" applyFont="1" applyFill="1" applyBorder="1" applyAlignment="1">
      <alignment horizontal="center" wrapText="1"/>
    </xf>
    <xf numFmtId="0" fontId="9" fillId="7" borderId="2" xfId="0" applyFont="1" applyFill="1" applyBorder="1" applyAlignment="1">
      <alignment wrapText="1"/>
    </xf>
    <xf numFmtId="0" fontId="9" fillId="0" borderId="9" xfId="0" applyFont="1" applyBorder="1" applyAlignment="1">
      <alignment horizontal="center" wrapText="1"/>
    </xf>
    <xf numFmtId="9" fontId="11" fillId="8" borderId="3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49" fontId="10" fillId="0" borderId="13" xfId="0" applyNumberFormat="1" applyFont="1" applyBorder="1"/>
    <xf numFmtId="164" fontId="12" fillId="3" borderId="11" xfId="0" applyNumberFormat="1" applyFont="1" applyFill="1" applyBorder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165" fontId="12" fillId="0" borderId="14" xfId="0" applyNumberFormat="1" applyFont="1" applyBorder="1" applyAlignment="1">
      <alignment horizontal="center"/>
    </xf>
    <xf numFmtId="165" fontId="12" fillId="9" borderId="11" xfId="0" applyNumberFormat="1" applyFont="1" applyFill="1" applyBorder="1" applyAlignment="1">
      <alignment horizontal="center"/>
    </xf>
    <xf numFmtId="165" fontId="12" fillId="0" borderId="11" xfId="0" applyNumberFormat="1" applyFont="1" applyBorder="1" applyAlignment="1">
      <alignment horizontal="center"/>
    </xf>
    <xf numFmtId="165" fontId="12" fillId="6" borderId="14" xfId="0" applyNumberFormat="1" applyFont="1" applyFill="1" applyBorder="1" applyAlignment="1">
      <alignment horizontal="center"/>
    </xf>
    <xf numFmtId="165" fontId="13" fillId="0" borderId="11" xfId="0" applyNumberFormat="1" applyFont="1" applyBorder="1"/>
    <xf numFmtId="10" fontId="14" fillId="0" borderId="11" xfId="1" applyNumberFormat="1" applyFont="1" applyBorder="1" applyAlignment="1">
      <alignment horizontal="center"/>
    </xf>
    <xf numFmtId="9" fontId="11" fillId="8" borderId="11" xfId="1" applyFont="1" applyFill="1" applyBorder="1" applyAlignment="1">
      <alignment horizontal="center" vertical="center"/>
    </xf>
    <xf numFmtId="9" fontId="15" fillId="0" borderId="0" xfId="1" applyFont="1" applyAlignment="1">
      <alignment horizontal="center"/>
    </xf>
    <xf numFmtId="166" fontId="16" fillId="0" borderId="15" xfId="0" applyNumberFormat="1" applyFont="1" applyBorder="1" applyAlignment="1">
      <alignment horizontal="center"/>
    </xf>
    <xf numFmtId="166" fontId="16" fillId="0" borderId="13" xfId="0" applyNumberFormat="1" applyFont="1" applyBorder="1" applyAlignment="1">
      <alignment horizontal="center"/>
    </xf>
    <xf numFmtId="1" fontId="16" fillId="0" borderId="13" xfId="0" applyNumberFormat="1" applyFont="1" applyBorder="1" applyAlignment="1">
      <alignment horizontal="center"/>
    </xf>
    <xf numFmtId="1" fontId="16" fillId="2" borderId="13" xfId="0" applyNumberFormat="1" applyFont="1" applyFill="1" applyBorder="1" applyAlignment="1">
      <alignment horizontal="center"/>
    </xf>
    <xf numFmtId="167" fontId="16" fillId="2" borderId="13" xfId="0" applyNumberFormat="1" applyFont="1" applyFill="1" applyBorder="1" applyAlignment="1">
      <alignment horizontal="center"/>
    </xf>
    <xf numFmtId="167" fontId="16" fillId="0" borderId="13" xfId="0" applyNumberFormat="1" applyFont="1" applyBorder="1" applyAlignment="1">
      <alignment horizontal="center"/>
    </xf>
    <xf numFmtId="167" fontId="17" fillId="0" borderId="16" xfId="0" applyNumberFormat="1" applyFont="1" applyBorder="1" applyAlignment="1">
      <alignment horizontal="center"/>
    </xf>
    <xf numFmtId="166" fontId="16" fillId="2" borderId="15" xfId="0" applyNumberFormat="1" applyFont="1" applyFill="1" applyBorder="1" applyAlignment="1">
      <alignment horizontal="center"/>
    </xf>
    <xf numFmtId="166" fontId="16" fillId="2" borderId="13" xfId="0" applyNumberFormat="1" applyFont="1" applyFill="1" applyBorder="1" applyAlignment="1">
      <alignment horizontal="center"/>
    </xf>
    <xf numFmtId="167" fontId="14" fillId="0" borderId="0" xfId="0" applyNumberFormat="1" applyFont="1" applyAlignment="1">
      <alignment horizontal="center"/>
    </xf>
    <xf numFmtId="0" fontId="9" fillId="0" borderId="17" xfId="0" applyFont="1" applyBorder="1"/>
    <xf numFmtId="164" fontId="12" fillId="3" borderId="13" xfId="0" applyNumberFormat="1" applyFont="1" applyFill="1" applyBorder="1" applyAlignment="1">
      <alignment horizontal="center"/>
    </xf>
    <xf numFmtId="164" fontId="12" fillId="0" borderId="13" xfId="0" applyNumberFormat="1" applyFont="1" applyBorder="1" applyAlignment="1">
      <alignment horizontal="center"/>
    </xf>
    <xf numFmtId="165" fontId="12" fillId="9" borderId="13" xfId="0" applyNumberFormat="1" applyFont="1" applyFill="1" applyBorder="1" applyAlignment="1">
      <alignment horizontal="center"/>
    </xf>
    <xf numFmtId="165" fontId="13" fillId="0" borderId="13" xfId="0" applyNumberFormat="1" applyFont="1" applyBorder="1"/>
    <xf numFmtId="9" fontId="11" fillId="8" borderId="13" xfId="1" applyFont="1" applyFill="1" applyBorder="1" applyAlignment="1">
      <alignment horizontal="center" vertical="center"/>
    </xf>
    <xf numFmtId="165" fontId="12" fillId="0" borderId="13" xfId="0" applyNumberFormat="1" applyFont="1" applyBorder="1" applyAlignment="1">
      <alignment horizontal="center"/>
    </xf>
    <xf numFmtId="165" fontId="12" fillId="6" borderId="17" xfId="0" applyNumberFormat="1" applyFont="1" applyFill="1" applyBorder="1" applyAlignment="1">
      <alignment horizontal="center"/>
    </xf>
    <xf numFmtId="1" fontId="16" fillId="2" borderId="15" xfId="0" applyNumberFormat="1" applyFont="1" applyFill="1" applyBorder="1" applyAlignment="1">
      <alignment horizontal="center"/>
    </xf>
    <xf numFmtId="165" fontId="12" fillId="9" borderId="14" xfId="0" applyNumberFormat="1" applyFont="1" applyFill="1" applyBorder="1" applyAlignment="1">
      <alignment horizontal="center"/>
    </xf>
    <xf numFmtId="0" fontId="9" fillId="0" borderId="18" xfId="0" applyFont="1" applyBorder="1"/>
    <xf numFmtId="166" fontId="16" fillId="0" borderId="19" xfId="0" applyNumberFormat="1" applyFont="1" applyBorder="1" applyAlignment="1">
      <alignment horizontal="center"/>
    </xf>
    <xf numFmtId="166" fontId="16" fillId="0" borderId="20" xfId="0" applyNumberFormat="1" applyFont="1" applyBorder="1" applyAlignment="1">
      <alignment horizontal="center"/>
    </xf>
    <xf numFmtId="1" fontId="16" fillId="0" borderId="20" xfId="0" applyNumberFormat="1" applyFont="1" applyBorder="1" applyAlignment="1">
      <alignment horizontal="center"/>
    </xf>
    <xf numFmtId="1" fontId="16" fillId="2" borderId="20" xfId="0" applyNumberFormat="1" applyFont="1" applyFill="1" applyBorder="1" applyAlignment="1">
      <alignment horizontal="center"/>
    </xf>
    <xf numFmtId="167" fontId="16" fillId="2" borderId="20" xfId="0" applyNumberFormat="1" applyFont="1" applyFill="1" applyBorder="1" applyAlignment="1">
      <alignment horizontal="center"/>
    </xf>
    <xf numFmtId="167" fontId="16" fillId="0" borderId="20" xfId="0" applyNumberFormat="1" applyFont="1" applyBorder="1" applyAlignment="1">
      <alignment horizontal="center"/>
    </xf>
    <xf numFmtId="1" fontId="16" fillId="2" borderId="19" xfId="0" applyNumberFormat="1" applyFont="1" applyFill="1" applyBorder="1" applyAlignment="1">
      <alignment horizontal="center"/>
    </xf>
    <xf numFmtId="0" fontId="10" fillId="0" borderId="17" xfId="0" applyFont="1" applyBorder="1" applyAlignment="1">
      <alignment horizontal="left"/>
    </xf>
    <xf numFmtId="164" fontId="18" fillId="3" borderId="13" xfId="0" applyNumberFormat="1" applyFont="1" applyFill="1" applyBorder="1" applyAlignment="1">
      <alignment horizontal="center"/>
    </xf>
    <xf numFmtId="164" fontId="18" fillId="0" borderId="13" xfId="0" applyNumberFormat="1" applyFont="1" applyBorder="1" applyAlignment="1">
      <alignment horizontal="center"/>
    </xf>
    <xf numFmtId="165" fontId="18" fillId="0" borderId="13" xfId="0" applyNumberFormat="1" applyFont="1" applyBorder="1" applyAlignment="1">
      <alignment horizontal="center"/>
    </xf>
    <xf numFmtId="165" fontId="18" fillId="4" borderId="13" xfId="0" applyNumberFormat="1" applyFont="1" applyFill="1" applyBorder="1" applyAlignment="1">
      <alignment horizontal="center"/>
    </xf>
    <xf numFmtId="165" fontId="18" fillId="5" borderId="13" xfId="0" applyNumberFormat="1" applyFont="1" applyFill="1" applyBorder="1" applyAlignment="1">
      <alignment horizontal="center"/>
    </xf>
    <xf numFmtId="165" fontId="18" fillId="6" borderId="13" xfId="0" applyNumberFormat="1" applyFont="1" applyFill="1" applyBorder="1" applyAlignment="1">
      <alignment horizontal="center"/>
    </xf>
    <xf numFmtId="165" fontId="13" fillId="7" borderId="13" xfId="0" applyNumberFormat="1" applyFont="1" applyFill="1" applyBorder="1"/>
    <xf numFmtId="0" fontId="16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11" xfId="0" applyNumberFormat="1" applyFont="1" applyBorder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167" fontId="9" fillId="0" borderId="0" xfId="0" applyNumberFormat="1" applyFont="1"/>
    <xf numFmtId="165" fontId="18" fillId="0" borderId="22" xfId="0" applyNumberFormat="1" applyFont="1" applyBorder="1" applyAlignment="1">
      <alignment horizontal="center"/>
    </xf>
    <xf numFmtId="165" fontId="18" fillId="0" borderId="14" xfId="0" applyNumberFormat="1" applyFont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0" fontId="10" fillId="0" borderId="0" xfId="0" applyFont="1"/>
    <xf numFmtId="0" fontId="9" fillId="0" borderId="0" xfId="0" applyFont="1"/>
    <xf numFmtId="0" fontId="21" fillId="0" borderId="13" xfId="0" applyFont="1" applyBorder="1"/>
    <xf numFmtId="164" fontId="22" fillId="0" borderId="13" xfId="0" applyNumberFormat="1" applyFont="1" applyBorder="1" applyAlignment="1">
      <alignment horizontal="right"/>
    </xf>
    <xf numFmtId="165" fontId="22" fillId="0" borderId="13" xfId="0" applyNumberFormat="1" applyFont="1" applyBorder="1" applyAlignment="1">
      <alignment horizontal="center"/>
    </xf>
    <xf numFmtId="0" fontId="23" fillId="0" borderId="0" xfId="2" quotePrefix="1" applyFont="1" applyAlignment="1" applyProtection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24" fillId="0" borderId="0" xfId="0" applyFont="1" applyAlignment="1">
      <alignment horizontal="right"/>
    </xf>
    <xf numFmtId="0" fontId="24" fillId="0" borderId="0" xfId="0" applyFont="1"/>
    <xf numFmtId="3" fontId="24" fillId="0" borderId="0" xfId="0" applyNumberFormat="1" applyFont="1"/>
    <xf numFmtId="167" fontId="9" fillId="0" borderId="17" xfId="0" applyNumberFormat="1" applyFont="1" applyBorder="1"/>
    <xf numFmtId="168" fontId="18" fillId="0" borderId="24" xfId="0" applyNumberFormat="1" applyFont="1" applyBorder="1" applyAlignment="1">
      <alignment horizontal="right"/>
    </xf>
    <xf numFmtId="10" fontId="12" fillId="0" borderId="13" xfId="1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164" fontId="24" fillId="0" borderId="0" xfId="0" applyNumberFormat="1" applyFont="1"/>
    <xf numFmtId="169" fontId="24" fillId="0" borderId="0" xfId="0" applyNumberFormat="1" applyFont="1"/>
    <xf numFmtId="169" fontId="9" fillId="0" borderId="0" xfId="0" applyNumberFormat="1" applyFont="1"/>
    <xf numFmtId="0" fontId="3" fillId="0" borderId="0" xfId="0" applyFont="1" applyAlignment="1">
      <alignment horizontal="center" wrapText="1"/>
    </xf>
    <xf numFmtId="0" fontId="25" fillId="0" borderId="17" xfId="0" applyFont="1" applyBorder="1"/>
    <xf numFmtId="0" fontId="26" fillId="0" borderId="24" xfId="0" applyFont="1" applyBorder="1" applyAlignment="1">
      <alignment horizontal="right"/>
    </xf>
    <xf numFmtId="165" fontId="26" fillId="0" borderId="13" xfId="0" applyNumberFormat="1" applyFont="1" applyBorder="1" applyAlignment="1">
      <alignment horizontal="center"/>
    </xf>
    <xf numFmtId="10" fontId="24" fillId="0" borderId="0" xfId="0" applyNumberFormat="1" applyFont="1"/>
    <xf numFmtId="0" fontId="9" fillId="10" borderId="17" xfId="0" applyFont="1" applyFill="1" applyBorder="1" applyAlignment="1">
      <alignment horizontal="left"/>
    </xf>
    <xf numFmtId="0" fontId="9" fillId="10" borderId="25" xfId="0" applyFont="1" applyFill="1" applyBorder="1" applyAlignment="1">
      <alignment horizontal="center" wrapText="1"/>
    </xf>
    <xf numFmtId="0" fontId="9" fillId="10" borderId="24" xfId="0" applyFont="1" applyFill="1" applyBorder="1" applyAlignment="1">
      <alignment horizontal="center" wrapText="1"/>
    </xf>
    <xf numFmtId="0" fontId="27" fillId="0" borderId="0" xfId="0" applyFont="1"/>
    <xf numFmtId="165" fontId="12" fillId="0" borderId="0" xfId="0" applyNumberFormat="1" applyFont="1" applyAlignment="1">
      <alignment horizontal="center"/>
    </xf>
    <xf numFmtId="0" fontId="16" fillId="0" borderId="13" xfId="0" applyFont="1" applyBorder="1"/>
    <xf numFmtId="0" fontId="16" fillId="0" borderId="13" xfId="0" applyFont="1" applyBorder="1" applyAlignment="1">
      <alignment horizontal="right"/>
    </xf>
    <xf numFmtId="0" fontId="16" fillId="0" borderId="13" xfId="0" applyFont="1" applyBorder="1" applyAlignment="1">
      <alignment horizontal="left"/>
    </xf>
    <xf numFmtId="0" fontId="2" fillId="0" borderId="0" xfId="0" applyFont="1"/>
    <xf numFmtId="1" fontId="9" fillId="0" borderId="0" xfId="0" applyNumberFormat="1" applyFont="1"/>
    <xf numFmtId="0" fontId="30" fillId="0" borderId="0" xfId="0" applyFont="1"/>
    <xf numFmtId="0" fontId="31" fillId="0" borderId="0" xfId="2" quotePrefix="1" applyFont="1" applyAlignment="1" applyProtection="1"/>
    <xf numFmtId="0" fontId="21" fillId="0" borderId="0" xfId="0" applyFont="1"/>
    <xf numFmtId="0" fontId="10" fillId="0" borderId="0" xfId="0" applyFont="1" applyAlignment="1">
      <alignment horizontal="left"/>
    </xf>
    <xf numFmtId="164" fontId="21" fillId="0" borderId="0" xfId="0" applyNumberFormat="1" applyFont="1"/>
    <xf numFmtId="0" fontId="32" fillId="0" borderId="0" xfId="0" applyFont="1" applyAlignment="1">
      <alignment horizontal="left"/>
    </xf>
    <xf numFmtId="49" fontId="18" fillId="0" borderId="0" xfId="0" applyNumberFormat="1" applyFont="1" applyAlignment="1">
      <alignment horizontal="left"/>
    </xf>
    <xf numFmtId="0" fontId="20" fillId="0" borderId="0" xfId="0" applyFont="1"/>
    <xf numFmtId="49" fontId="33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center"/>
    </xf>
    <xf numFmtId="0" fontId="3" fillId="11" borderId="13" xfId="0" applyFont="1" applyFill="1" applyBorder="1" applyAlignment="1">
      <alignment horizontal="center"/>
    </xf>
    <xf numFmtId="167" fontId="4" fillId="12" borderId="0" xfId="0" applyNumberFormat="1" applyFont="1" applyFill="1"/>
    <xf numFmtId="0" fontId="3" fillId="0" borderId="13" xfId="0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17" fontId="3" fillId="0" borderId="13" xfId="0" applyNumberFormat="1" applyFont="1" applyBorder="1"/>
    <xf numFmtId="165" fontId="4" fillId="0" borderId="13" xfId="0" applyNumberFormat="1" applyFont="1" applyBorder="1" applyAlignment="1">
      <alignment horizontal="center"/>
    </xf>
    <xf numFmtId="164" fontId="4" fillId="12" borderId="13" xfId="0" applyNumberFormat="1" applyFont="1" applyFill="1" applyBorder="1"/>
    <xf numFmtId="165" fontId="3" fillId="0" borderId="13" xfId="0" applyNumberFormat="1" applyFont="1" applyBorder="1" applyAlignment="1">
      <alignment horizontal="center"/>
    </xf>
    <xf numFmtId="0" fontId="4" fillId="0" borderId="13" xfId="0" applyFont="1" applyBorder="1"/>
    <xf numFmtId="165" fontId="4" fillId="11" borderId="13" xfId="0" applyNumberFormat="1" applyFont="1" applyFill="1" applyBorder="1" applyAlignment="1">
      <alignment horizontal="center"/>
    </xf>
    <xf numFmtId="164" fontId="4" fillId="11" borderId="13" xfId="0" applyNumberFormat="1" applyFont="1" applyFill="1" applyBorder="1" applyAlignment="1">
      <alignment horizontal="center"/>
    </xf>
    <xf numFmtId="0" fontId="4" fillId="13" borderId="0" xfId="0" applyFont="1" applyFill="1"/>
    <xf numFmtId="0" fontId="35" fillId="13" borderId="0" xfId="0" applyFont="1" applyFill="1"/>
    <xf numFmtId="165" fontId="0" fillId="0" borderId="0" xfId="0" applyNumberFormat="1"/>
    <xf numFmtId="0" fontId="36" fillId="0" borderId="0" xfId="0" applyFont="1"/>
    <xf numFmtId="0" fontId="37" fillId="0" borderId="0" xfId="0" applyFont="1"/>
    <xf numFmtId="1" fontId="4" fillId="0" borderId="13" xfId="0" applyNumberFormat="1" applyFont="1" applyBorder="1" applyAlignment="1">
      <alignment horizontal="center"/>
    </xf>
    <xf numFmtId="1" fontId="4" fillId="11" borderId="13" xfId="0" applyNumberFormat="1" applyFont="1" applyFill="1" applyBorder="1" applyAlignment="1">
      <alignment horizontal="center"/>
    </xf>
    <xf numFmtId="0" fontId="38" fillId="0" borderId="0" xfId="0" applyFont="1" applyAlignment="1">
      <alignment horizontal="right"/>
    </xf>
    <xf numFmtId="165" fontId="38" fillId="0" borderId="13" xfId="0" applyNumberFormat="1" applyFont="1" applyBorder="1" applyAlignment="1">
      <alignment horizontal="center"/>
    </xf>
    <xf numFmtId="165" fontId="1" fillId="0" borderId="13" xfId="0" applyNumberFormat="1" applyFont="1" applyBorder="1" applyAlignment="1">
      <alignment horizontal="center"/>
    </xf>
    <xf numFmtId="0" fontId="39" fillId="0" borderId="13" xfId="2" applyFont="1" applyBorder="1" applyAlignment="1" applyProtection="1"/>
    <xf numFmtId="0" fontId="19" fillId="14" borderId="13" xfId="0" applyFont="1" applyFill="1" applyBorder="1" applyAlignment="1">
      <alignment horizontal="center" wrapText="1"/>
    </xf>
    <xf numFmtId="0" fontId="1" fillId="14" borderId="13" xfId="0" applyFont="1" applyFill="1" applyBorder="1" applyAlignment="1">
      <alignment horizontal="center" wrapText="1"/>
    </xf>
    <xf numFmtId="0" fontId="1" fillId="14" borderId="24" xfId="0" applyFont="1" applyFill="1" applyBorder="1" applyAlignment="1">
      <alignment horizontal="center" wrapText="1"/>
    </xf>
    <xf numFmtId="0" fontId="38" fillId="14" borderId="26" xfId="0" applyFont="1" applyFill="1" applyBorder="1" applyAlignment="1">
      <alignment horizontal="center"/>
    </xf>
    <xf numFmtId="165" fontId="19" fillId="0" borderId="13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0" fontId="18" fillId="2" borderId="21" xfId="0" applyNumberFormat="1" applyFont="1" applyFill="1" applyBorder="1" applyAlignment="1">
      <alignment horizontal="center"/>
    </xf>
    <xf numFmtId="10" fontId="18" fillId="2" borderId="11" xfId="0" applyNumberFormat="1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29" fillId="0" borderId="0" xfId="3" applyFont="1" applyAlignment="1">
      <alignment horizontal="center" wrapText="1"/>
    </xf>
    <xf numFmtId="0" fontId="0" fillId="15" borderId="0" xfId="0" applyFill="1" applyAlignment="1">
      <alignment horizontal="center"/>
    </xf>
    <xf numFmtId="17" fontId="0" fillId="15" borderId="13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41" fillId="0" borderId="17" xfId="4" applyFont="1" applyBorder="1" applyAlignment="1">
      <alignment horizontal="left"/>
    </xf>
    <xf numFmtId="3" fontId="41" fillId="0" borderId="13" xfId="5" applyNumberFormat="1" applyFont="1" applyBorder="1"/>
  </cellXfs>
  <cellStyles count="6">
    <cellStyle name="Hyperlink" xfId="2" builtinId="8"/>
    <cellStyle name="Normal" xfId="0" builtinId="0"/>
    <cellStyle name="Normal 4" xfId="3" xr:uid="{CBEBCB9B-7D94-4557-8AA8-0863744B9595}"/>
    <cellStyle name="Normal_FLORIDA - UFW" xfId="4" xr:uid="{D91ED5D7-CAA1-4C96-A7B6-55AB9F9CEEE7}"/>
    <cellStyle name="Normal_Water Account-Chlt/2002" xfId="5" xr:uid="{0B745E0B-A575-4EA3-BACE-43B7877258EE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B2865-B045-42C2-A6EE-46E5AED09CC6}">
  <dimension ref="A1:Z4"/>
  <sheetViews>
    <sheetView workbookViewId="0">
      <selection activeCell="H15" sqref="H15"/>
    </sheetView>
  </sheetViews>
  <sheetFormatPr defaultRowHeight="14.25"/>
  <sheetData>
    <row r="1" spans="1:26" ht="15" thickBot="1"/>
    <row r="2" spans="1:26" ht="30.75" thickBot="1">
      <c r="A2" s="155">
        <v>2019</v>
      </c>
      <c r="B2" s="154" t="s">
        <v>85</v>
      </c>
      <c r="C2" s="153" t="s">
        <v>84</v>
      </c>
      <c r="D2" s="153" t="s">
        <v>83</v>
      </c>
      <c r="E2" s="153" t="s">
        <v>82</v>
      </c>
      <c r="F2" s="153" t="s">
        <v>81</v>
      </c>
      <c r="G2" s="153" t="s">
        <v>80</v>
      </c>
      <c r="H2" s="153" t="s">
        <v>79</v>
      </c>
      <c r="I2" s="153" t="s">
        <v>78</v>
      </c>
      <c r="J2" s="153" t="s">
        <v>77</v>
      </c>
      <c r="K2" s="153" t="s">
        <v>76</v>
      </c>
      <c r="L2" s="153" t="s">
        <v>75</v>
      </c>
      <c r="M2" s="153" t="s">
        <v>74</v>
      </c>
      <c r="N2" s="153" t="s">
        <v>73</v>
      </c>
      <c r="O2" s="153" t="s">
        <v>72</v>
      </c>
      <c r="P2" s="153" t="s">
        <v>71</v>
      </c>
      <c r="Q2" s="153" t="s">
        <v>70</v>
      </c>
      <c r="R2" s="153" t="s">
        <v>69</v>
      </c>
      <c r="S2" s="153" t="s">
        <v>68</v>
      </c>
      <c r="T2" s="153" t="s">
        <v>67</v>
      </c>
      <c r="U2" s="153" t="s">
        <v>66</v>
      </c>
      <c r="V2" s="153" t="s">
        <v>65</v>
      </c>
      <c r="W2" s="153" t="s">
        <v>64</v>
      </c>
      <c r="X2" s="153" t="s">
        <v>63</v>
      </c>
      <c r="Y2" s="153" t="s">
        <v>62</v>
      </c>
      <c r="Z2" s="152" t="s">
        <v>61</v>
      </c>
    </row>
    <row r="3" spans="1:26" ht="18.75" customHeight="1">
      <c r="A3" s="151" t="s">
        <v>60</v>
      </c>
      <c r="B3" s="150">
        <v>1.25868</v>
      </c>
      <c r="C3" s="150">
        <v>3.5000000000000001E-3</v>
      </c>
      <c r="D3" s="150">
        <v>0.35897000000000001</v>
      </c>
      <c r="E3" s="150">
        <v>3.0000000000000001E-3</v>
      </c>
      <c r="F3" s="150">
        <v>3.3090000000000001E-2</v>
      </c>
      <c r="G3" s="150">
        <v>0</v>
      </c>
      <c r="H3" s="150">
        <v>0.70730999999999999</v>
      </c>
      <c r="I3" s="150">
        <v>1.25E-3</v>
      </c>
      <c r="J3" s="150">
        <v>2.2324600000000001</v>
      </c>
      <c r="K3" s="150">
        <v>2E-3</v>
      </c>
      <c r="L3" s="150">
        <v>1.72587</v>
      </c>
      <c r="M3" s="150">
        <v>5.0000000000000001E-4</v>
      </c>
      <c r="N3" s="150">
        <v>1.7419500000000001</v>
      </c>
      <c r="O3" s="150">
        <v>7.0000000000000001E-3</v>
      </c>
      <c r="P3" s="150">
        <v>1.9250100000000001</v>
      </c>
      <c r="Q3" s="150">
        <v>7.0000000000000001E-3</v>
      </c>
      <c r="R3" s="150">
        <v>2.3612500000000001</v>
      </c>
      <c r="S3" s="150">
        <v>0</v>
      </c>
      <c r="T3" s="150">
        <v>2.0812499999999998</v>
      </c>
      <c r="U3" s="150">
        <v>1.6000000000000001E-3</v>
      </c>
      <c r="V3" s="150">
        <v>0.60636999999999996</v>
      </c>
      <c r="W3" s="150">
        <v>1.0499999999999999E-3</v>
      </c>
      <c r="X3" s="150">
        <v>0.26545000000000002</v>
      </c>
      <c r="Y3" s="150">
        <v>4.0000000000000001E-3</v>
      </c>
      <c r="Z3" s="149">
        <f>SUM(B3:Y3)</f>
        <v>15.328559999999998</v>
      </c>
    </row>
    <row r="4" spans="1:26" ht="27.75" customHeight="1">
      <c r="A4" s="148" t="s">
        <v>41</v>
      </c>
      <c r="B4" s="156">
        <f>SUM(B3:C3)</f>
        <v>1.2621800000000001</v>
      </c>
      <c r="C4" s="156"/>
      <c r="D4" s="156">
        <f>SUM(D3:E3)</f>
        <v>0.36197000000000001</v>
      </c>
      <c r="E4" s="156"/>
      <c r="F4" s="156">
        <f>SUM(F3:G3)</f>
        <v>3.3090000000000001E-2</v>
      </c>
      <c r="G4" s="156"/>
      <c r="H4" s="156">
        <f>SUM(H3:I3)</f>
        <v>0.70855999999999997</v>
      </c>
      <c r="I4" s="156"/>
      <c r="J4" s="156">
        <f>SUM(J3:K3)</f>
        <v>2.2344599999999999</v>
      </c>
      <c r="K4" s="156"/>
      <c r="L4" s="156">
        <f>SUM(L3:M3)</f>
        <v>1.72637</v>
      </c>
      <c r="M4" s="156"/>
      <c r="N4" s="156">
        <f>SUM(N3:O3)</f>
        <v>1.74895</v>
      </c>
      <c r="O4" s="156"/>
      <c r="P4" s="156">
        <f>SUM(P3:Q3)</f>
        <v>1.93201</v>
      </c>
      <c r="Q4" s="156"/>
      <c r="R4" s="156">
        <f>SUM(R3:S3)</f>
        <v>2.3612500000000001</v>
      </c>
      <c r="S4" s="156"/>
      <c r="T4" s="156">
        <f>SUM(T3:U3)</f>
        <v>2.0828499999999996</v>
      </c>
      <c r="U4" s="156"/>
      <c r="V4" s="156">
        <f>SUM(V3:W3)</f>
        <v>0.60741999999999996</v>
      </c>
      <c r="W4" s="156"/>
      <c r="X4" s="156">
        <f>SUM(X3:Y3)</f>
        <v>0.26945000000000002</v>
      </c>
      <c r="Y4" s="156"/>
    </row>
  </sheetData>
  <mergeCells count="12"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hyperlinks>
    <hyperlink ref="A3" location="Summertree!A1" display="Summertree" xr:uid="{2F308EAC-71BD-4168-B48E-54B47E96CB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FA63C-B12D-42F9-BA9C-2C732F9B25C2}">
  <sheetPr>
    <tabColor rgb="FF00B050"/>
  </sheetPr>
  <dimension ref="A1:AE36"/>
  <sheetViews>
    <sheetView zoomScaleNormal="100" workbookViewId="0">
      <selection activeCell="A9" sqref="A9"/>
    </sheetView>
  </sheetViews>
  <sheetFormatPr defaultRowHeight="14.25"/>
  <cols>
    <col min="1" max="1" width="15.875" customWidth="1"/>
    <col min="2" max="2" width="9" customWidth="1"/>
    <col min="3" max="3" width="7.625" customWidth="1"/>
    <col min="4" max="4" width="12" customWidth="1"/>
    <col min="5" max="5" width="9.75" customWidth="1"/>
    <col min="6" max="6" width="10" customWidth="1"/>
    <col min="7" max="7" width="10.875" customWidth="1"/>
    <col min="8" max="8" width="11.625" customWidth="1"/>
    <col min="9" max="9" width="11.25" customWidth="1"/>
    <col min="10" max="10" width="9.625" customWidth="1"/>
    <col min="11" max="11" width="11.875" customWidth="1"/>
    <col min="12" max="13" width="11.625" customWidth="1"/>
    <col min="14" max="14" width="7.375" bestFit="1" customWidth="1"/>
    <col min="15" max="15" width="10" customWidth="1"/>
    <col min="16" max="16" width="9.875" customWidth="1"/>
    <col min="17" max="17" width="10.125" hidden="1" customWidth="1"/>
    <col min="18" max="18" width="8.75" hidden="1" customWidth="1"/>
    <col min="19" max="19" width="10.125" hidden="1" customWidth="1"/>
    <col min="20" max="20" width="10.125" customWidth="1"/>
    <col min="21" max="21" width="9.25" customWidth="1"/>
    <col min="22" max="22" width="7.625" customWidth="1"/>
    <col min="23" max="23" width="9.875" customWidth="1"/>
    <col min="24" max="24" width="10.125" hidden="1" customWidth="1"/>
    <col min="25" max="25" width="8.75" hidden="1" customWidth="1"/>
    <col min="26" max="26" width="10.125" hidden="1" customWidth="1"/>
    <col min="27" max="27" width="10.125" customWidth="1"/>
    <col min="28" max="28" width="9.25" customWidth="1"/>
    <col min="29" max="29" width="10.125" bestFit="1" customWidth="1"/>
  </cols>
  <sheetData>
    <row r="1" spans="1:31" s="4" customFormat="1" ht="15.75">
      <c r="A1" s="1" t="s">
        <v>0</v>
      </c>
      <c r="B1" s="1"/>
      <c r="C1" s="2"/>
      <c r="D1" s="3"/>
      <c r="E1" s="3"/>
      <c r="F1" s="3"/>
      <c r="G1" s="3"/>
      <c r="H1" s="3"/>
    </row>
    <row r="2" spans="1:31" s="4" customFormat="1" ht="12.75">
      <c r="A2" s="4" t="s">
        <v>1</v>
      </c>
      <c r="E2" s="5"/>
      <c r="F2" s="5"/>
      <c r="G2" s="5"/>
    </row>
    <row r="3" spans="1:31" s="4" customFormat="1" ht="12.75">
      <c r="E3" s="5"/>
      <c r="F3" s="5"/>
      <c r="G3" s="5"/>
    </row>
    <row r="4" spans="1:31" s="4" customFormat="1" ht="12.75">
      <c r="A4" s="6"/>
      <c r="B4" s="7"/>
      <c r="E4" s="5"/>
      <c r="F4" s="5"/>
      <c r="G4" s="5"/>
    </row>
    <row r="5" spans="1:31" s="4" customFormat="1" ht="12.75">
      <c r="A5" s="6"/>
      <c r="B5" s="7"/>
    </row>
    <row r="6" spans="1:31" s="4" customFormat="1" ht="12.75">
      <c r="A6" s="6"/>
      <c r="B6" s="7"/>
    </row>
    <row r="7" spans="1:31" s="4" customFormat="1" ht="14.1" customHeight="1">
      <c r="A7" s="6"/>
      <c r="B7" s="7"/>
    </row>
    <row r="8" spans="1:31" s="4" customFormat="1" ht="29.25" customHeight="1" thickBot="1">
      <c r="A8" s="3"/>
      <c r="B8" s="8"/>
      <c r="C8" s="8"/>
      <c r="D8" s="8"/>
      <c r="E8" s="3"/>
      <c r="F8" s="3"/>
      <c r="G8" s="3"/>
      <c r="H8" s="3"/>
    </row>
    <row r="9" spans="1:31" s="4" customFormat="1" ht="39" customHeight="1" thickBot="1">
      <c r="A9" s="9" t="s">
        <v>2</v>
      </c>
      <c r="B9" s="158" t="s">
        <v>3</v>
      </c>
      <c r="C9" s="159"/>
      <c r="D9" s="160"/>
      <c r="E9" s="161" t="s">
        <v>4</v>
      </c>
      <c r="F9" s="162"/>
      <c r="G9" s="163"/>
      <c r="I9" s="10"/>
      <c r="J9" s="11"/>
      <c r="K9" s="11"/>
      <c r="N9" s="12" t="s">
        <v>5</v>
      </c>
      <c r="O9" s="13"/>
      <c r="P9" s="13"/>
      <c r="Q9" s="13"/>
      <c r="R9" s="13"/>
      <c r="S9" s="13"/>
      <c r="T9" s="13"/>
      <c r="U9" s="13"/>
      <c r="V9" s="13"/>
      <c r="W9" s="14"/>
      <c r="X9" s="15" t="s">
        <v>6</v>
      </c>
      <c r="Y9" s="13"/>
      <c r="Z9" s="13"/>
      <c r="AA9" s="13" t="s">
        <v>6</v>
      </c>
      <c r="AB9" s="13"/>
      <c r="AC9" s="13"/>
      <c r="AD9" s="14"/>
    </row>
    <row r="10" spans="1:31" s="4" customFormat="1" ht="51.75" customHeight="1" thickBot="1">
      <c r="A10" s="16"/>
      <c r="B10" s="17" t="s">
        <v>7</v>
      </c>
      <c r="C10" s="18" t="s">
        <v>8</v>
      </c>
      <c r="D10" s="18" t="s">
        <v>9</v>
      </c>
      <c r="E10" s="18" t="s">
        <v>10</v>
      </c>
      <c r="F10" s="18" t="s">
        <v>11</v>
      </c>
      <c r="G10" s="19" t="s">
        <v>12</v>
      </c>
      <c r="H10" s="20" t="s">
        <v>13</v>
      </c>
      <c r="I10" s="21" t="s">
        <v>14</v>
      </c>
      <c r="J10" s="22" t="s">
        <v>15</v>
      </c>
      <c r="K10" s="23" t="s">
        <v>16</v>
      </c>
      <c r="L10" s="24" t="s">
        <v>17</v>
      </c>
      <c r="M10" s="25"/>
      <c r="N10" s="26" t="s">
        <v>18</v>
      </c>
      <c r="O10" s="27" t="s">
        <v>19</v>
      </c>
      <c r="P10" s="27" t="s">
        <v>20</v>
      </c>
      <c r="Q10" s="28" t="s">
        <v>21</v>
      </c>
      <c r="R10" s="28" t="s">
        <v>22</v>
      </c>
      <c r="S10" s="28" t="s">
        <v>23</v>
      </c>
      <c r="T10" s="27" t="s">
        <v>24</v>
      </c>
      <c r="U10" s="27" t="s">
        <v>25</v>
      </c>
      <c r="V10" s="27" t="s">
        <v>26</v>
      </c>
      <c r="W10" s="29" t="s">
        <v>27</v>
      </c>
      <c r="X10" s="28" t="s">
        <v>21</v>
      </c>
      <c r="Y10" s="28" t="s">
        <v>22</v>
      </c>
      <c r="Z10" s="28" t="s">
        <v>23</v>
      </c>
      <c r="AA10" s="27" t="s">
        <v>24</v>
      </c>
      <c r="AB10" s="27" t="s">
        <v>25</v>
      </c>
      <c r="AC10" s="27" t="s">
        <v>26</v>
      </c>
      <c r="AD10" s="29" t="s">
        <v>27</v>
      </c>
    </row>
    <row r="11" spans="1:31">
      <c r="A11" s="30" t="s">
        <v>28</v>
      </c>
      <c r="B11" s="31">
        <f>'Daily Flow-414'!AH5</f>
        <v>4.7779976666666668</v>
      </c>
      <c r="C11" s="32">
        <f>'Daily Flow-414'!AI5</f>
        <v>0.15111405747126433</v>
      </c>
      <c r="D11" s="32">
        <f>'Daily Flow-414'!AJ5</f>
        <v>0.27417999999999998</v>
      </c>
      <c r="E11" s="33">
        <v>1.25868</v>
      </c>
      <c r="F11" s="33">
        <v>3.5000000000000001E-3</v>
      </c>
      <c r="G11" s="34">
        <f>SUM(E11:F11)</f>
        <v>1.2621800000000001</v>
      </c>
      <c r="H11" s="35">
        <f>B11-G11</f>
        <v>3.515817666666667</v>
      </c>
      <c r="I11" s="36">
        <v>2.7061704504470971</v>
      </c>
      <c r="J11" s="37">
        <f>SUM(G11+I11)</f>
        <v>3.9683504504470974</v>
      </c>
      <c r="K11" s="38">
        <f t="shared" ref="K11:K22" si="0">J11/B11</f>
        <v>0.83054675353485186</v>
      </c>
      <c r="L11" s="39">
        <v>0.86922792078185018</v>
      </c>
      <c r="M11" s="40"/>
      <c r="N11" s="41">
        <v>43462</v>
      </c>
      <c r="O11" s="42">
        <v>43494</v>
      </c>
      <c r="P11" s="43">
        <v>32</v>
      </c>
      <c r="Q11" s="44"/>
      <c r="R11" s="44"/>
      <c r="S11" s="45"/>
      <c r="T11" s="43">
        <v>59836</v>
      </c>
      <c r="U11" s="43">
        <v>64760</v>
      </c>
      <c r="V11" s="46">
        <f>4924000/1000000</f>
        <v>4.9240000000000004</v>
      </c>
      <c r="W11" s="47">
        <f>V11</f>
        <v>4.9240000000000004</v>
      </c>
      <c r="X11" s="48"/>
      <c r="Y11" s="49"/>
      <c r="Z11" s="45"/>
      <c r="AA11" s="43">
        <v>59837000</v>
      </c>
      <c r="AB11" s="43">
        <f>'Daily Flow-414'!AD20</f>
        <v>64754630</v>
      </c>
      <c r="AC11" s="46">
        <f t="shared" ref="AC11:AC22" si="1">(AB11-AA11)/1000000</f>
        <v>4.9176299999999999</v>
      </c>
      <c r="AD11" s="47">
        <f t="shared" ref="AD11:AD22" si="2">AC11</f>
        <v>4.9176299999999999</v>
      </c>
      <c r="AE11" s="50"/>
    </row>
    <row r="12" spans="1:31">
      <c r="A12" s="51" t="s">
        <v>29</v>
      </c>
      <c r="B12" s="52">
        <f>'Daily Flow-414'!AH6</f>
        <v>3.3221700000000003</v>
      </c>
      <c r="C12" s="53">
        <f>'Daily Flow-414'!AI6</f>
        <v>0.11849323076923077</v>
      </c>
      <c r="D12" s="53">
        <f>'Daily Flow-414'!AJ6</f>
        <v>0.33632000000000001</v>
      </c>
      <c r="E12" s="33">
        <v>0.35897000000000001</v>
      </c>
      <c r="F12" s="33">
        <v>3.0000000000000001E-3</v>
      </c>
      <c r="G12" s="54">
        <f t="shared" ref="G12:G13" si="3">SUM(E12:F12)</f>
        <v>0.36197000000000001</v>
      </c>
      <c r="H12" s="35">
        <f>B12-G12</f>
        <v>2.9602000000000004</v>
      </c>
      <c r="I12" s="36">
        <v>2.5961415923535158</v>
      </c>
      <c r="J12" s="55">
        <f t="shared" ref="J12:J22" si="4">SUM(G12+I12)</f>
        <v>2.9581115923535157</v>
      </c>
      <c r="K12" s="38">
        <f t="shared" si="0"/>
        <v>0.89041547914571362</v>
      </c>
      <c r="L12" s="56">
        <v>0.89508513392777023</v>
      </c>
      <c r="M12" s="40"/>
      <c r="N12" s="41">
        <v>43494</v>
      </c>
      <c r="O12" s="42">
        <v>43524</v>
      </c>
      <c r="P12" s="43">
        <v>30</v>
      </c>
      <c r="Q12" s="44"/>
      <c r="R12" s="44"/>
      <c r="S12" s="45"/>
      <c r="T12" s="43">
        <v>64760</v>
      </c>
      <c r="U12" s="43">
        <v>68297</v>
      </c>
      <c r="V12" s="46">
        <f>3537000/1000000</f>
        <v>3.5369999999999999</v>
      </c>
      <c r="W12" s="47">
        <f t="shared" ref="W12:W22" si="5">V12</f>
        <v>3.5369999999999999</v>
      </c>
      <c r="X12" s="48"/>
      <c r="Y12" s="49"/>
      <c r="Z12" s="45"/>
      <c r="AA12" s="43">
        <v>64754630</v>
      </c>
      <c r="AB12" s="43">
        <f>'Daily Flow-414'!AC21</f>
        <v>68302550</v>
      </c>
      <c r="AC12" s="46">
        <f t="shared" si="1"/>
        <v>3.54792</v>
      </c>
      <c r="AD12" s="47">
        <f t="shared" si="2"/>
        <v>3.54792</v>
      </c>
      <c r="AE12" s="50"/>
    </row>
    <row r="13" spans="1:31">
      <c r="A13" s="51" t="s">
        <v>30</v>
      </c>
      <c r="B13" s="52">
        <f>'Daily Flow-414'!AH7</f>
        <v>3.0654339999999998</v>
      </c>
      <c r="C13" s="53">
        <f>'Daily Flow-414'!AI7</f>
        <v>9.8412862068965504E-2</v>
      </c>
      <c r="D13" s="53">
        <f>'Daily Flow-414'!AJ7</f>
        <v>0.238763</v>
      </c>
      <c r="E13" s="33">
        <v>3.3090000000000001E-2</v>
      </c>
      <c r="F13" s="33">
        <v>0</v>
      </c>
      <c r="G13" s="54">
        <f t="shared" si="3"/>
        <v>3.3090000000000001E-2</v>
      </c>
      <c r="H13" s="57">
        <f t="shared" ref="H13:H22" si="6">B13-G13</f>
        <v>3.0323439999999997</v>
      </c>
      <c r="I13" s="58">
        <v>2.7966489594864834</v>
      </c>
      <c r="J13" s="55">
        <f t="shared" si="4"/>
        <v>2.8297389594864835</v>
      </c>
      <c r="K13" s="38">
        <f t="shared" si="0"/>
        <v>0.92311201594504522</v>
      </c>
      <c r="L13" s="56">
        <v>0.91443017523360715</v>
      </c>
      <c r="M13" s="40"/>
      <c r="N13" s="41">
        <v>43524</v>
      </c>
      <c r="O13" s="42">
        <v>43553</v>
      </c>
      <c r="P13" s="43">
        <v>29</v>
      </c>
      <c r="Q13" s="44"/>
      <c r="R13" s="44"/>
      <c r="S13" s="45"/>
      <c r="T13" s="43">
        <v>68297</v>
      </c>
      <c r="U13" s="43">
        <v>71128</v>
      </c>
      <c r="V13" s="46">
        <v>2.831</v>
      </c>
      <c r="W13" s="47">
        <f t="shared" si="5"/>
        <v>2.831</v>
      </c>
      <c r="X13" s="59"/>
      <c r="Y13" s="44"/>
      <c r="Z13" s="45"/>
      <c r="AA13" s="43">
        <f>AB12</f>
        <v>68302550</v>
      </c>
      <c r="AB13" s="43">
        <f>'Daily Flow-414'!AD22</f>
        <v>71216580</v>
      </c>
      <c r="AC13" s="46">
        <f t="shared" si="1"/>
        <v>2.9140299999999999</v>
      </c>
      <c r="AD13" s="47">
        <f t="shared" si="2"/>
        <v>2.9140299999999999</v>
      </c>
    </row>
    <row r="14" spans="1:31">
      <c r="A14" s="51" t="s">
        <v>31</v>
      </c>
      <c r="B14" s="52">
        <f>'Daily Flow-414'!AH8</f>
        <v>3.5067959999999996</v>
      </c>
      <c r="C14" s="53">
        <f>'Daily Flow-414'!AI8</f>
        <v>0.11475346428571429</v>
      </c>
      <c r="D14" s="53">
        <f>'Daily Flow-414'!AJ8</f>
        <v>0.22431799999999999</v>
      </c>
      <c r="E14" s="33">
        <v>0.70730999999999999</v>
      </c>
      <c r="F14" s="33">
        <v>1.25E-3</v>
      </c>
      <c r="G14" s="54">
        <f t="shared" ref="G14:G22" si="7">SUM(E14:F14)</f>
        <v>0.70855999999999997</v>
      </c>
      <c r="H14" s="57">
        <f t="shared" si="6"/>
        <v>2.7982359999999997</v>
      </c>
      <c r="I14" s="58">
        <v>2.4875510528692364</v>
      </c>
      <c r="J14" s="55">
        <f>SUM(G14+I14)</f>
        <v>3.1961110528692362</v>
      </c>
      <c r="K14" s="38">
        <f t="shared" si="0"/>
        <v>0.91140489862234264</v>
      </c>
      <c r="L14" s="56">
        <v>0.87615583944326791</v>
      </c>
      <c r="M14" s="40"/>
      <c r="N14" s="41">
        <v>43553</v>
      </c>
      <c r="O14" s="42">
        <v>43584</v>
      </c>
      <c r="P14" s="43">
        <v>31</v>
      </c>
      <c r="Q14" s="44"/>
      <c r="R14" s="44"/>
      <c r="S14" s="45"/>
      <c r="T14" s="43">
        <v>71128</v>
      </c>
      <c r="U14" s="43">
        <v>74708</v>
      </c>
      <c r="V14" s="46">
        <f>3580000/1000000</f>
        <v>3.58</v>
      </c>
      <c r="W14" s="47">
        <f t="shared" si="5"/>
        <v>3.58</v>
      </c>
      <c r="X14" s="59"/>
      <c r="Y14" s="44"/>
      <c r="Z14" s="45"/>
      <c r="AA14" s="43">
        <f>AB13</f>
        <v>71216580</v>
      </c>
      <c r="AB14" s="43">
        <f>'Daily Flow-414'!AD23</f>
        <v>74730320</v>
      </c>
      <c r="AC14" s="46">
        <f t="shared" si="1"/>
        <v>3.5137399999999999</v>
      </c>
      <c r="AD14" s="47">
        <f t="shared" si="2"/>
        <v>3.5137399999999999</v>
      </c>
    </row>
    <row r="15" spans="1:31">
      <c r="A15" s="51" t="s">
        <v>32</v>
      </c>
      <c r="B15" s="52">
        <f>'Daily Flow-414'!AH9</f>
        <v>4.6900810000000002</v>
      </c>
      <c r="C15" s="53">
        <f>'Daily Flow-414'!AI9</f>
        <v>0.15400072413793103</v>
      </c>
      <c r="D15" s="53">
        <f>'Daily Flow-414'!AJ9</f>
        <v>0.31124099999999999</v>
      </c>
      <c r="E15" s="33">
        <v>2.2324600000000001</v>
      </c>
      <c r="F15" s="33">
        <v>2E-3</v>
      </c>
      <c r="G15" s="60">
        <f t="shared" si="7"/>
        <v>2.2344599999999999</v>
      </c>
      <c r="H15" s="57">
        <f t="shared" si="6"/>
        <v>2.4556210000000003</v>
      </c>
      <c r="I15" s="58">
        <v>2.2708765823088788</v>
      </c>
      <c r="J15" s="55">
        <f t="shared" si="4"/>
        <v>4.5053365823088782</v>
      </c>
      <c r="K15" s="38">
        <f t="shared" si="0"/>
        <v>0.960609546468148</v>
      </c>
      <c r="L15" s="56">
        <v>0.87689567974262506</v>
      </c>
      <c r="M15" s="40"/>
      <c r="N15" s="41">
        <v>43584</v>
      </c>
      <c r="O15" s="42">
        <v>43616</v>
      </c>
      <c r="P15" s="43">
        <v>32</v>
      </c>
      <c r="Q15" s="44"/>
      <c r="R15" s="44"/>
      <c r="S15" s="45"/>
      <c r="T15" s="43">
        <v>74708</v>
      </c>
      <c r="U15" s="43">
        <v>79602</v>
      </c>
      <c r="V15" s="46">
        <f>4894000/1000000</f>
        <v>4.8940000000000001</v>
      </c>
      <c r="W15" s="47">
        <f t="shared" si="5"/>
        <v>4.8940000000000001</v>
      </c>
      <c r="X15" s="59"/>
      <c r="Y15" s="44"/>
      <c r="Z15" s="45"/>
      <c r="AA15" s="43">
        <f>AB14</f>
        <v>74730320</v>
      </c>
      <c r="AB15" s="43">
        <f>'Daily Flow-414'!AF24</f>
        <v>79564861</v>
      </c>
      <c r="AC15" s="46">
        <f t="shared" si="1"/>
        <v>4.8345409999999998</v>
      </c>
      <c r="AD15" s="47">
        <f t="shared" si="2"/>
        <v>4.8345409999999998</v>
      </c>
    </row>
    <row r="16" spans="1:31">
      <c r="A16" s="51" t="s">
        <v>33</v>
      </c>
      <c r="B16" s="52">
        <f>'Daily Flow-414'!AH10</f>
        <v>4.2415519999999995</v>
      </c>
      <c r="C16" s="53">
        <f>'Daily Flow-414'!AI10</f>
        <v>0.14609542857142857</v>
      </c>
      <c r="D16" s="53">
        <f>'Daily Flow-414'!AJ10</f>
        <v>0.34145700000000001</v>
      </c>
      <c r="E16" s="33">
        <v>1.72587</v>
      </c>
      <c r="F16" s="33">
        <v>5.0000000000000001E-4</v>
      </c>
      <c r="G16" s="60">
        <f t="shared" si="7"/>
        <v>1.72637</v>
      </c>
      <c r="H16" s="57">
        <f t="shared" si="6"/>
        <v>2.5151819999999994</v>
      </c>
      <c r="I16" s="58">
        <v>2.1847360886183127</v>
      </c>
      <c r="J16" s="55">
        <f t="shared" si="4"/>
        <v>3.9111060886183129</v>
      </c>
      <c r="K16" s="38">
        <f t="shared" si="0"/>
        <v>0.92209316038523481</v>
      </c>
      <c r="L16" s="56">
        <v>0.89549523491624761</v>
      </c>
      <c r="M16" s="40"/>
      <c r="N16" s="41">
        <v>43616</v>
      </c>
      <c r="O16" s="42">
        <v>43644</v>
      </c>
      <c r="P16" s="43">
        <v>28</v>
      </c>
      <c r="Q16" s="44"/>
      <c r="R16" s="44"/>
      <c r="S16" s="45"/>
      <c r="T16" s="43">
        <v>79602</v>
      </c>
      <c r="U16" s="43">
        <v>83686</v>
      </c>
      <c r="V16" s="46">
        <v>4.0839999999999996</v>
      </c>
      <c r="W16" s="47">
        <f t="shared" si="5"/>
        <v>4.0839999999999996</v>
      </c>
      <c r="X16" s="59"/>
      <c r="Y16" s="44"/>
      <c r="Z16" s="45"/>
      <c r="AA16" s="43">
        <f>AB15</f>
        <v>79564861</v>
      </c>
      <c r="AB16" s="43">
        <f>'Daily Flow-414'!AC25</f>
        <v>83676990</v>
      </c>
      <c r="AC16" s="46">
        <f t="shared" si="1"/>
        <v>4.1121290000000004</v>
      </c>
      <c r="AD16" s="47">
        <f t="shared" si="2"/>
        <v>4.1121290000000004</v>
      </c>
    </row>
    <row r="17" spans="1:30">
      <c r="A17" s="51" t="s">
        <v>34</v>
      </c>
      <c r="B17" s="52">
        <f>'Daily Flow-414'!AH11</f>
        <v>4.4429369999999997</v>
      </c>
      <c r="C17" s="53">
        <f>'Daily Flow-414'!AI11</f>
        <v>0.13774896551724139</v>
      </c>
      <c r="D17" s="53">
        <f>'Daily Flow-414'!AJ11</f>
        <v>0.33702799999999999</v>
      </c>
      <c r="E17" s="33">
        <v>1.7419500000000001</v>
      </c>
      <c r="F17" s="33">
        <v>7.0000000000000001E-3</v>
      </c>
      <c r="G17" s="60">
        <f t="shared" si="7"/>
        <v>1.74895</v>
      </c>
      <c r="H17" s="57">
        <f t="shared" si="6"/>
        <v>2.6939869999999999</v>
      </c>
      <c r="I17" s="58">
        <v>2.1661837141910625</v>
      </c>
      <c r="J17" s="55">
        <f t="shared" si="4"/>
        <v>3.9151337141910627</v>
      </c>
      <c r="K17" s="38">
        <f t="shared" si="0"/>
        <v>0.88120396804885215</v>
      </c>
      <c r="L17" s="56">
        <v>1.011760078869566</v>
      </c>
      <c r="M17" s="40"/>
      <c r="N17" s="41">
        <v>43644</v>
      </c>
      <c r="O17" s="42">
        <v>43676</v>
      </c>
      <c r="P17" s="43">
        <v>32</v>
      </c>
      <c r="Q17" s="44"/>
      <c r="R17" s="44"/>
      <c r="S17" s="45"/>
      <c r="T17" s="43">
        <f>U16</f>
        <v>83686</v>
      </c>
      <c r="U17" s="43">
        <v>88114</v>
      </c>
      <c r="V17" s="46">
        <v>4.4279999999999999</v>
      </c>
      <c r="W17" s="47">
        <f t="shared" si="5"/>
        <v>4.4279999999999999</v>
      </c>
      <c r="X17" s="59"/>
      <c r="Y17" s="44"/>
      <c r="Z17" s="45"/>
      <c r="AA17" s="43">
        <v>83676990</v>
      </c>
      <c r="AB17" s="43">
        <f>'Daily Flow-414'!AF26</f>
        <v>88249350</v>
      </c>
      <c r="AC17" s="46">
        <f t="shared" si="1"/>
        <v>4.5723599999999998</v>
      </c>
      <c r="AD17" s="47">
        <f t="shared" si="2"/>
        <v>4.5723599999999998</v>
      </c>
    </row>
    <row r="18" spans="1:30">
      <c r="A18" s="51" t="s">
        <v>35</v>
      </c>
      <c r="B18" s="52">
        <f>'Daily Flow-414'!AH12</f>
        <v>4.1066980000000006</v>
      </c>
      <c r="C18" s="53">
        <f>'Daily Flow-414'!AI12</f>
        <v>0.13327337931034483</v>
      </c>
      <c r="D18" s="53">
        <f>'Daily Flow-414'!AJ12</f>
        <v>0.28184599999999999</v>
      </c>
      <c r="E18" s="33">
        <v>1.9250100000000001</v>
      </c>
      <c r="F18" s="33">
        <v>7.0000000000000001E-3</v>
      </c>
      <c r="G18" s="60">
        <f t="shared" si="7"/>
        <v>1.93201</v>
      </c>
      <c r="H18" s="57">
        <f t="shared" si="6"/>
        <v>2.1746880000000006</v>
      </c>
      <c r="I18" s="58">
        <v>2.0762894556564229</v>
      </c>
      <c r="J18" s="55">
        <f t="shared" si="4"/>
        <v>4.0082994556564229</v>
      </c>
      <c r="K18" s="38">
        <f t="shared" si="0"/>
        <v>0.97603949831626824</v>
      </c>
      <c r="L18" s="56">
        <v>0.94459485729494364</v>
      </c>
      <c r="M18" s="40"/>
      <c r="N18" s="41">
        <v>43676</v>
      </c>
      <c r="O18" s="42">
        <v>43707</v>
      </c>
      <c r="P18" s="43">
        <v>31</v>
      </c>
      <c r="Q18" s="44"/>
      <c r="R18" s="44"/>
      <c r="S18" s="45"/>
      <c r="T18" s="43">
        <f t="shared" ref="T18:T22" si="8">U17</f>
        <v>88114</v>
      </c>
      <c r="U18" s="43">
        <v>92097</v>
      </c>
      <c r="V18" s="46">
        <v>3.9830000000000001</v>
      </c>
      <c r="W18" s="47">
        <f t="shared" si="5"/>
        <v>3.9830000000000001</v>
      </c>
      <c r="X18" s="59"/>
      <c r="Y18" s="44"/>
      <c r="Z18" s="45"/>
      <c r="AA18" s="43">
        <f>AB17</f>
        <v>88249350</v>
      </c>
      <c r="AB18" s="43">
        <f>'Daily Flow-414'!AE27</f>
        <v>92169400</v>
      </c>
      <c r="AC18" s="46">
        <f t="shared" si="1"/>
        <v>3.9200499999999998</v>
      </c>
      <c r="AD18" s="47">
        <f t="shared" si="2"/>
        <v>3.9200499999999998</v>
      </c>
    </row>
    <row r="19" spans="1:30">
      <c r="A19" s="51" t="s">
        <v>36</v>
      </c>
      <c r="B19" s="52">
        <f>'Daily Flow-414'!AH13</f>
        <v>4.703803999999999</v>
      </c>
      <c r="C19" s="53">
        <f>'Daily Flow-414'!AI13</f>
        <v>0.16009542857142853</v>
      </c>
      <c r="D19" s="53">
        <f>'Daily Flow-414'!AJ13</f>
        <v>0.33469599999999999</v>
      </c>
      <c r="E19" s="33">
        <v>2.3612500000000001</v>
      </c>
      <c r="F19" s="33">
        <v>0</v>
      </c>
      <c r="G19" s="60">
        <f t="shared" si="7"/>
        <v>2.3612500000000001</v>
      </c>
      <c r="H19" s="57">
        <f t="shared" si="6"/>
        <v>2.3425539999999989</v>
      </c>
      <c r="I19" s="58">
        <v>2.090221893198001</v>
      </c>
      <c r="J19" s="55">
        <f t="shared" si="4"/>
        <v>4.4514718931980006</v>
      </c>
      <c r="K19" s="38">
        <f t="shared" si="0"/>
        <v>0.94635573531507722</v>
      </c>
      <c r="L19" s="56">
        <v>0.97287258960948153</v>
      </c>
      <c r="M19" s="40"/>
      <c r="N19" s="41">
        <v>43707</v>
      </c>
      <c r="O19" s="42">
        <v>43738</v>
      </c>
      <c r="P19" s="43">
        <v>31</v>
      </c>
      <c r="Q19" s="44"/>
      <c r="R19" s="44"/>
      <c r="S19" s="45"/>
      <c r="T19" s="43">
        <f t="shared" si="8"/>
        <v>92097</v>
      </c>
      <c r="U19" s="43">
        <v>97037</v>
      </c>
      <c r="V19" s="46">
        <v>4.9400000000000004</v>
      </c>
      <c r="W19" s="47">
        <f t="shared" si="5"/>
        <v>4.9400000000000004</v>
      </c>
      <c r="X19" s="59"/>
      <c r="Y19" s="44"/>
      <c r="Z19" s="45"/>
      <c r="AA19" s="43">
        <v>92169400</v>
      </c>
      <c r="AB19" s="43">
        <f>'Daily Flow-414'!AE28</f>
        <v>97059852</v>
      </c>
      <c r="AC19" s="46">
        <f t="shared" si="1"/>
        <v>4.8904519999999998</v>
      </c>
      <c r="AD19" s="47">
        <f t="shared" si="2"/>
        <v>4.8904519999999998</v>
      </c>
    </row>
    <row r="20" spans="1:30">
      <c r="A20" s="51" t="s">
        <v>37</v>
      </c>
      <c r="B20" s="52">
        <f>'Daily Flow-414'!AH14</f>
        <v>4.682118</v>
      </c>
      <c r="C20" s="53">
        <f>'Daily Flow-414'!AI14</f>
        <v>0.15022048275862068</v>
      </c>
      <c r="D20" s="53">
        <f>'Daily Flow-414'!AJ14</f>
        <v>0.37970500000000001</v>
      </c>
      <c r="E20" s="33">
        <v>2.0812499999999998</v>
      </c>
      <c r="F20" s="33">
        <v>1.6000000000000001E-3</v>
      </c>
      <c r="G20" s="60">
        <f t="shared" si="7"/>
        <v>2.0828499999999996</v>
      </c>
      <c r="H20" s="57">
        <f t="shared" si="6"/>
        <v>2.5992680000000004</v>
      </c>
      <c r="I20" s="58">
        <v>2.3578429015356805</v>
      </c>
      <c r="J20" s="55">
        <f t="shared" si="4"/>
        <v>4.4406929015356802</v>
      </c>
      <c r="K20" s="38">
        <f t="shared" si="0"/>
        <v>0.94843677616319799</v>
      </c>
      <c r="L20" s="56">
        <v>0.8299055559005426</v>
      </c>
      <c r="M20" s="40"/>
      <c r="N20" s="41">
        <v>43738</v>
      </c>
      <c r="O20" s="42">
        <v>43768</v>
      </c>
      <c r="P20" s="43">
        <v>30</v>
      </c>
      <c r="Q20" s="44"/>
      <c r="R20" s="44"/>
      <c r="S20" s="45"/>
      <c r="T20" s="43">
        <f t="shared" si="8"/>
        <v>97037</v>
      </c>
      <c r="U20" s="43">
        <v>101617</v>
      </c>
      <c r="V20" s="46">
        <f>4580000/1000000</f>
        <v>4.58</v>
      </c>
      <c r="W20" s="47">
        <f t="shared" si="5"/>
        <v>4.58</v>
      </c>
      <c r="X20" s="59"/>
      <c r="Y20" s="44"/>
      <c r="Z20" s="45"/>
      <c r="AA20" s="43">
        <f>AB19</f>
        <v>97059852</v>
      </c>
      <c r="AB20" s="43">
        <f>'Daily Flow-414'!AE29</f>
        <v>101633070</v>
      </c>
      <c r="AC20" s="46">
        <f t="shared" si="1"/>
        <v>4.5732179999999998</v>
      </c>
      <c r="AD20" s="47">
        <f t="shared" si="2"/>
        <v>4.5732179999999998</v>
      </c>
    </row>
    <row r="21" spans="1:30">
      <c r="A21" s="51" t="s">
        <v>38</v>
      </c>
      <c r="B21" s="52">
        <f>'Daily Flow-414'!AH15</f>
        <v>3.1821499999999996</v>
      </c>
      <c r="C21" s="53">
        <f>'Daily Flow-414'!AI15</f>
        <v>0.10579482142857143</v>
      </c>
      <c r="D21" s="53">
        <f>'Daily Flow-414'!AJ15</f>
        <v>0.28325499999999998</v>
      </c>
      <c r="E21" s="33">
        <v>0.60636999999999996</v>
      </c>
      <c r="F21" s="33">
        <v>1.0499999999999999E-3</v>
      </c>
      <c r="G21" s="60">
        <f t="shared" si="7"/>
        <v>0.60741999999999996</v>
      </c>
      <c r="H21" s="57">
        <f t="shared" si="6"/>
        <v>2.5747299999999997</v>
      </c>
      <c r="I21" s="58">
        <v>2.3345584376697532</v>
      </c>
      <c r="J21" s="55">
        <f t="shared" si="4"/>
        <v>2.9419784376697531</v>
      </c>
      <c r="K21" s="38">
        <f t="shared" si="0"/>
        <v>0.92452537990658945</v>
      </c>
      <c r="L21" s="56">
        <v>0.94400094958085357</v>
      </c>
      <c r="M21" s="40"/>
      <c r="N21" s="41">
        <v>43768</v>
      </c>
      <c r="O21" s="42">
        <v>43796</v>
      </c>
      <c r="P21" s="43">
        <v>28</v>
      </c>
      <c r="Q21" s="44"/>
      <c r="R21" s="44"/>
      <c r="S21" s="45"/>
      <c r="T21" s="43">
        <f t="shared" si="8"/>
        <v>101617</v>
      </c>
      <c r="U21" s="43">
        <v>104680</v>
      </c>
      <c r="V21" s="46">
        <f>3063000/1000000</f>
        <v>3.0630000000000002</v>
      </c>
      <c r="W21" s="47">
        <f t="shared" si="5"/>
        <v>3.0630000000000002</v>
      </c>
      <c r="X21" s="59"/>
      <c r="Y21" s="44"/>
      <c r="Z21" s="45"/>
      <c r="AA21" s="43">
        <f>AB20</f>
        <v>101633070</v>
      </c>
      <c r="AB21" s="43">
        <f>'Daily Flow-414'!AB30</f>
        <v>104692090</v>
      </c>
      <c r="AC21" s="46">
        <f t="shared" si="1"/>
        <v>3.0590199999999999</v>
      </c>
      <c r="AD21" s="47">
        <f t="shared" si="2"/>
        <v>3.0590199999999999</v>
      </c>
    </row>
    <row r="22" spans="1:30" ht="15" thickBot="1">
      <c r="A22" s="61" t="s">
        <v>39</v>
      </c>
      <c r="B22" s="52">
        <f>'Daily Flow-414'!AH16</f>
        <v>2.99674</v>
      </c>
      <c r="C22" s="53">
        <f>'Daily Flow-414'!AI16</f>
        <v>9.550962068965517E-2</v>
      </c>
      <c r="D22" s="53">
        <f>'Daily Flow-414'!AJ16</f>
        <v>0.27192</v>
      </c>
      <c r="E22" s="33">
        <v>0.26545000000000002</v>
      </c>
      <c r="F22" s="33">
        <v>4.0000000000000001E-3</v>
      </c>
      <c r="G22" s="60">
        <f t="shared" si="7"/>
        <v>0.26945000000000002</v>
      </c>
      <c r="H22" s="57">
        <f t="shared" si="6"/>
        <v>2.72729</v>
      </c>
      <c r="I22" s="58">
        <v>2.4612168967960946</v>
      </c>
      <c r="J22" s="55">
        <f t="shared" si="4"/>
        <v>2.7306668967960945</v>
      </c>
      <c r="K22" s="38">
        <f t="shared" si="0"/>
        <v>0.91121248316373615</v>
      </c>
      <c r="L22" s="56">
        <v>0.82479778981814422</v>
      </c>
      <c r="M22" s="40"/>
      <c r="N22" s="62">
        <v>43796</v>
      </c>
      <c r="O22" s="63">
        <v>43826</v>
      </c>
      <c r="P22" s="64">
        <v>30</v>
      </c>
      <c r="Q22" s="65"/>
      <c r="R22" s="65"/>
      <c r="S22" s="66"/>
      <c r="T22" s="64">
        <f t="shared" si="8"/>
        <v>104680</v>
      </c>
      <c r="U22" s="64">
        <v>107549</v>
      </c>
      <c r="V22" s="67">
        <f>2869000/1000000</f>
        <v>2.8690000000000002</v>
      </c>
      <c r="W22" s="47">
        <f t="shared" si="5"/>
        <v>2.8690000000000002</v>
      </c>
      <c r="X22" s="68"/>
      <c r="Y22" s="65"/>
      <c r="Z22" s="66"/>
      <c r="AA22" s="64">
        <f>AB21</f>
        <v>104692090</v>
      </c>
      <c r="AB22" s="64">
        <f>'Daily Flow-414'!AB31</f>
        <v>107543390</v>
      </c>
      <c r="AC22" s="46">
        <f t="shared" si="1"/>
        <v>2.8513000000000002</v>
      </c>
      <c r="AD22" s="47">
        <f t="shared" si="2"/>
        <v>2.8513000000000002</v>
      </c>
    </row>
    <row r="23" spans="1:30" ht="18.75" customHeight="1">
      <c r="A23" s="69" t="s">
        <v>40</v>
      </c>
      <c r="B23" s="70">
        <f>SUM(B11:B22)</f>
        <v>47.718477666666672</v>
      </c>
      <c r="C23" s="71">
        <f>AVERAGE(C11:C22)</f>
        <v>0.1304593721316997</v>
      </c>
      <c r="D23" s="71">
        <f>MAX(D11:D22)</f>
        <v>0.37970500000000001</v>
      </c>
      <c r="E23" s="72">
        <f t="shared" ref="E23:I23" si="9">SUM(E11:E22)</f>
        <v>15.29766</v>
      </c>
      <c r="F23" s="72">
        <f t="shared" si="9"/>
        <v>3.09E-2</v>
      </c>
      <c r="G23" s="73">
        <f t="shared" si="9"/>
        <v>15.32856</v>
      </c>
      <c r="H23" s="74">
        <f t="shared" si="9"/>
        <v>32.389917666666662</v>
      </c>
      <c r="I23" s="75">
        <f t="shared" si="9"/>
        <v>28.528438025130541</v>
      </c>
      <c r="J23" s="76">
        <f>SUM(J11:J22)</f>
        <v>43.856998025130544</v>
      </c>
      <c r="K23" s="164"/>
      <c r="N23" s="77"/>
      <c r="O23" s="77"/>
      <c r="P23" s="77"/>
      <c r="Q23" s="77"/>
      <c r="R23" s="78"/>
      <c r="S23" s="78"/>
      <c r="T23" s="78"/>
      <c r="U23" s="78"/>
      <c r="V23" s="79" t="s">
        <v>41</v>
      </c>
      <c r="W23" s="80">
        <f>SUM(W11:W22)</f>
        <v>47.712999999999994</v>
      </c>
      <c r="AC23" s="81" t="s">
        <v>41</v>
      </c>
      <c r="AD23" s="80">
        <f>SUM(AD11:AD22)</f>
        <v>47.706389999999999</v>
      </c>
    </row>
    <row r="24" spans="1:30">
      <c r="A24" s="82"/>
      <c r="B24" s="55">
        <f>SUM(B11:B22)</f>
        <v>47.718477666666672</v>
      </c>
      <c r="C24" s="83"/>
      <c r="D24" s="83"/>
      <c r="E24" s="83"/>
      <c r="F24" s="83"/>
      <c r="G24" s="83"/>
      <c r="H24" s="84"/>
      <c r="I24" s="85"/>
      <c r="J24" s="55">
        <f>SUM(J11:J22)</f>
        <v>43.856998025130544</v>
      </c>
      <c r="K24" s="165"/>
      <c r="N24" s="86"/>
    </row>
    <row r="25" spans="1:30">
      <c r="A25" s="87"/>
      <c r="B25" s="88"/>
      <c r="C25" s="88"/>
      <c r="D25" s="88"/>
      <c r="E25" s="88"/>
      <c r="F25" s="88"/>
      <c r="G25" s="89"/>
      <c r="H25" s="90" t="s">
        <v>42</v>
      </c>
      <c r="I25" s="91">
        <v>0</v>
      </c>
      <c r="J25" s="166"/>
      <c r="K25" s="167"/>
      <c r="N25" s="86"/>
    </row>
    <row r="26" spans="1:30">
      <c r="A26" s="92" t="s">
        <v>43</v>
      </c>
      <c r="B26" s="88"/>
      <c r="C26" s="93"/>
      <c r="D26" s="94"/>
      <c r="E26" s="95"/>
      <c r="F26" s="96"/>
      <c r="G26" s="96"/>
      <c r="H26" s="97"/>
      <c r="I26" s="98"/>
      <c r="J26" s="99" t="s">
        <v>44</v>
      </c>
      <c r="K26" s="100">
        <f>J24/B24</f>
        <v>0.91907789539075069</v>
      </c>
    </row>
    <row r="27" spans="1:30">
      <c r="A27" s="4"/>
      <c r="B27" s="4"/>
      <c r="C27" s="4"/>
      <c r="D27" s="4"/>
      <c r="E27" s="101"/>
      <c r="F27" s="96"/>
      <c r="G27" s="102"/>
      <c r="H27" s="96"/>
      <c r="I27" s="103"/>
      <c r="J27" s="104"/>
      <c r="S27" s="105"/>
      <c r="T27" s="105"/>
      <c r="U27" s="105"/>
    </row>
    <row r="28" spans="1:30">
      <c r="A28" s="4"/>
      <c r="B28" s="4"/>
      <c r="C28" s="4"/>
      <c r="D28" s="4"/>
      <c r="E28" s="106"/>
      <c r="F28" s="107" t="s">
        <v>45</v>
      </c>
      <c r="G28" s="108">
        <v>0</v>
      </c>
      <c r="H28" s="109"/>
      <c r="I28" s="103"/>
      <c r="J28" s="104"/>
    </row>
    <row r="29" spans="1:30">
      <c r="A29" s="4"/>
      <c r="B29" s="4"/>
      <c r="C29" s="4"/>
      <c r="D29" s="4"/>
      <c r="E29" s="110" t="s">
        <v>46</v>
      </c>
      <c r="F29" s="111"/>
      <c r="G29" s="112"/>
      <c r="H29" s="88"/>
      <c r="I29" s="96"/>
      <c r="J29" s="88"/>
    </row>
    <row r="30" spans="1:30">
      <c r="A30" s="113"/>
      <c r="B30" s="114"/>
      <c r="C30" s="168"/>
      <c r="D30" s="168"/>
      <c r="E30" s="96"/>
      <c r="F30" s="96"/>
      <c r="G30" s="96"/>
      <c r="H30" s="96"/>
      <c r="I30" s="96"/>
      <c r="J30" s="87"/>
    </row>
    <row r="31" spans="1:30">
      <c r="A31" s="4"/>
      <c r="B31" s="157" t="s">
        <v>47</v>
      </c>
      <c r="C31" s="157"/>
      <c r="D31" s="157"/>
      <c r="E31" s="96"/>
      <c r="F31" s="96"/>
      <c r="G31" s="96"/>
      <c r="H31" s="96"/>
      <c r="I31" s="96"/>
      <c r="J31" s="87"/>
    </row>
    <row r="32" spans="1:30">
      <c r="A32" s="4"/>
      <c r="B32" s="115"/>
      <c r="C32" s="116" t="s">
        <v>48</v>
      </c>
      <c r="D32" s="117">
        <v>16839838</v>
      </c>
      <c r="E32" s="96"/>
      <c r="F32" s="96"/>
      <c r="G32" s="96"/>
      <c r="H32" s="96"/>
      <c r="I32" s="96"/>
      <c r="J32" s="88"/>
    </row>
    <row r="33" spans="1:10">
      <c r="A33" s="4"/>
      <c r="B33" s="115"/>
      <c r="C33" s="116" t="s">
        <v>49</v>
      </c>
      <c r="D33" s="117">
        <v>16839840</v>
      </c>
      <c r="E33" s="96"/>
      <c r="F33" s="96"/>
      <c r="G33" s="96"/>
      <c r="H33" s="96"/>
      <c r="I33" s="96"/>
      <c r="J33" s="87"/>
    </row>
    <row r="34" spans="1:10">
      <c r="A34" s="4"/>
      <c r="B34" s="4"/>
      <c r="C34" s="4"/>
      <c r="D34" s="4"/>
      <c r="E34" s="96"/>
      <c r="F34" s="96"/>
      <c r="G34" s="96"/>
      <c r="H34" s="96"/>
      <c r="I34" s="96"/>
      <c r="J34" s="87"/>
    </row>
    <row r="35" spans="1:10">
      <c r="A35" s="4"/>
      <c r="B35" s="4"/>
      <c r="C35" s="4"/>
      <c r="D35" s="4"/>
      <c r="E35" s="96"/>
      <c r="F35" s="96"/>
      <c r="G35" s="96"/>
      <c r="H35" s="96"/>
      <c r="I35" s="96"/>
      <c r="J35" s="88"/>
    </row>
    <row r="36" spans="1:10">
      <c r="A36" s="4"/>
      <c r="B36" s="4"/>
      <c r="C36" s="4"/>
      <c r="D36" s="4"/>
      <c r="E36" s="96"/>
      <c r="F36" s="96"/>
      <c r="G36" s="96"/>
      <c r="H36" s="96"/>
      <c r="I36" s="96"/>
      <c r="J36" s="88"/>
    </row>
  </sheetData>
  <mergeCells count="6">
    <mergeCell ref="B31:D31"/>
    <mergeCell ref="B9:D9"/>
    <mergeCell ref="E9:G9"/>
    <mergeCell ref="K23:K24"/>
    <mergeCell ref="J25:K25"/>
    <mergeCell ref="C30:D30"/>
  </mergeCells>
  <conditionalFormatting sqref="K26">
    <cfRule type="cellIs" dxfId="1" priority="2" operator="lessThan">
      <formula>0.9</formula>
    </cfRule>
  </conditionalFormatting>
  <conditionalFormatting sqref="K11:K22">
    <cfRule type="cellIs" dxfId="0" priority="1" operator="lessThan">
      <formula>0.9</formula>
    </cfRule>
  </conditionalFormatting>
  <hyperlinks>
    <hyperlink ref="A9" location="'Hyper Links'!A1" display="'Hyper Links'!A1" xr:uid="{CEC06C85-0EF4-4D68-B54E-59C0A2D19D1D}"/>
    <hyperlink ref="A26" location="'Water Loss-Use'!A1" display="'Water Loss-Use'!A1" xr:uid="{4D843C0A-A964-4A41-8B80-F272EB856A57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AF79B-2832-4AE1-A53F-0430EEFB1323}">
  <dimension ref="A1:AV33"/>
  <sheetViews>
    <sheetView zoomScaleNormal="100" workbookViewId="0">
      <selection activeCell="A9" sqref="A9"/>
    </sheetView>
  </sheetViews>
  <sheetFormatPr defaultRowHeight="14.25"/>
  <cols>
    <col min="1" max="1" width="25.5" bestFit="1" customWidth="1"/>
    <col min="2" max="3" width="8.75" bestFit="1" customWidth="1"/>
    <col min="4" max="4" width="7.875" bestFit="1" customWidth="1"/>
    <col min="5" max="6" width="8.75" bestFit="1" customWidth="1"/>
    <col min="7" max="7" width="17.25" bestFit="1" customWidth="1"/>
    <col min="8" max="10" width="8.75" bestFit="1" customWidth="1"/>
    <col min="11" max="11" width="11.375" bestFit="1" customWidth="1"/>
    <col min="12" max="17" width="8.75" bestFit="1" customWidth="1"/>
    <col min="18" max="18" width="9.125" customWidth="1"/>
    <col min="19" max="27" width="8.75" bestFit="1" customWidth="1"/>
    <col min="28" max="28" width="7.875" bestFit="1" customWidth="1"/>
    <col min="29" max="32" width="8.75" bestFit="1" customWidth="1"/>
    <col min="33" max="33" width="2.125" customWidth="1"/>
    <col min="34" max="34" width="9.375" bestFit="1" customWidth="1"/>
    <col min="35" max="36" width="7.5" bestFit="1" customWidth="1"/>
    <col min="37" max="37" width="8" style="144" bestFit="1" customWidth="1"/>
  </cols>
  <sheetData>
    <row r="1" spans="1:48" ht="15.75">
      <c r="A1" s="118" t="s">
        <v>50</v>
      </c>
      <c r="B1" s="88"/>
      <c r="C1" s="88"/>
      <c r="D1" s="88"/>
      <c r="E1" s="119"/>
      <c r="F1" s="119"/>
      <c r="G1" s="120" t="s">
        <v>51</v>
      </c>
      <c r="H1" s="119"/>
      <c r="I1" s="88"/>
      <c r="J1" s="88"/>
      <c r="K1" s="121" t="s">
        <v>2</v>
      </c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122"/>
      <c r="AM1" s="88"/>
      <c r="AN1" s="88"/>
      <c r="AO1" s="88"/>
      <c r="AP1" s="88"/>
      <c r="AQ1" s="88"/>
      <c r="AR1" s="88"/>
      <c r="AS1" s="88"/>
      <c r="AT1" s="88"/>
      <c r="AU1" s="88"/>
      <c r="AV1" s="88"/>
    </row>
    <row r="2" spans="1:48">
      <c r="A2" s="123"/>
      <c r="B2" s="88"/>
      <c r="C2" s="88"/>
      <c r="D2" s="88"/>
      <c r="E2" s="119"/>
      <c r="F2" s="119"/>
      <c r="G2" s="119"/>
      <c r="H2" s="119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124"/>
      <c r="AM2" s="88"/>
      <c r="AN2" s="88"/>
      <c r="AO2" s="88"/>
      <c r="AP2" s="88"/>
      <c r="AQ2" s="88"/>
      <c r="AR2" s="88"/>
      <c r="AS2" s="88"/>
      <c r="AT2" s="88"/>
      <c r="AU2" s="88"/>
      <c r="AV2" s="88"/>
    </row>
    <row r="3" spans="1:48">
      <c r="A3" s="125" t="s">
        <v>52</v>
      </c>
      <c r="B3" s="126"/>
      <c r="C3" s="88"/>
      <c r="D3" s="127" t="s">
        <v>53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125"/>
      <c r="AJ3" s="125"/>
      <c r="AK3" s="122"/>
      <c r="AL3" s="128"/>
      <c r="AM3" s="129"/>
      <c r="AN3" s="129"/>
      <c r="AO3" s="129"/>
      <c r="AP3" s="129"/>
      <c r="AQ3" s="88"/>
      <c r="AR3" s="88"/>
      <c r="AS3" s="88"/>
      <c r="AT3" s="88"/>
      <c r="AU3" s="88"/>
      <c r="AV3" s="88"/>
    </row>
    <row r="4" spans="1:48" ht="20.25" customHeight="1">
      <c r="A4" s="130" t="s">
        <v>54</v>
      </c>
      <c r="B4" s="130">
        <v>1</v>
      </c>
      <c r="C4" s="130">
        <v>2</v>
      </c>
      <c r="D4" s="130">
        <v>3</v>
      </c>
      <c r="E4" s="130">
        <v>4</v>
      </c>
      <c r="F4" s="130">
        <v>5</v>
      </c>
      <c r="G4" s="130">
        <v>6</v>
      </c>
      <c r="H4" s="130">
        <v>7</v>
      </c>
      <c r="I4" s="130">
        <v>8</v>
      </c>
      <c r="J4" s="130">
        <v>9</v>
      </c>
      <c r="K4" s="130">
        <v>10</v>
      </c>
      <c r="L4" s="130">
        <v>11</v>
      </c>
      <c r="M4" s="130">
        <v>12</v>
      </c>
      <c r="N4" s="130">
        <v>13</v>
      </c>
      <c r="O4" s="130">
        <v>14</v>
      </c>
      <c r="P4" s="130">
        <v>15</v>
      </c>
      <c r="Q4" s="130">
        <v>16</v>
      </c>
      <c r="R4" s="130">
        <v>17</v>
      </c>
      <c r="S4" s="130">
        <v>18</v>
      </c>
      <c r="T4" s="130">
        <v>19</v>
      </c>
      <c r="U4" s="130">
        <v>20</v>
      </c>
      <c r="V4" s="130">
        <v>21</v>
      </c>
      <c r="W4" s="130">
        <v>22</v>
      </c>
      <c r="X4" s="130">
        <v>23</v>
      </c>
      <c r="Y4" s="130">
        <v>24</v>
      </c>
      <c r="Z4" s="130">
        <v>25</v>
      </c>
      <c r="AA4" s="130">
        <v>26</v>
      </c>
      <c r="AB4" s="130">
        <v>27</v>
      </c>
      <c r="AC4" s="130">
        <v>28</v>
      </c>
      <c r="AD4" s="130">
        <v>29</v>
      </c>
      <c r="AE4" s="130">
        <v>30</v>
      </c>
      <c r="AF4" s="130">
        <v>31</v>
      </c>
      <c r="AG4" s="131"/>
      <c r="AH4" s="132" t="s">
        <v>41</v>
      </c>
      <c r="AI4" s="130" t="s">
        <v>55</v>
      </c>
      <c r="AJ4" s="130" t="s">
        <v>56</v>
      </c>
      <c r="AK4" s="133" t="s">
        <v>57</v>
      </c>
      <c r="AM4" s="88"/>
      <c r="AN4" s="88"/>
      <c r="AO4" s="88"/>
      <c r="AP4" s="88"/>
      <c r="AQ4" s="88"/>
      <c r="AR4" s="88"/>
      <c r="AS4" s="88"/>
      <c r="AT4" s="88"/>
      <c r="AU4" s="88"/>
      <c r="AV4" s="88"/>
    </row>
    <row r="5" spans="1:48" ht="20.25" customHeight="1">
      <c r="A5" s="134">
        <v>43466</v>
      </c>
      <c r="B5" s="135">
        <v>0.21715000000000001</v>
      </c>
      <c r="C5" s="135">
        <v>0.17854</v>
      </c>
      <c r="D5" s="135">
        <v>0.20100000000000001</v>
      </c>
      <c r="E5" s="135">
        <v>0.1381</v>
      </c>
      <c r="F5" s="135">
        <v>0.18778900000000001</v>
      </c>
      <c r="G5" s="135">
        <v>0</v>
      </c>
      <c r="H5" s="135">
        <v>0.22745000000000001</v>
      </c>
      <c r="I5" s="135">
        <v>0.25754700000000003</v>
      </c>
      <c r="J5" s="135">
        <v>6.2199999999999998E-2</v>
      </c>
      <c r="K5" s="135">
        <v>0.20746400000000001</v>
      </c>
      <c r="L5" s="135">
        <v>0.14938000000000001</v>
      </c>
      <c r="M5" s="135">
        <v>0.12441000000000001</v>
      </c>
      <c r="N5" s="135">
        <v>0</v>
      </c>
      <c r="O5" s="135">
        <v>0.22664000000000001</v>
      </c>
      <c r="P5" s="135">
        <v>0.19073000000000001</v>
      </c>
      <c r="Q5" s="135">
        <v>0.14438000000000001</v>
      </c>
      <c r="R5" s="135">
        <v>0.13696</v>
      </c>
      <c r="S5" s="135">
        <v>9.8082000000000003E-2</v>
      </c>
      <c r="T5" s="135">
        <v>0.20765800000000001</v>
      </c>
      <c r="U5" s="135">
        <v>0.16740833333333335</v>
      </c>
      <c r="V5" s="135">
        <v>0.27417999999999998</v>
      </c>
      <c r="W5" s="135">
        <v>0.14305999999999999</v>
      </c>
      <c r="X5" s="135">
        <v>0.12268999999999999</v>
      </c>
      <c r="Y5" s="135">
        <v>0.13031000000000001</v>
      </c>
      <c r="Z5" s="135">
        <v>0.10828</v>
      </c>
      <c r="AA5" s="135">
        <v>0.14757600000000001</v>
      </c>
      <c r="AB5" s="135">
        <v>0.15434933333333334</v>
      </c>
      <c r="AC5" s="135">
        <v>0.23725399999999999</v>
      </c>
      <c r="AD5" s="135">
        <v>0.11166</v>
      </c>
      <c r="AE5" s="135">
        <v>0.11536</v>
      </c>
      <c r="AF5" s="135">
        <v>0.11039</v>
      </c>
      <c r="AG5" s="136"/>
      <c r="AH5" s="137">
        <v>4.7779976666666668</v>
      </c>
      <c r="AI5" s="135">
        <v>0.15111405747126433</v>
      </c>
      <c r="AJ5" s="135">
        <v>0.27417999999999998</v>
      </c>
      <c r="AK5" s="108">
        <v>0</v>
      </c>
    </row>
    <row r="6" spans="1:48" ht="20.25" customHeight="1">
      <c r="A6" s="138" t="s">
        <v>29</v>
      </c>
      <c r="B6" s="135">
        <v>0.11455</v>
      </c>
      <c r="C6" s="135">
        <v>0.12679599999999999</v>
      </c>
      <c r="D6" s="135">
        <v>0</v>
      </c>
      <c r="E6" s="135">
        <v>0.19720399999999999</v>
      </c>
      <c r="F6" s="135">
        <v>0.10613</v>
      </c>
      <c r="G6" s="135">
        <v>9.5619999999999997E-2</v>
      </c>
      <c r="H6" s="135">
        <v>0.1153</v>
      </c>
      <c r="I6" s="135">
        <v>0.10954</v>
      </c>
      <c r="J6" s="135">
        <v>0.118183</v>
      </c>
      <c r="K6" s="135">
        <v>0</v>
      </c>
      <c r="L6" s="135">
        <v>0.198877</v>
      </c>
      <c r="M6" s="135">
        <v>0.10979</v>
      </c>
      <c r="N6" s="135">
        <v>0.10712000000000001</v>
      </c>
      <c r="O6" s="135">
        <v>9.3890000000000001E-2</v>
      </c>
      <c r="P6" s="135">
        <v>9.5420000000000005E-2</v>
      </c>
      <c r="Q6" s="135">
        <v>0.14807500000000001</v>
      </c>
      <c r="R6" s="135">
        <v>0</v>
      </c>
      <c r="S6" s="135">
        <v>0.16636500000000001</v>
      </c>
      <c r="T6" s="135">
        <v>0.33632000000000001</v>
      </c>
      <c r="U6" s="135">
        <v>0.23926</v>
      </c>
      <c r="V6" s="135">
        <v>9.7970000000000002E-2</v>
      </c>
      <c r="W6" s="135">
        <v>0.14116999999999999</v>
      </c>
      <c r="X6" s="135">
        <v>0.109074</v>
      </c>
      <c r="Y6" s="135">
        <v>0</v>
      </c>
      <c r="Z6" s="135">
        <v>0.199346</v>
      </c>
      <c r="AA6" s="135">
        <v>8.8029999999999997E-2</v>
      </c>
      <c r="AB6" s="135">
        <v>0.10340000000000001</v>
      </c>
      <c r="AC6" s="135">
        <v>0.10474</v>
      </c>
      <c r="AD6" s="139"/>
      <c r="AE6" s="139"/>
      <c r="AF6" s="139"/>
      <c r="AG6" s="136"/>
      <c r="AH6" s="137">
        <v>3.3221700000000003</v>
      </c>
      <c r="AI6" s="135">
        <v>0.11849323076923077</v>
      </c>
      <c r="AJ6" s="135">
        <v>0.33632000000000001</v>
      </c>
      <c r="AK6" s="108">
        <v>0</v>
      </c>
    </row>
    <row r="7" spans="1:48" ht="20.25" customHeight="1">
      <c r="A7" s="138" t="s">
        <v>30</v>
      </c>
      <c r="B7" s="135">
        <v>9.64E-2</v>
      </c>
      <c r="C7" s="135">
        <v>0.115061</v>
      </c>
      <c r="D7" s="135">
        <v>0</v>
      </c>
      <c r="E7" s="135">
        <v>0.16270899999999999</v>
      </c>
      <c r="F7" s="135">
        <v>0.10097</v>
      </c>
      <c r="G7" s="135">
        <v>9.9468000000000001E-2</v>
      </c>
      <c r="H7" s="135">
        <v>0.147203</v>
      </c>
      <c r="I7" s="135">
        <v>0.1071</v>
      </c>
      <c r="J7" s="135">
        <v>5.0316E-2</v>
      </c>
      <c r="K7" s="135">
        <v>0</v>
      </c>
      <c r="L7" s="135">
        <v>0.238763</v>
      </c>
      <c r="M7" s="135">
        <v>9.2600000000000002E-2</v>
      </c>
      <c r="N7" s="135">
        <v>9.7320000000000004E-2</v>
      </c>
      <c r="O7" s="135">
        <v>0.11731999999999999</v>
      </c>
      <c r="P7" s="135">
        <v>6.1400000000000003E-2</v>
      </c>
      <c r="Q7" s="135">
        <v>0.13233200000000001</v>
      </c>
      <c r="R7" s="135">
        <v>0</v>
      </c>
      <c r="S7" s="135">
        <v>0.20563799999999999</v>
      </c>
      <c r="T7" s="135">
        <v>9.3329999999999996E-2</v>
      </c>
      <c r="U7" s="135">
        <v>9.2469999999999997E-2</v>
      </c>
      <c r="V7" s="135">
        <v>0.11591</v>
      </c>
      <c r="W7" s="135">
        <v>8.9730000000000004E-2</v>
      </c>
      <c r="X7" s="135">
        <v>0.11429499999999999</v>
      </c>
      <c r="Y7" s="135">
        <v>0</v>
      </c>
      <c r="Z7" s="135">
        <v>0.21370500000000001</v>
      </c>
      <c r="AA7" s="135">
        <v>7.8159999999999993E-2</v>
      </c>
      <c r="AB7" s="135">
        <v>0.10946</v>
      </c>
      <c r="AC7" s="135">
        <v>0.10211000000000001</v>
      </c>
      <c r="AD7" s="135">
        <v>8.0259999999999998E-2</v>
      </c>
      <c r="AE7" s="135">
        <v>0.15140400000000001</v>
      </c>
      <c r="AF7" s="135">
        <v>0</v>
      </c>
      <c r="AG7" s="136"/>
      <c r="AH7" s="137">
        <v>3.0654339999999998</v>
      </c>
      <c r="AI7" s="135">
        <v>9.8412862068965504E-2</v>
      </c>
      <c r="AJ7" s="135">
        <v>0.238763</v>
      </c>
      <c r="AK7" s="108">
        <v>0</v>
      </c>
    </row>
    <row r="8" spans="1:48" ht="20.25" customHeight="1">
      <c r="A8" s="138" t="s">
        <v>31</v>
      </c>
      <c r="B8" s="135">
        <v>0.192246</v>
      </c>
      <c r="C8" s="135">
        <v>0.101453</v>
      </c>
      <c r="D8" s="135">
        <v>0.108513</v>
      </c>
      <c r="E8" s="135">
        <v>9.5114000000000004E-2</v>
      </c>
      <c r="F8" s="135">
        <v>8.838E-2</v>
      </c>
      <c r="G8" s="135">
        <v>0.12078800000000001</v>
      </c>
      <c r="H8" s="135">
        <v>0</v>
      </c>
      <c r="I8" s="135">
        <v>0.19633200000000001</v>
      </c>
      <c r="J8" s="135">
        <v>6.4240000000000005E-2</v>
      </c>
      <c r="K8" s="135">
        <v>9.2954999999999996E-2</v>
      </c>
      <c r="L8" s="135">
        <v>9.7574999999999995E-2</v>
      </c>
      <c r="M8" s="135">
        <v>0.10474</v>
      </c>
      <c r="N8" s="135">
        <v>0.140761</v>
      </c>
      <c r="O8" s="135">
        <v>0</v>
      </c>
      <c r="P8" s="135">
        <v>0.183389</v>
      </c>
      <c r="Q8" s="135">
        <v>9.4780000000000003E-2</v>
      </c>
      <c r="R8" s="135">
        <v>0.1227</v>
      </c>
      <c r="S8" s="135">
        <v>0.14097000000000001</v>
      </c>
      <c r="T8" s="135">
        <v>0.12891</v>
      </c>
      <c r="U8" s="135">
        <v>0.165572</v>
      </c>
      <c r="V8" s="135">
        <v>0</v>
      </c>
      <c r="W8" s="135">
        <v>0.22431799999999999</v>
      </c>
      <c r="X8" s="135">
        <v>0.115297</v>
      </c>
      <c r="Y8" s="135">
        <v>0.127248</v>
      </c>
      <c r="Z8" s="135">
        <v>0.14710200000000001</v>
      </c>
      <c r="AA8" s="135">
        <v>0.115564</v>
      </c>
      <c r="AB8" s="135">
        <v>0.200044</v>
      </c>
      <c r="AC8" s="135">
        <v>0</v>
      </c>
      <c r="AD8" s="135">
        <v>0.19334499999999999</v>
      </c>
      <c r="AE8" s="135">
        <v>0.14446000000000001</v>
      </c>
      <c r="AF8" s="140"/>
      <c r="AG8" s="136"/>
      <c r="AH8" s="137">
        <v>3.5067959999999996</v>
      </c>
      <c r="AI8" s="135">
        <v>0.11475346428571429</v>
      </c>
      <c r="AJ8" s="135">
        <v>0.22431799999999999</v>
      </c>
      <c r="AK8" s="108">
        <v>0</v>
      </c>
    </row>
    <row r="9" spans="1:48" ht="20.25" customHeight="1">
      <c r="A9" s="138" t="s">
        <v>32</v>
      </c>
      <c r="B9" s="135">
        <v>0.10027999999999999</v>
      </c>
      <c r="C9" s="135">
        <v>0.12378</v>
      </c>
      <c r="D9" s="135">
        <v>0.12642500000000001</v>
      </c>
      <c r="E9" s="135">
        <v>0.16549800000000001</v>
      </c>
      <c r="F9" s="135">
        <v>0</v>
      </c>
      <c r="G9" s="135">
        <v>0.205567</v>
      </c>
      <c r="H9" s="135">
        <v>0.14444000000000001</v>
      </c>
      <c r="I9" s="135">
        <v>0.19409999999999999</v>
      </c>
      <c r="J9" s="135">
        <v>0.17416999999999999</v>
      </c>
      <c r="K9" s="135">
        <v>9.8809999999999995E-2</v>
      </c>
      <c r="L9" s="135">
        <v>0.19586500000000001</v>
      </c>
      <c r="M9" s="135">
        <v>0</v>
      </c>
      <c r="N9" s="135">
        <v>0.31012499999999998</v>
      </c>
      <c r="O9" s="135">
        <v>0.14399999999999999</v>
      </c>
      <c r="P9" s="135">
        <v>0.18762000000000001</v>
      </c>
      <c r="Q9" s="135">
        <v>0.17444000000000001</v>
      </c>
      <c r="R9" s="135">
        <v>0.17347000000000001</v>
      </c>
      <c r="S9" s="135">
        <v>0.208674</v>
      </c>
      <c r="T9" s="135">
        <v>0</v>
      </c>
      <c r="U9" s="135">
        <v>0.27612599999999998</v>
      </c>
      <c r="V9" s="135">
        <v>0.1573</v>
      </c>
      <c r="W9" s="135">
        <v>0.157143</v>
      </c>
      <c r="X9" s="135">
        <v>0.15321699999999999</v>
      </c>
      <c r="Y9" s="135">
        <v>0.20025999999999999</v>
      </c>
      <c r="Z9" s="135">
        <v>0.121159</v>
      </c>
      <c r="AA9" s="135">
        <v>0</v>
      </c>
      <c r="AB9" s="135">
        <v>0.31124099999999999</v>
      </c>
      <c r="AC9" s="135">
        <v>0.13431000000000001</v>
      </c>
      <c r="AD9" s="135">
        <v>0.202292</v>
      </c>
      <c r="AE9" s="135">
        <v>0.12723999999999999</v>
      </c>
      <c r="AF9" s="135">
        <v>0.122529</v>
      </c>
      <c r="AG9" s="136"/>
      <c r="AH9" s="137">
        <v>4.6900810000000002</v>
      </c>
      <c r="AI9" s="135">
        <v>0.15400072413793103</v>
      </c>
      <c r="AJ9" s="135">
        <v>0.31124099999999999</v>
      </c>
      <c r="AK9" s="108">
        <v>0</v>
      </c>
    </row>
    <row r="10" spans="1:48" ht="20.25" customHeight="1">
      <c r="A10" s="138" t="s">
        <v>33</v>
      </c>
      <c r="B10" s="135">
        <v>0.15087999999999999</v>
      </c>
      <c r="C10" s="135">
        <v>0</v>
      </c>
      <c r="D10" s="135">
        <v>0.30305900000000002</v>
      </c>
      <c r="E10" s="135">
        <v>0.1895</v>
      </c>
      <c r="F10" s="135">
        <v>0.15049000000000001</v>
      </c>
      <c r="G10" s="135">
        <v>9.2636999999999997E-2</v>
      </c>
      <c r="H10" s="135">
        <v>0.14894299999999999</v>
      </c>
      <c r="I10" s="135">
        <v>0.167272</v>
      </c>
      <c r="J10" s="135">
        <v>0</v>
      </c>
      <c r="K10" s="135">
        <v>0.29791800000000002</v>
      </c>
      <c r="L10" s="135">
        <v>0.16422999999999999</v>
      </c>
      <c r="M10" s="135">
        <v>0.13389999999999999</v>
      </c>
      <c r="N10" s="135">
        <v>0.112688</v>
      </c>
      <c r="O10" s="135">
        <v>0.14794599999999999</v>
      </c>
      <c r="P10" s="135">
        <v>0.15775900000000001</v>
      </c>
      <c r="Q10" s="135">
        <v>0</v>
      </c>
      <c r="R10" s="135">
        <v>0.34145700000000001</v>
      </c>
      <c r="S10" s="135">
        <v>0.12934999999999999</v>
      </c>
      <c r="T10" s="135">
        <v>0.14659</v>
      </c>
      <c r="U10" s="135">
        <v>0.15765999999999999</v>
      </c>
      <c r="V10" s="135">
        <v>0.14158999999999999</v>
      </c>
      <c r="W10" s="135">
        <v>0.1206</v>
      </c>
      <c r="X10" s="135">
        <v>0</v>
      </c>
      <c r="Y10" s="135">
        <v>0.29994999999999999</v>
      </c>
      <c r="Z10" s="135">
        <v>0.15192</v>
      </c>
      <c r="AA10" s="135">
        <v>0.12852</v>
      </c>
      <c r="AB10" s="135">
        <v>0.11556900000000001</v>
      </c>
      <c r="AC10" s="135">
        <v>0.16170100000000001</v>
      </c>
      <c r="AD10" s="135">
        <v>0.12942300000000001</v>
      </c>
      <c r="AE10" s="135">
        <v>0</v>
      </c>
      <c r="AF10" s="140"/>
      <c r="AG10" s="136"/>
      <c r="AH10" s="137">
        <v>4.2415519999999995</v>
      </c>
      <c r="AI10" s="135">
        <v>0.14609542857142857</v>
      </c>
      <c r="AJ10" s="135">
        <v>0.34145700000000001</v>
      </c>
      <c r="AK10" s="108">
        <v>0</v>
      </c>
    </row>
    <row r="11" spans="1:48" ht="20.25" customHeight="1">
      <c r="A11" s="138" t="s">
        <v>34</v>
      </c>
      <c r="B11" s="135">
        <v>0.30466700000000002</v>
      </c>
      <c r="C11" s="135">
        <v>0.14355000000000001</v>
      </c>
      <c r="D11" s="135">
        <v>0.12963</v>
      </c>
      <c r="E11" s="135">
        <v>0.110334</v>
      </c>
      <c r="F11" s="135">
        <v>0.167486</v>
      </c>
      <c r="G11" s="135">
        <v>0.116232</v>
      </c>
      <c r="H11" s="135">
        <v>0</v>
      </c>
      <c r="I11" s="135">
        <v>0.30559799999999998</v>
      </c>
      <c r="J11" s="135">
        <v>0.13025999999999999</v>
      </c>
      <c r="K11" s="135">
        <v>0.13764999999999999</v>
      </c>
      <c r="L11" s="135">
        <v>0.13117999999999999</v>
      </c>
      <c r="M11" s="135">
        <v>0.15035999999999999</v>
      </c>
      <c r="N11" s="135">
        <v>9.8544999999999994E-2</v>
      </c>
      <c r="O11" s="135">
        <v>0</v>
      </c>
      <c r="P11" s="135">
        <v>0.30462499999999998</v>
      </c>
      <c r="Q11" s="135">
        <v>0.12429</v>
      </c>
      <c r="R11" s="135">
        <v>0.15692</v>
      </c>
      <c r="S11" s="135">
        <v>0.14735000000000001</v>
      </c>
      <c r="T11" s="135">
        <v>0.14257</v>
      </c>
      <c r="U11" s="135">
        <v>0.112612</v>
      </c>
      <c r="V11" s="135">
        <v>0</v>
      </c>
      <c r="W11" s="135">
        <v>0.33702799999999999</v>
      </c>
      <c r="X11" s="135">
        <v>0.13028999999999999</v>
      </c>
      <c r="Y11" s="135">
        <v>0.14088999999999999</v>
      </c>
      <c r="Z11" s="135">
        <v>0.14416000000000001</v>
      </c>
      <c r="AA11" s="135">
        <v>0.13618</v>
      </c>
      <c r="AB11" s="135">
        <v>0.10556699999999999</v>
      </c>
      <c r="AC11" s="135">
        <v>0</v>
      </c>
      <c r="AD11" s="135">
        <v>0.28681299999999998</v>
      </c>
      <c r="AE11" s="135">
        <v>0.12203</v>
      </c>
      <c r="AF11" s="135">
        <v>0.12612000000000001</v>
      </c>
      <c r="AG11" s="136"/>
      <c r="AH11" s="137">
        <v>4.4429369999999997</v>
      </c>
      <c r="AI11" s="135">
        <v>0.13774896551724139</v>
      </c>
      <c r="AJ11" s="135">
        <v>0.33702799999999999</v>
      </c>
      <c r="AK11" s="108">
        <v>0</v>
      </c>
    </row>
    <row r="12" spans="1:48" ht="20.25" customHeight="1">
      <c r="A12" s="138" t="s">
        <v>35</v>
      </c>
      <c r="B12" s="135">
        <v>0.13655</v>
      </c>
      <c r="C12" s="135">
        <v>0.10521999999999999</v>
      </c>
      <c r="D12" s="135">
        <v>0.11223900000000001</v>
      </c>
      <c r="E12" s="135">
        <v>0</v>
      </c>
      <c r="F12" s="135">
        <v>0.244701</v>
      </c>
      <c r="G12" s="135">
        <v>0.16722000000000001</v>
      </c>
      <c r="H12" s="135">
        <v>0.13497000000000001</v>
      </c>
      <c r="I12" s="135">
        <v>0.13005</v>
      </c>
      <c r="J12" s="135">
        <v>0.11565</v>
      </c>
      <c r="K12" s="135">
        <v>0.13034999999999999</v>
      </c>
      <c r="L12" s="135">
        <v>0</v>
      </c>
      <c r="M12" s="135">
        <v>0.228018</v>
      </c>
      <c r="N12" s="135">
        <v>0.158522</v>
      </c>
      <c r="O12" s="135">
        <v>0.11126</v>
      </c>
      <c r="P12" s="135">
        <v>8.9452000000000004E-2</v>
      </c>
      <c r="Q12" s="135">
        <v>0.13209799999999999</v>
      </c>
      <c r="R12" s="135">
        <v>0.117669</v>
      </c>
      <c r="S12" s="135">
        <v>0</v>
      </c>
      <c r="T12" s="135">
        <v>0.25088899999999997</v>
      </c>
      <c r="U12" s="135">
        <v>0.15302199999999999</v>
      </c>
      <c r="V12" s="135">
        <v>0.12852</v>
      </c>
      <c r="W12" s="135">
        <v>0.12787000000000001</v>
      </c>
      <c r="X12" s="135">
        <v>0.14452999999999999</v>
      </c>
      <c r="Y12" s="135">
        <v>0.116634</v>
      </c>
      <c r="Z12" s="135">
        <v>0</v>
      </c>
      <c r="AA12" s="135">
        <v>0.28184599999999999</v>
      </c>
      <c r="AB12" s="135">
        <v>0.153</v>
      </c>
      <c r="AC12" s="135">
        <v>0.15356</v>
      </c>
      <c r="AD12" s="135">
        <v>0.16472999999999999</v>
      </c>
      <c r="AE12" s="135">
        <v>0.13148000000000001</v>
      </c>
      <c r="AF12" s="135">
        <v>0.18664800000000001</v>
      </c>
      <c r="AG12" s="136"/>
      <c r="AH12" s="137">
        <v>4.1066980000000006</v>
      </c>
      <c r="AI12" s="135">
        <v>0.13327337931034483</v>
      </c>
      <c r="AJ12" s="135">
        <v>0.28184599999999999</v>
      </c>
      <c r="AK12" s="108">
        <v>0</v>
      </c>
    </row>
    <row r="13" spans="1:48" ht="20.25" customHeight="1">
      <c r="A13" s="138" t="s">
        <v>36</v>
      </c>
      <c r="B13" s="135">
        <v>0</v>
      </c>
      <c r="C13" s="135">
        <v>0.221132</v>
      </c>
      <c r="D13" s="135">
        <v>0.20451</v>
      </c>
      <c r="E13" s="135">
        <v>0.15448999999999999</v>
      </c>
      <c r="F13" s="135">
        <v>0.10133300000000001</v>
      </c>
      <c r="G13" s="135">
        <v>0.20624700000000001</v>
      </c>
      <c r="H13" s="135">
        <v>0.120112</v>
      </c>
      <c r="I13" s="135">
        <v>0</v>
      </c>
      <c r="J13" s="135">
        <v>0.31518800000000002</v>
      </c>
      <c r="K13" s="135">
        <v>0.14071</v>
      </c>
      <c r="L13" s="135">
        <v>0.18684000000000001</v>
      </c>
      <c r="M13" s="135">
        <v>0.14141000000000001</v>
      </c>
      <c r="N13" s="135">
        <v>0.12938</v>
      </c>
      <c r="O13" s="135">
        <v>0.16548399999999999</v>
      </c>
      <c r="P13" s="135">
        <v>0</v>
      </c>
      <c r="Q13" s="135">
        <v>0.33469599999999999</v>
      </c>
      <c r="R13" s="135">
        <v>0.14362</v>
      </c>
      <c r="S13" s="135">
        <v>0.14254</v>
      </c>
      <c r="T13" s="135">
        <v>0.18165999999999999</v>
      </c>
      <c r="U13" s="135">
        <v>0.1188</v>
      </c>
      <c r="V13" s="135">
        <v>0.161657</v>
      </c>
      <c r="W13" s="135">
        <v>0</v>
      </c>
      <c r="X13" s="135">
        <v>0.33028299999999999</v>
      </c>
      <c r="Y13" s="135">
        <v>0.19744999999999999</v>
      </c>
      <c r="Z13" s="135">
        <v>0.13481000000000001</v>
      </c>
      <c r="AA13" s="135">
        <v>0.13900999999999999</v>
      </c>
      <c r="AB13" s="135">
        <v>0.19753999999999999</v>
      </c>
      <c r="AC13" s="135">
        <v>0.205926</v>
      </c>
      <c r="AD13" s="135">
        <v>0</v>
      </c>
      <c r="AE13" s="135">
        <v>0.32897599999999999</v>
      </c>
      <c r="AF13" s="140"/>
      <c r="AG13" s="136"/>
      <c r="AH13" s="137">
        <v>4.703803999999999</v>
      </c>
      <c r="AI13" s="135">
        <v>0.16009542857142853</v>
      </c>
      <c r="AJ13" s="135">
        <v>0.33469599999999999</v>
      </c>
      <c r="AK13" s="108">
        <v>0</v>
      </c>
    </row>
    <row r="14" spans="1:48" ht="20.25" customHeight="1">
      <c r="A14" s="138" t="s">
        <v>37</v>
      </c>
      <c r="B14" s="135">
        <v>0.15294199999999999</v>
      </c>
      <c r="C14" s="135">
        <v>0.17278199999999999</v>
      </c>
      <c r="D14" s="135">
        <v>0.16098899999999999</v>
      </c>
      <c r="E14" s="135">
        <v>0.15001200000000001</v>
      </c>
      <c r="F14" s="135">
        <v>0.117562</v>
      </c>
      <c r="G14" s="135">
        <v>0</v>
      </c>
      <c r="H14" s="135">
        <v>0.35855700000000001</v>
      </c>
      <c r="I14" s="135">
        <v>0.16978199999999999</v>
      </c>
      <c r="J14" s="135">
        <v>0.160582</v>
      </c>
      <c r="K14" s="135">
        <v>0.20008000000000001</v>
      </c>
      <c r="L14" s="135">
        <v>0.15215999999999999</v>
      </c>
      <c r="M14" s="135">
        <v>0.17618800000000001</v>
      </c>
      <c r="N14" s="135">
        <v>0</v>
      </c>
      <c r="O14" s="135">
        <v>0.31573200000000001</v>
      </c>
      <c r="P14" s="135">
        <v>0.15833</v>
      </c>
      <c r="Q14" s="135">
        <v>0.15323999999999999</v>
      </c>
      <c r="R14" s="135">
        <v>0.117538</v>
      </c>
      <c r="S14" s="135">
        <v>0.204655</v>
      </c>
      <c r="T14" s="135">
        <v>8.4362000000000006E-2</v>
      </c>
      <c r="U14" s="135">
        <v>0</v>
      </c>
      <c r="V14" s="135">
        <v>0.37970500000000001</v>
      </c>
      <c r="W14" s="135">
        <v>0.16252</v>
      </c>
      <c r="X14" s="135">
        <v>0.15628</v>
      </c>
      <c r="Y14" s="135">
        <v>0.13455</v>
      </c>
      <c r="Z14" s="135">
        <v>0.14954100000000001</v>
      </c>
      <c r="AA14" s="135">
        <v>8.9771000000000004E-2</v>
      </c>
      <c r="AB14" s="135">
        <v>0</v>
      </c>
      <c r="AC14" s="135">
        <v>0.23838799999999999</v>
      </c>
      <c r="AD14" s="135">
        <v>0.14964</v>
      </c>
      <c r="AE14" s="135">
        <v>0.10732999999999999</v>
      </c>
      <c r="AF14" s="135">
        <v>0.1089</v>
      </c>
      <c r="AG14" s="136"/>
      <c r="AH14" s="137">
        <v>4.682118</v>
      </c>
      <c r="AI14" s="135">
        <v>0.15022048275862068</v>
      </c>
      <c r="AJ14" s="135">
        <v>0.37970500000000001</v>
      </c>
      <c r="AK14" s="108">
        <v>0</v>
      </c>
    </row>
    <row r="15" spans="1:48" ht="20.25" customHeight="1">
      <c r="A15" s="138" t="s">
        <v>38</v>
      </c>
      <c r="B15" s="135">
        <v>0.10387</v>
      </c>
      <c r="C15" s="135">
        <v>0.116025</v>
      </c>
      <c r="D15" s="135">
        <v>0</v>
      </c>
      <c r="E15" s="135">
        <v>0.28325499999999998</v>
      </c>
      <c r="F15" s="135">
        <v>9.5764000000000002E-2</v>
      </c>
      <c r="G15" s="135">
        <v>0.16086600000000001</v>
      </c>
      <c r="H15" s="135">
        <v>0.11369</v>
      </c>
      <c r="I15" s="135">
        <v>0.14530699999999999</v>
      </c>
      <c r="J15" s="135">
        <v>7.8439999999999996E-2</v>
      </c>
      <c r="K15" s="135">
        <v>0</v>
      </c>
      <c r="L15" s="135">
        <v>0.243813</v>
      </c>
      <c r="M15" s="135">
        <v>0.1268</v>
      </c>
      <c r="N15" s="135">
        <v>0.20734</v>
      </c>
      <c r="O15" s="135">
        <v>0.11182</v>
      </c>
      <c r="P15" s="135">
        <v>8.5089999999999999E-2</v>
      </c>
      <c r="Q15" s="135">
        <v>7.0488999999999996E-2</v>
      </c>
      <c r="R15" s="135">
        <v>0</v>
      </c>
      <c r="S15" s="135">
        <v>0.18741099999999999</v>
      </c>
      <c r="T15" s="135">
        <v>9.6250000000000002E-2</v>
      </c>
      <c r="U15" s="135">
        <v>8.695E-2</v>
      </c>
      <c r="V15" s="135">
        <v>8.5279999999999995E-2</v>
      </c>
      <c r="W15" s="135">
        <v>0.11537</v>
      </c>
      <c r="X15" s="135">
        <v>7.5700000000000003E-2</v>
      </c>
      <c r="Y15" s="135">
        <v>0</v>
      </c>
      <c r="Z15" s="135">
        <v>0.16094</v>
      </c>
      <c r="AA15" s="135">
        <v>8.4940000000000002E-2</v>
      </c>
      <c r="AB15" s="135">
        <v>0.11471000000000001</v>
      </c>
      <c r="AC15" s="135">
        <v>6.7949999999999997E-2</v>
      </c>
      <c r="AD15" s="135">
        <v>9.5960000000000004E-2</v>
      </c>
      <c r="AE15" s="135">
        <v>6.812E-2</v>
      </c>
      <c r="AF15" s="140"/>
      <c r="AG15" s="136"/>
      <c r="AH15" s="137">
        <v>3.1821499999999996</v>
      </c>
      <c r="AI15" s="135">
        <v>0.10579482142857143</v>
      </c>
      <c r="AJ15" s="135">
        <v>0.28325499999999998</v>
      </c>
      <c r="AK15" s="108">
        <v>0</v>
      </c>
    </row>
    <row r="16" spans="1:48" ht="20.25" customHeight="1">
      <c r="A16" s="138" t="s">
        <v>39</v>
      </c>
      <c r="B16" s="135">
        <v>0</v>
      </c>
      <c r="C16" s="135">
        <v>0.226961</v>
      </c>
      <c r="D16" s="135">
        <v>4.4048999999999998E-2</v>
      </c>
      <c r="E16" s="135">
        <v>0.27192</v>
      </c>
      <c r="F16" s="135">
        <v>0.10003099999999999</v>
      </c>
      <c r="G16" s="135">
        <v>0.135909</v>
      </c>
      <c r="H16" s="135">
        <v>9.1595999999999997E-2</v>
      </c>
      <c r="I16" s="135">
        <v>0</v>
      </c>
      <c r="J16" s="135">
        <v>0.18713399999999999</v>
      </c>
      <c r="K16" s="135">
        <v>5.1189999999999999E-2</v>
      </c>
      <c r="L16" s="135">
        <v>0.12200999999999999</v>
      </c>
      <c r="M16" s="135">
        <v>9.4799999999999995E-2</v>
      </c>
      <c r="N16" s="135">
        <v>7.3230000000000003E-2</v>
      </c>
      <c r="O16" s="135">
        <v>8.8625999999999996E-2</v>
      </c>
      <c r="P16" s="135">
        <v>0</v>
      </c>
      <c r="Q16" s="135">
        <v>0.15417400000000001</v>
      </c>
      <c r="R16" s="135">
        <v>9.6699999999999994E-2</v>
      </c>
      <c r="S16" s="135">
        <v>0.11823</v>
      </c>
      <c r="T16" s="135">
        <v>7.0029999999999995E-2</v>
      </c>
      <c r="U16" s="135">
        <v>0.10130400000000001</v>
      </c>
      <c r="V16" s="135">
        <v>9.1411000000000006E-2</v>
      </c>
      <c r="W16" s="135">
        <v>0</v>
      </c>
      <c r="X16" s="135">
        <v>0.17482500000000001</v>
      </c>
      <c r="Y16" s="135">
        <v>6.0772E-2</v>
      </c>
      <c r="Z16" s="135">
        <v>9.2364000000000002E-2</v>
      </c>
      <c r="AA16" s="135">
        <v>0.112734</v>
      </c>
      <c r="AB16" s="135">
        <v>5.9270000000000003E-2</v>
      </c>
      <c r="AC16" s="135">
        <v>9.9907999999999997E-2</v>
      </c>
      <c r="AD16" s="135">
        <v>0</v>
      </c>
      <c r="AE16" s="135">
        <v>0.171372</v>
      </c>
      <c r="AF16" s="135">
        <v>0.10619000000000001</v>
      </c>
      <c r="AG16" s="136"/>
      <c r="AH16" s="137">
        <v>2.99674</v>
      </c>
      <c r="AI16" s="135">
        <v>9.550962068965517E-2</v>
      </c>
      <c r="AJ16" s="135">
        <v>0.27192</v>
      </c>
      <c r="AK16" s="108">
        <v>0</v>
      </c>
    </row>
    <row r="17" spans="1:37" ht="7.5" customHeight="1">
      <c r="A17" s="141"/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2"/>
    </row>
    <row r="18" spans="1:37">
      <c r="A18" s="125" t="s">
        <v>52</v>
      </c>
      <c r="B18" s="126"/>
      <c r="C18" s="88"/>
      <c r="D18" s="127" t="s">
        <v>58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H18" s="143">
        <v>47.718477666666672</v>
      </c>
    </row>
    <row r="19" spans="1:37" ht="15">
      <c r="A19" s="130" t="s">
        <v>54</v>
      </c>
      <c r="B19" s="130">
        <v>1</v>
      </c>
      <c r="C19" s="130">
        <v>2</v>
      </c>
      <c r="D19" s="130">
        <v>3</v>
      </c>
      <c r="E19" s="130">
        <v>4</v>
      </c>
      <c r="F19" s="130">
        <v>5</v>
      </c>
      <c r="G19" s="130">
        <v>6</v>
      </c>
      <c r="H19" s="130">
        <v>7</v>
      </c>
      <c r="I19" s="130">
        <v>8</v>
      </c>
      <c r="J19" s="130">
        <v>9</v>
      </c>
      <c r="K19" s="130">
        <v>10</v>
      </c>
      <c r="L19" s="130">
        <v>11</v>
      </c>
      <c r="M19" s="130">
        <v>12</v>
      </c>
      <c r="N19" s="130">
        <v>13</v>
      </c>
      <c r="O19" s="130">
        <v>14</v>
      </c>
      <c r="P19" s="130">
        <v>15</v>
      </c>
      <c r="Q19" s="130">
        <v>16</v>
      </c>
      <c r="R19" s="130">
        <v>17</v>
      </c>
      <c r="S19" s="130">
        <v>18</v>
      </c>
      <c r="T19" s="130">
        <v>19</v>
      </c>
      <c r="U19" s="130">
        <v>20</v>
      </c>
      <c r="V19" s="130">
        <v>21</v>
      </c>
      <c r="W19" s="130">
        <v>22</v>
      </c>
      <c r="X19" s="130">
        <v>23</v>
      </c>
      <c r="Y19" s="130">
        <v>24</v>
      </c>
      <c r="Z19" s="130">
        <v>25</v>
      </c>
      <c r="AA19" s="130">
        <v>26</v>
      </c>
      <c r="AB19" s="130">
        <v>27</v>
      </c>
      <c r="AC19" s="130">
        <v>28</v>
      </c>
      <c r="AD19" s="130">
        <v>29</v>
      </c>
      <c r="AE19" s="130">
        <v>30</v>
      </c>
      <c r="AF19" s="130">
        <v>31</v>
      </c>
      <c r="AH19" s="145"/>
    </row>
    <row r="20" spans="1:37" ht="17.45" customHeight="1">
      <c r="A20" s="134">
        <v>43466</v>
      </c>
      <c r="B20" s="146">
        <v>60741290</v>
      </c>
      <c r="C20" s="146">
        <v>60919830</v>
      </c>
      <c r="D20" s="146">
        <v>61120830</v>
      </c>
      <c r="E20" s="146">
        <v>61258930</v>
      </c>
      <c r="F20" s="146">
        <v>61446719</v>
      </c>
      <c r="G20" s="146">
        <v>0</v>
      </c>
      <c r="H20" s="146">
        <v>61674169</v>
      </c>
      <c r="I20" s="146">
        <v>61931716</v>
      </c>
      <c r="J20" s="146">
        <v>61993916</v>
      </c>
      <c r="K20" s="146">
        <v>62201380</v>
      </c>
      <c r="L20" s="146">
        <v>62350760</v>
      </c>
      <c r="M20" s="146">
        <v>62475170</v>
      </c>
      <c r="N20" s="146">
        <v>0</v>
      </c>
      <c r="O20" s="146">
        <v>62701810</v>
      </c>
      <c r="P20" s="146">
        <v>62892540</v>
      </c>
      <c r="Q20" s="146">
        <v>63036920</v>
      </c>
      <c r="R20" s="146">
        <v>63173880</v>
      </c>
      <c r="S20" s="146">
        <v>63271962</v>
      </c>
      <c r="T20" s="146">
        <v>63479620</v>
      </c>
      <c r="U20" s="146">
        <v>0</v>
      </c>
      <c r="V20" s="146">
        <v>63753800</v>
      </c>
      <c r="W20" s="146">
        <v>63896860</v>
      </c>
      <c r="X20" s="146">
        <v>64019550</v>
      </c>
      <c r="Y20" s="146">
        <v>64149860</v>
      </c>
      <c r="Z20" s="146">
        <v>64258140</v>
      </c>
      <c r="AA20" s="146">
        <v>64405716</v>
      </c>
      <c r="AB20" s="146">
        <v>0</v>
      </c>
      <c r="AC20" s="146">
        <v>64642970</v>
      </c>
      <c r="AD20" s="146">
        <v>64754630</v>
      </c>
      <c r="AE20" s="146">
        <v>64869990</v>
      </c>
      <c r="AF20" s="146">
        <v>64980380</v>
      </c>
    </row>
    <row r="21" spans="1:37" ht="17.45" customHeight="1">
      <c r="A21" s="138" t="s">
        <v>29</v>
      </c>
      <c r="B21" s="146">
        <v>65094930</v>
      </c>
      <c r="C21" s="146">
        <v>65221726</v>
      </c>
      <c r="D21" s="146">
        <v>0</v>
      </c>
      <c r="E21" s="146">
        <v>65418930</v>
      </c>
      <c r="F21" s="146">
        <v>65525060</v>
      </c>
      <c r="G21" s="146">
        <v>65620680</v>
      </c>
      <c r="H21" s="146">
        <v>65735980</v>
      </c>
      <c r="I21" s="146">
        <v>65845520</v>
      </c>
      <c r="J21" s="146">
        <v>65963703</v>
      </c>
      <c r="K21" s="146">
        <v>0</v>
      </c>
      <c r="L21" s="146">
        <v>66162580</v>
      </c>
      <c r="M21" s="146">
        <v>66272370</v>
      </c>
      <c r="N21" s="146">
        <v>66379490</v>
      </c>
      <c r="O21" s="146">
        <v>66473380</v>
      </c>
      <c r="P21" s="146">
        <v>66568800</v>
      </c>
      <c r="Q21" s="146">
        <v>66716875</v>
      </c>
      <c r="R21" s="146">
        <v>0</v>
      </c>
      <c r="S21" s="146">
        <v>66883240</v>
      </c>
      <c r="T21" s="146">
        <v>67219560</v>
      </c>
      <c r="U21" s="146">
        <v>67458820</v>
      </c>
      <c r="V21" s="146">
        <v>67556790</v>
      </c>
      <c r="W21" s="146">
        <v>67697960</v>
      </c>
      <c r="X21" s="146">
        <v>67807034</v>
      </c>
      <c r="Y21" s="146">
        <v>0</v>
      </c>
      <c r="Z21" s="146">
        <v>68006380</v>
      </c>
      <c r="AA21" s="146">
        <v>68094410</v>
      </c>
      <c r="AB21" s="146">
        <v>68197810</v>
      </c>
      <c r="AC21" s="146">
        <v>68302550</v>
      </c>
      <c r="AD21" s="147"/>
      <c r="AE21" s="147"/>
      <c r="AF21" s="147"/>
    </row>
    <row r="22" spans="1:37" ht="17.45" customHeight="1">
      <c r="A22" s="138" t="s">
        <v>30</v>
      </c>
      <c r="B22" s="146">
        <v>68398950</v>
      </c>
      <c r="C22" s="146">
        <v>68514011</v>
      </c>
      <c r="D22" s="146">
        <v>0</v>
      </c>
      <c r="E22" s="146">
        <v>68676720</v>
      </c>
      <c r="F22" s="146">
        <v>68777690</v>
      </c>
      <c r="G22" s="146">
        <v>68877158</v>
      </c>
      <c r="H22" s="146">
        <v>69024361</v>
      </c>
      <c r="I22" s="146">
        <v>69131461</v>
      </c>
      <c r="J22" s="146">
        <v>69181777</v>
      </c>
      <c r="K22" s="146">
        <v>0</v>
      </c>
      <c r="L22" s="146">
        <v>69420540</v>
      </c>
      <c r="M22" s="146">
        <v>69513140</v>
      </c>
      <c r="N22" s="146">
        <v>69610460</v>
      </c>
      <c r="O22" s="146">
        <v>69727780</v>
      </c>
      <c r="P22" s="146">
        <v>69789180</v>
      </c>
      <c r="Q22" s="146">
        <v>69921512</v>
      </c>
      <c r="R22" s="146">
        <v>0</v>
      </c>
      <c r="S22" s="146">
        <v>70127150</v>
      </c>
      <c r="T22" s="146">
        <v>70220480</v>
      </c>
      <c r="U22" s="146">
        <v>70312950</v>
      </c>
      <c r="V22" s="146">
        <v>70428860</v>
      </c>
      <c r="W22" s="146">
        <v>70518590</v>
      </c>
      <c r="X22" s="146">
        <v>70632885</v>
      </c>
      <c r="Y22" s="146">
        <v>0</v>
      </c>
      <c r="Z22" s="146">
        <v>70846590</v>
      </c>
      <c r="AA22" s="146">
        <v>70924750</v>
      </c>
      <c r="AB22" s="146">
        <v>71034210</v>
      </c>
      <c r="AC22" s="146">
        <v>71136320</v>
      </c>
      <c r="AD22" s="146">
        <v>71216580</v>
      </c>
      <c r="AE22" s="146">
        <v>71367984</v>
      </c>
      <c r="AF22" s="146">
        <v>0</v>
      </c>
    </row>
    <row r="23" spans="1:37" ht="17.45" customHeight="1">
      <c r="A23" s="138" t="s">
        <v>31</v>
      </c>
      <c r="B23" s="146">
        <v>71560230</v>
      </c>
      <c r="C23" s="146">
        <v>71661683</v>
      </c>
      <c r="D23" s="146">
        <v>71770196</v>
      </c>
      <c r="E23" s="146">
        <v>71865310</v>
      </c>
      <c r="F23" s="146">
        <v>71953690</v>
      </c>
      <c r="G23" s="146">
        <v>72074478</v>
      </c>
      <c r="H23" s="146">
        <v>0</v>
      </c>
      <c r="I23" s="146">
        <v>72270810</v>
      </c>
      <c r="J23" s="146">
        <v>72335050</v>
      </c>
      <c r="K23" s="146">
        <v>72428005</v>
      </c>
      <c r="L23" s="146">
        <v>72525580</v>
      </c>
      <c r="M23" s="146">
        <v>72630320</v>
      </c>
      <c r="N23" s="146">
        <v>72771081</v>
      </c>
      <c r="O23" s="146">
        <v>0</v>
      </c>
      <c r="P23" s="146">
        <v>72954470</v>
      </c>
      <c r="Q23" s="146">
        <v>73049250</v>
      </c>
      <c r="R23" s="146">
        <v>73171950</v>
      </c>
      <c r="S23" s="146">
        <v>73312920</v>
      </c>
      <c r="T23" s="146">
        <v>73441830</v>
      </c>
      <c r="U23" s="146">
        <v>73607402</v>
      </c>
      <c r="V23" s="146">
        <v>0</v>
      </c>
      <c r="W23" s="146">
        <v>73831720</v>
      </c>
      <c r="X23" s="146">
        <v>73947017</v>
      </c>
      <c r="Y23" s="146">
        <v>74074265</v>
      </c>
      <c r="Z23" s="146">
        <v>74221367</v>
      </c>
      <c r="AA23" s="146">
        <v>74336931</v>
      </c>
      <c r="AB23" s="146">
        <v>74536975</v>
      </c>
      <c r="AC23" s="146">
        <v>0</v>
      </c>
      <c r="AD23" s="146">
        <v>74730320</v>
      </c>
      <c r="AE23" s="146">
        <v>74874780</v>
      </c>
      <c r="AF23" s="147"/>
    </row>
    <row r="24" spans="1:37" ht="17.45" customHeight="1">
      <c r="A24" s="138" t="s">
        <v>32</v>
      </c>
      <c r="B24" s="146">
        <v>74975060</v>
      </c>
      <c r="C24" s="146">
        <v>75098840</v>
      </c>
      <c r="D24" s="146">
        <v>75225265</v>
      </c>
      <c r="E24" s="146">
        <v>75390763</v>
      </c>
      <c r="F24" s="146">
        <v>0</v>
      </c>
      <c r="G24" s="146">
        <v>75596330</v>
      </c>
      <c r="H24" s="146">
        <v>75740770</v>
      </c>
      <c r="I24" s="146">
        <v>75934870</v>
      </c>
      <c r="J24" s="146">
        <v>76109040</v>
      </c>
      <c r="K24" s="146">
        <v>76207850</v>
      </c>
      <c r="L24" s="146">
        <v>76403715</v>
      </c>
      <c r="M24" s="146">
        <v>0</v>
      </c>
      <c r="N24" s="146">
        <v>76713840</v>
      </c>
      <c r="O24" s="146">
        <v>76857840</v>
      </c>
      <c r="P24" s="146">
        <v>77045460</v>
      </c>
      <c r="Q24" s="146">
        <v>77219900</v>
      </c>
      <c r="R24" s="146">
        <v>77393370</v>
      </c>
      <c r="S24" s="146">
        <v>77602044</v>
      </c>
      <c r="T24" s="146">
        <v>0</v>
      </c>
      <c r="U24" s="146">
        <v>77878170</v>
      </c>
      <c r="V24" s="146">
        <v>78035470</v>
      </c>
      <c r="W24" s="146">
        <v>78192613</v>
      </c>
      <c r="X24" s="146">
        <v>78345830</v>
      </c>
      <c r="Y24" s="146">
        <v>78546090</v>
      </c>
      <c r="Z24" s="146">
        <v>78667249</v>
      </c>
      <c r="AA24" s="146">
        <v>0</v>
      </c>
      <c r="AB24" s="146">
        <v>78978490</v>
      </c>
      <c r="AC24" s="146">
        <v>79112800</v>
      </c>
      <c r="AD24" s="146">
        <v>79315092</v>
      </c>
      <c r="AE24" s="146">
        <v>79442332</v>
      </c>
      <c r="AF24" s="146">
        <v>79564861</v>
      </c>
    </row>
    <row r="25" spans="1:37" ht="17.45" customHeight="1">
      <c r="A25" s="138" t="s">
        <v>33</v>
      </c>
      <c r="B25" s="146">
        <v>79715741</v>
      </c>
      <c r="C25" s="146">
        <v>0</v>
      </c>
      <c r="D25" s="146">
        <v>80018800</v>
      </c>
      <c r="E25" s="146">
        <v>80208300</v>
      </c>
      <c r="F25" s="146">
        <v>80358790</v>
      </c>
      <c r="G25" s="146">
        <v>80451427</v>
      </c>
      <c r="H25" s="146">
        <v>80600370</v>
      </c>
      <c r="I25" s="146">
        <v>80767642</v>
      </c>
      <c r="J25" s="146">
        <v>0</v>
      </c>
      <c r="K25" s="146">
        <v>81065560</v>
      </c>
      <c r="L25" s="146">
        <v>81229790</v>
      </c>
      <c r="M25" s="146">
        <v>81363690</v>
      </c>
      <c r="N25" s="146">
        <v>81476378</v>
      </c>
      <c r="O25" s="146">
        <v>81624324</v>
      </c>
      <c r="P25" s="146">
        <v>81782083</v>
      </c>
      <c r="Q25" s="146">
        <v>0</v>
      </c>
      <c r="R25" s="146">
        <v>82123540</v>
      </c>
      <c r="S25" s="146">
        <v>82252890</v>
      </c>
      <c r="T25" s="146">
        <v>82399480</v>
      </c>
      <c r="U25" s="146">
        <v>82557140</v>
      </c>
      <c r="V25" s="146">
        <v>82698730</v>
      </c>
      <c r="W25" s="146">
        <v>82819330</v>
      </c>
      <c r="X25" s="146">
        <v>0</v>
      </c>
      <c r="Y25" s="146">
        <v>83119280</v>
      </c>
      <c r="Z25" s="146">
        <v>83271200</v>
      </c>
      <c r="AA25" s="146">
        <v>83399720</v>
      </c>
      <c r="AB25" s="146">
        <v>83515289</v>
      </c>
      <c r="AC25" s="146">
        <v>83676990</v>
      </c>
      <c r="AD25" s="146">
        <v>83806413</v>
      </c>
      <c r="AE25" s="146">
        <v>0</v>
      </c>
      <c r="AF25" s="147"/>
    </row>
    <row r="26" spans="1:37" ht="17.45" customHeight="1">
      <c r="A26" s="138" t="s">
        <v>34</v>
      </c>
      <c r="B26" s="146">
        <v>84111080</v>
      </c>
      <c r="C26" s="146">
        <v>84254630</v>
      </c>
      <c r="D26" s="146">
        <v>84384260</v>
      </c>
      <c r="E26" s="146">
        <v>84494594</v>
      </c>
      <c r="F26" s="146">
        <v>84662080</v>
      </c>
      <c r="G26" s="146">
        <v>84778312</v>
      </c>
      <c r="H26" s="146">
        <v>0</v>
      </c>
      <c r="I26" s="146">
        <v>85083910</v>
      </c>
      <c r="J26" s="146">
        <v>85214170</v>
      </c>
      <c r="K26" s="146">
        <v>85351820</v>
      </c>
      <c r="L26" s="146">
        <v>85483000</v>
      </c>
      <c r="M26" s="146">
        <v>85633360</v>
      </c>
      <c r="N26" s="146">
        <v>85731905</v>
      </c>
      <c r="O26" s="146">
        <v>0</v>
      </c>
      <c r="P26" s="146">
        <v>86036530</v>
      </c>
      <c r="Q26" s="146">
        <v>86160820</v>
      </c>
      <c r="R26" s="146">
        <v>86317740</v>
      </c>
      <c r="S26" s="146">
        <v>86465090</v>
      </c>
      <c r="T26" s="146">
        <v>86607660</v>
      </c>
      <c r="U26" s="146">
        <v>86720272</v>
      </c>
      <c r="V26" s="146">
        <v>0</v>
      </c>
      <c r="W26" s="146">
        <v>87057300</v>
      </c>
      <c r="X26" s="146">
        <v>87187590</v>
      </c>
      <c r="Y26" s="146">
        <v>87328480</v>
      </c>
      <c r="Z26" s="146">
        <v>87472640</v>
      </c>
      <c r="AA26" s="146">
        <v>87608820</v>
      </c>
      <c r="AB26" s="146">
        <v>87714387</v>
      </c>
      <c r="AC26" s="146">
        <v>0</v>
      </c>
      <c r="AD26" s="146">
        <v>88001200</v>
      </c>
      <c r="AE26" s="146">
        <v>88123230</v>
      </c>
      <c r="AF26" s="146">
        <v>88249350</v>
      </c>
    </row>
    <row r="27" spans="1:37" ht="17.45" customHeight="1">
      <c r="A27" s="138" t="s">
        <v>35</v>
      </c>
      <c r="B27" s="146">
        <v>88385900</v>
      </c>
      <c r="C27" s="146">
        <v>88491120</v>
      </c>
      <c r="D27" s="146">
        <v>88603359</v>
      </c>
      <c r="E27" s="146" t="s">
        <v>59</v>
      </c>
      <c r="F27" s="146">
        <v>88848060</v>
      </c>
      <c r="G27" s="146">
        <v>89015280</v>
      </c>
      <c r="H27" s="146">
        <v>89150250</v>
      </c>
      <c r="I27" s="146">
        <v>89280300</v>
      </c>
      <c r="J27" s="146">
        <v>89395950</v>
      </c>
      <c r="K27" s="146">
        <v>89526300</v>
      </c>
      <c r="L27" s="146">
        <v>0</v>
      </c>
      <c r="M27" s="146">
        <v>89754318</v>
      </c>
      <c r="N27" s="146">
        <v>89912840</v>
      </c>
      <c r="O27" s="146">
        <v>90024100</v>
      </c>
      <c r="P27" s="146">
        <v>90113552</v>
      </c>
      <c r="Q27" s="146">
        <v>90245650</v>
      </c>
      <c r="R27" s="146">
        <v>90363319</v>
      </c>
      <c r="S27" s="146">
        <v>0</v>
      </c>
      <c r="T27" s="146">
        <v>90614208</v>
      </c>
      <c r="U27" s="146">
        <v>90767230</v>
      </c>
      <c r="V27" s="146">
        <v>90895750</v>
      </c>
      <c r="W27" s="146">
        <v>91023620</v>
      </c>
      <c r="X27" s="146">
        <v>91168150</v>
      </c>
      <c r="Y27" s="146">
        <v>91284784</v>
      </c>
      <c r="Z27" s="146">
        <v>0</v>
      </c>
      <c r="AA27" s="146">
        <v>91566630</v>
      </c>
      <c r="AB27" s="146">
        <v>91719630</v>
      </c>
      <c r="AC27" s="146">
        <v>91873190</v>
      </c>
      <c r="AD27" s="146">
        <v>92037920</v>
      </c>
      <c r="AE27" s="146">
        <v>92169400</v>
      </c>
      <c r="AF27" s="146">
        <v>92356048</v>
      </c>
    </row>
    <row r="28" spans="1:37" ht="17.45" customHeight="1">
      <c r="A28" s="138" t="s">
        <v>36</v>
      </c>
      <c r="B28" s="146">
        <v>0</v>
      </c>
      <c r="C28" s="146">
        <v>92577180</v>
      </c>
      <c r="D28" s="146">
        <v>92781690</v>
      </c>
      <c r="E28" s="146">
        <v>92936180</v>
      </c>
      <c r="F28" s="146">
        <v>93037513</v>
      </c>
      <c r="G28" s="146">
        <v>93243760</v>
      </c>
      <c r="H28" s="146">
        <v>93363872</v>
      </c>
      <c r="I28" s="146">
        <v>0</v>
      </c>
      <c r="J28" s="146">
        <v>93679060</v>
      </c>
      <c r="K28" s="146">
        <v>93819770</v>
      </c>
      <c r="L28" s="146">
        <v>94006610</v>
      </c>
      <c r="M28" s="146">
        <v>94148020</v>
      </c>
      <c r="N28" s="146">
        <v>94277400</v>
      </c>
      <c r="O28" s="146">
        <v>94442884</v>
      </c>
      <c r="P28" s="146">
        <v>0</v>
      </c>
      <c r="Q28" s="146">
        <v>94777580</v>
      </c>
      <c r="R28" s="146">
        <v>94921200</v>
      </c>
      <c r="S28" s="146">
        <v>95063740</v>
      </c>
      <c r="T28" s="146">
        <v>95245400</v>
      </c>
      <c r="U28" s="146">
        <v>95364200</v>
      </c>
      <c r="V28" s="146">
        <v>95525857</v>
      </c>
      <c r="W28" s="146">
        <v>0</v>
      </c>
      <c r="X28" s="146">
        <v>95856140</v>
      </c>
      <c r="Y28" s="146">
        <v>96053590</v>
      </c>
      <c r="Z28" s="146">
        <v>96188400</v>
      </c>
      <c r="AA28" s="146">
        <v>96327410</v>
      </c>
      <c r="AB28" s="146">
        <v>96524950</v>
      </c>
      <c r="AC28" s="146">
        <v>96730876</v>
      </c>
      <c r="AD28" s="146">
        <v>0</v>
      </c>
      <c r="AE28" s="146">
        <v>97059852</v>
      </c>
      <c r="AF28" s="140"/>
    </row>
    <row r="29" spans="1:37" ht="17.45" customHeight="1">
      <c r="A29" s="138" t="s">
        <v>37</v>
      </c>
      <c r="B29" s="146">
        <v>97212794</v>
      </c>
      <c r="C29" s="146">
        <v>97385576</v>
      </c>
      <c r="D29" s="146">
        <v>97546565</v>
      </c>
      <c r="E29" s="146">
        <v>97696577</v>
      </c>
      <c r="F29" s="146">
        <v>97814139</v>
      </c>
      <c r="G29" s="146">
        <v>0</v>
      </c>
      <c r="H29" s="146">
        <v>98172696</v>
      </c>
      <c r="I29" s="146">
        <v>98342478</v>
      </c>
      <c r="J29" s="146">
        <v>98503060</v>
      </c>
      <c r="K29" s="146">
        <v>98703140</v>
      </c>
      <c r="L29" s="146">
        <v>98855300</v>
      </c>
      <c r="M29" s="146">
        <v>99031488</v>
      </c>
      <c r="N29" s="146">
        <v>0</v>
      </c>
      <c r="O29" s="146">
        <v>99347220</v>
      </c>
      <c r="P29" s="146">
        <v>99505550</v>
      </c>
      <c r="Q29" s="146">
        <v>99658790</v>
      </c>
      <c r="R29" s="146">
        <v>99776328</v>
      </c>
      <c r="S29" s="146">
        <v>99980983</v>
      </c>
      <c r="T29" s="146">
        <v>100065345</v>
      </c>
      <c r="U29" s="146">
        <v>0</v>
      </c>
      <c r="V29" s="146">
        <v>100445050</v>
      </c>
      <c r="W29" s="146">
        <v>100607570</v>
      </c>
      <c r="X29" s="146">
        <v>100763850</v>
      </c>
      <c r="Y29" s="146">
        <v>100898400</v>
      </c>
      <c r="Z29" s="146">
        <v>101047941</v>
      </c>
      <c r="AA29" s="146">
        <v>101137712</v>
      </c>
      <c r="AB29" s="146">
        <v>0</v>
      </c>
      <c r="AC29" s="146">
        <v>101376100</v>
      </c>
      <c r="AD29" s="146">
        <v>101525740</v>
      </c>
      <c r="AE29" s="146">
        <v>101633070</v>
      </c>
      <c r="AF29" s="146">
        <v>101741970</v>
      </c>
    </row>
    <row r="30" spans="1:37" ht="17.45" customHeight="1">
      <c r="A30" s="138" t="s">
        <v>38</v>
      </c>
      <c r="B30" s="146">
        <v>101845840</v>
      </c>
      <c r="C30" s="146">
        <v>101961865</v>
      </c>
      <c r="D30" s="146">
        <v>0</v>
      </c>
      <c r="E30" s="146">
        <v>102245120</v>
      </c>
      <c r="F30" s="146">
        <v>102340884</v>
      </c>
      <c r="G30" s="146">
        <v>102501750</v>
      </c>
      <c r="H30" s="146">
        <v>102615440</v>
      </c>
      <c r="I30" s="146">
        <v>102760747</v>
      </c>
      <c r="J30" s="146">
        <v>102839187</v>
      </c>
      <c r="K30" s="146">
        <v>0</v>
      </c>
      <c r="L30" s="146">
        <v>103083000</v>
      </c>
      <c r="M30" s="146">
        <v>103209800</v>
      </c>
      <c r="N30" s="146">
        <v>103417140</v>
      </c>
      <c r="O30" s="146">
        <v>103528960</v>
      </c>
      <c r="P30" s="146">
        <v>103614050</v>
      </c>
      <c r="Q30" s="146">
        <v>103684539</v>
      </c>
      <c r="R30" s="146">
        <v>0</v>
      </c>
      <c r="S30" s="146">
        <v>103871950</v>
      </c>
      <c r="T30" s="146">
        <v>103968200</v>
      </c>
      <c r="U30" s="146">
        <v>104055150</v>
      </c>
      <c r="V30" s="146">
        <v>104140430</v>
      </c>
      <c r="W30" s="146">
        <v>104255800</v>
      </c>
      <c r="X30" s="146">
        <v>104331500</v>
      </c>
      <c r="Y30" s="146">
        <v>0</v>
      </c>
      <c r="Z30" s="146">
        <v>104492440</v>
      </c>
      <c r="AA30" s="146">
        <v>104577380</v>
      </c>
      <c r="AB30" s="146">
        <v>104692090</v>
      </c>
      <c r="AC30" s="146">
        <v>104760040</v>
      </c>
      <c r="AD30" s="146">
        <v>104856000</v>
      </c>
      <c r="AE30" s="146">
        <v>104924120</v>
      </c>
      <c r="AF30" s="146"/>
    </row>
    <row r="31" spans="1:37" ht="17.45" customHeight="1">
      <c r="A31" s="138" t="s">
        <v>39</v>
      </c>
      <c r="B31" s="146">
        <v>0</v>
      </c>
      <c r="C31" s="146">
        <v>105151081</v>
      </c>
      <c r="D31" s="146">
        <v>105195130</v>
      </c>
      <c r="E31" s="146">
        <v>105467050</v>
      </c>
      <c r="F31" s="146">
        <v>105567081</v>
      </c>
      <c r="G31" s="146">
        <v>105702990</v>
      </c>
      <c r="H31" s="146">
        <v>105794586</v>
      </c>
      <c r="I31" s="146">
        <v>0</v>
      </c>
      <c r="J31" s="146">
        <v>105981720</v>
      </c>
      <c r="K31" s="146">
        <v>106032910</v>
      </c>
      <c r="L31" s="146">
        <v>106154920</v>
      </c>
      <c r="M31" s="146">
        <v>106249720</v>
      </c>
      <c r="N31" s="146">
        <v>106322950</v>
      </c>
      <c r="O31" s="146">
        <v>106411576</v>
      </c>
      <c r="P31" s="146">
        <v>0</v>
      </c>
      <c r="Q31" s="146">
        <v>106565750</v>
      </c>
      <c r="R31" s="146">
        <v>106662450</v>
      </c>
      <c r="S31" s="146">
        <v>106780680</v>
      </c>
      <c r="T31" s="146">
        <v>106850710</v>
      </c>
      <c r="U31" s="146">
        <v>106952014</v>
      </c>
      <c r="V31" s="146">
        <v>107043425</v>
      </c>
      <c r="W31" s="146">
        <v>0</v>
      </c>
      <c r="X31" s="146">
        <v>107218250</v>
      </c>
      <c r="Y31" s="146">
        <v>107279022</v>
      </c>
      <c r="Z31" s="146">
        <v>107371386</v>
      </c>
      <c r="AA31" s="146">
        <v>107484120</v>
      </c>
      <c r="AB31" s="146">
        <v>107543390</v>
      </c>
      <c r="AC31" s="146">
        <v>107643298</v>
      </c>
      <c r="AD31" s="146">
        <v>0</v>
      </c>
      <c r="AE31" s="146">
        <v>107814670</v>
      </c>
      <c r="AF31" s="146">
        <v>107920860</v>
      </c>
    </row>
    <row r="32" spans="1:37" ht="6" customHeight="1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</row>
    <row r="33" spans="1:3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</sheetData>
  <hyperlinks>
    <hyperlink ref="K1" location="'Hyper Links'!A1" display="'Hyper Links'!A1" xr:uid="{AD393B60-9B0F-4BC9-910C-C7AA13624B7A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5BC2A-D23E-4664-9990-59973E141239}">
  <dimension ref="A1:P2"/>
  <sheetViews>
    <sheetView tabSelected="1" workbookViewId="0">
      <selection activeCell="A2" sqref="A2:XFD2"/>
    </sheetView>
  </sheetViews>
  <sheetFormatPr defaultRowHeight="14.25"/>
  <sheetData>
    <row r="1" spans="1:16" ht="19.5" customHeight="1">
      <c r="A1" s="169" t="s">
        <v>86</v>
      </c>
      <c r="B1" s="170">
        <v>43466</v>
      </c>
      <c r="C1" s="170">
        <v>43497</v>
      </c>
      <c r="D1" s="170">
        <v>43525</v>
      </c>
      <c r="E1" s="170">
        <v>43556</v>
      </c>
      <c r="F1" s="170">
        <v>43586</v>
      </c>
      <c r="G1" s="170">
        <v>43617</v>
      </c>
      <c r="H1" s="170">
        <v>43647</v>
      </c>
      <c r="I1" s="170">
        <v>43678</v>
      </c>
      <c r="J1" s="170">
        <v>43725</v>
      </c>
      <c r="K1" s="170">
        <v>43755</v>
      </c>
      <c r="L1" s="170">
        <v>43786</v>
      </c>
      <c r="M1" s="170">
        <v>43816</v>
      </c>
      <c r="N1" s="171"/>
      <c r="O1" s="171"/>
      <c r="P1" s="171"/>
    </row>
    <row r="2" spans="1:16" ht="19.5" customHeight="1">
      <c r="A2" s="172" t="s">
        <v>87</v>
      </c>
      <c r="B2" s="173">
        <v>4777997.666666667</v>
      </c>
      <c r="C2" s="173">
        <v>3322170.0000000005</v>
      </c>
      <c r="D2" s="173">
        <v>3065434</v>
      </c>
      <c r="E2" s="173">
        <v>3506795.9999999995</v>
      </c>
      <c r="F2" s="173">
        <v>4690081</v>
      </c>
      <c r="G2" s="173">
        <v>4241552</v>
      </c>
      <c r="H2" s="173">
        <v>4442937</v>
      </c>
      <c r="I2" s="173">
        <v>4106698.0000000005</v>
      </c>
      <c r="J2" s="173">
        <v>4703803.9999999991</v>
      </c>
      <c r="K2" s="173">
        <v>4682118</v>
      </c>
      <c r="L2" s="173">
        <v>3182149.9999999995</v>
      </c>
      <c r="M2" s="173">
        <v>2996740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0A8EAA-0D34-493A-B519-6A50321D53B0}"/>
</file>

<file path=customXml/itemProps2.xml><?xml version="1.0" encoding="utf-8"?>
<ds:datastoreItem xmlns:ds="http://schemas.openxmlformats.org/officeDocument/2006/customXml" ds:itemID="{B1A77BAC-E746-4328-B6C4-CF0D0C577B43}"/>
</file>

<file path=customXml/itemProps3.xml><?xml version="1.0" encoding="utf-8"?>
<ds:datastoreItem xmlns:ds="http://schemas.openxmlformats.org/officeDocument/2006/customXml" ds:itemID="{EC382883-3C98-4D20-82FB-090A87418B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WLU</vt:lpstr>
      <vt:lpstr>Summertree</vt:lpstr>
      <vt:lpstr>Daily Flow-414</vt:lpstr>
      <vt:lpstr>Monthly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Jacquee Chandler</dc:creator>
  <cp:lastModifiedBy>Jacquee Chandler</cp:lastModifiedBy>
  <dcterms:created xsi:type="dcterms:W3CDTF">2020-02-06T15:25:43Z</dcterms:created>
  <dcterms:modified xsi:type="dcterms:W3CDTF">2020-02-06T16:21:20Z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