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A8EA5AD8-6EE6-4DB7-B244-EC6D9F82274E}" xr6:coauthVersionLast="46" xr6:coauthVersionMax="46" xr10:uidLastSave="{00000000-0000-0000-0000-000000000000}"/>
  <bookViews>
    <workbookView xWindow="1740" yWindow="1605" windowWidth="20295" windowHeight="10350" firstSheet="3" activeTab="7" xr2:uid="{305351DF-35A4-4A42-9A71-57D975E63F56}"/>
  </bookViews>
  <sheets>
    <sheet name="G1-12" sheetId="1" r:id="rId1"/>
    <sheet name="Support --&gt;" sheetId="2" r:id="rId2"/>
    <sheet name="CDR Reserve Data" sheetId="3" r:id="rId3"/>
    <sheet name="Approved Rates" sheetId="7" r:id="rId4"/>
    <sheet name="G1-14" sheetId="8" r:id="rId5"/>
    <sheet name="Reconciliations --&gt;" sheetId="5" r:id="rId6"/>
    <sheet name="General Ledger" sheetId="9" r:id="rId7"/>
    <sheet name="Rate Base"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E11" i="1"/>
  <c r="F11" i="1"/>
  <c r="G11" i="1"/>
  <c r="H11" i="1"/>
  <c r="I11" i="1"/>
  <c r="J11" i="1"/>
  <c r="K11" i="1"/>
  <c r="L11" i="1"/>
  <c r="M11" i="1"/>
  <c r="N11" i="1"/>
  <c r="O11" i="1"/>
  <c r="P11" i="1"/>
  <c r="Q11" i="1"/>
  <c r="R49" i="1"/>
  <c r="Q49" i="1"/>
  <c r="P49" i="1"/>
  <c r="O49" i="1"/>
  <c r="N49" i="1"/>
  <c r="M49" i="1"/>
  <c r="L49" i="1"/>
  <c r="K49" i="1"/>
  <c r="J49" i="1"/>
  <c r="I49" i="1"/>
  <c r="H49" i="1"/>
  <c r="G49" i="1"/>
  <c r="F49" i="1"/>
  <c r="R48" i="1"/>
  <c r="Q48" i="1"/>
  <c r="P48" i="1"/>
  <c r="O48" i="1"/>
  <c r="N48" i="1"/>
  <c r="M48" i="1"/>
  <c r="L48" i="1"/>
  <c r="K48" i="1"/>
  <c r="J48" i="1"/>
  <c r="I48" i="1"/>
  <c r="H48" i="1"/>
  <c r="G48" i="1"/>
  <c r="F48" i="1"/>
  <c r="E48" i="1"/>
  <c r="E49" i="1"/>
  <c r="R11" i="1" l="1"/>
  <c r="A9" i="3"/>
  <c r="A10" i="3"/>
  <c r="O18" i="9"/>
  <c r="O17" i="9"/>
  <c r="O16" i="9"/>
  <c r="O15" i="9"/>
  <c r="O14" i="9"/>
  <c r="O13" i="9"/>
  <c r="O12" i="9"/>
  <c r="B60" i="6"/>
  <c r="B54" i="6"/>
  <c r="B53" i="6"/>
  <c r="A10" i="1"/>
  <c r="B45" i="6"/>
  <c r="A31" i="3"/>
  <c r="A41" i="3"/>
  <c r="A42" i="3"/>
  <c r="A11" i="3"/>
  <c r="A12" i="3"/>
  <c r="A13" i="3"/>
  <c r="A14" i="3"/>
  <c r="A15" i="3"/>
  <c r="A16" i="3"/>
  <c r="A17" i="3"/>
  <c r="A18" i="3"/>
  <c r="A19" i="3"/>
  <c r="A20" i="3"/>
  <c r="A21" i="3"/>
  <c r="A22" i="3"/>
  <c r="A23" i="3"/>
  <c r="A24" i="3"/>
  <c r="A25" i="3"/>
  <c r="A26" i="3"/>
  <c r="A27" i="3"/>
  <c r="A29" i="3"/>
  <c r="A30" i="3"/>
  <c r="A32" i="3"/>
  <c r="A33" i="3"/>
  <c r="A34" i="3"/>
  <c r="A35" i="3"/>
  <c r="A36" i="3"/>
  <c r="A37" i="3"/>
  <c r="A38" i="3"/>
  <c r="A39" i="3"/>
  <c r="A40" i="3"/>
  <c r="A11" i="1" l="1"/>
  <c r="B55" i="6"/>
  <c r="K10" i="1"/>
  <c r="F9" i="1"/>
  <c r="G30" i="1"/>
  <c r="O30" i="1"/>
  <c r="J9" i="1"/>
  <c r="G10" i="1"/>
  <c r="N9" i="1"/>
  <c r="J30" i="1"/>
  <c r="Q9" i="1"/>
  <c r="I9" i="1"/>
  <c r="H10" i="1"/>
  <c r="K30" i="1"/>
  <c r="F30" i="1"/>
  <c r="N30" i="1"/>
  <c r="M9" i="1"/>
  <c r="E9" i="1"/>
  <c r="O10" i="1"/>
  <c r="L10" i="1"/>
  <c r="P10" i="1"/>
  <c r="H30" i="1"/>
  <c r="L30" i="1"/>
  <c r="P30" i="1"/>
  <c r="P9" i="1"/>
  <c r="L9" i="1"/>
  <c r="H9" i="1"/>
  <c r="E10" i="1"/>
  <c r="I10" i="1"/>
  <c r="M10" i="1"/>
  <c r="Q10" i="1"/>
  <c r="E30" i="1"/>
  <c r="I30" i="1"/>
  <c r="M30" i="1"/>
  <c r="Q30" i="1"/>
  <c r="O9" i="1"/>
  <c r="K9" i="1"/>
  <c r="G9" i="1"/>
  <c r="F10" i="1"/>
  <c r="J10" i="1"/>
  <c r="N10" i="1"/>
  <c r="Q29" i="1"/>
  <c r="G17" i="1"/>
  <c r="E15" i="1"/>
  <c r="E27" i="1"/>
  <c r="F13" i="1"/>
  <c r="F17" i="1"/>
  <c r="F29" i="1"/>
  <c r="E14" i="1"/>
  <c r="E18" i="1"/>
  <c r="E22" i="1"/>
  <c r="E26" i="1"/>
  <c r="E31" i="1"/>
  <c r="E35" i="1"/>
  <c r="E39" i="1"/>
  <c r="F12" i="1"/>
  <c r="F16" i="1"/>
  <c r="F20" i="1"/>
  <c r="F24" i="1"/>
  <c r="F28" i="1"/>
  <c r="F33" i="1"/>
  <c r="F38" i="1"/>
  <c r="G15" i="1"/>
  <c r="G23" i="1"/>
  <c r="G38" i="1"/>
  <c r="H23" i="1"/>
  <c r="H40" i="1"/>
  <c r="I25" i="1"/>
  <c r="J27" i="1"/>
  <c r="K13" i="1"/>
  <c r="K29" i="1"/>
  <c r="L15" i="1"/>
  <c r="L32" i="1"/>
  <c r="M17" i="1"/>
  <c r="M34" i="1"/>
  <c r="N19" i="1"/>
  <c r="N36" i="1"/>
  <c r="O21" i="1"/>
  <c r="O38" i="1"/>
  <c r="P23" i="1"/>
  <c r="P40" i="1"/>
  <c r="Q25" i="1"/>
  <c r="G25" i="1"/>
  <c r="H27" i="1"/>
  <c r="I13" i="1"/>
  <c r="I29" i="1"/>
  <c r="J15" i="1"/>
  <c r="J32" i="1"/>
  <c r="K17" i="1"/>
  <c r="K34" i="1"/>
  <c r="L19" i="1"/>
  <c r="L36" i="1"/>
  <c r="M21" i="1"/>
  <c r="M38" i="1"/>
  <c r="N23" i="1"/>
  <c r="N40" i="1"/>
  <c r="O25" i="1"/>
  <c r="P27" i="1"/>
  <c r="Q13" i="1"/>
  <c r="Q41" i="1"/>
  <c r="Q37" i="1"/>
  <c r="Q33" i="1"/>
  <c r="Q28" i="1"/>
  <c r="Q24" i="1"/>
  <c r="Q20" i="1"/>
  <c r="Q16" i="1"/>
  <c r="Q12" i="1"/>
  <c r="P39" i="1"/>
  <c r="P35" i="1"/>
  <c r="P31" i="1"/>
  <c r="P26" i="1"/>
  <c r="P22" i="1"/>
  <c r="P18" i="1"/>
  <c r="P14" i="1"/>
  <c r="O41" i="1"/>
  <c r="O37" i="1"/>
  <c r="O33" i="1"/>
  <c r="O28" i="1"/>
  <c r="O24" i="1"/>
  <c r="O20" i="1"/>
  <c r="O16" i="1"/>
  <c r="O12" i="1"/>
  <c r="N39" i="1"/>
  <c r="N35" i="1"/>
  <c r="N31" i="1"/>
  <c r="N26" i="1"/>
  <c r="N22" i="1"/>
  <c r="N18" i="1"/>
  <c r="N14" i="1"/>
  <c r="M41" i="1"/>
  <c r="M37" i="1"/>
  <c r="M33" i="1"/>
  <c r="M28" i="1"/>
  <c r="M24" i="1"/>
  <c r="M20" i="1"/>
  <c r="M16" i="1"/>
  <c r="M12" i="1"/>
  <c r="L39" i="1"/>
  <c r="L35" i="1"/>
  <c r="L31" i="1"/>
  <c r="L26" i="1"/>
  <c r="L22" i="1"/>
  <c r="L18" i="1"/>
  <c r="L14" i="1"/>
  <c r="K41" i="1"/>
  <c r="K37" i="1"/>
  <c r="K33" i="1"/>
  <c r="K28" i="1"/>
  <c r="K24" i="1"/>
  <c r="K20" i="1"/>
  <c r="K16" i="1"/>
  <c r="K12" i="1"/>
  <c r="J39" i="1"/>
  <c r="J35" i="1"/>
  <c r="J31" i="1"/>
  <c r="J26" i="1"/>
  <c r="J22" i="1"/>
  <c r="J18" i="1"/>
  <c r="J14" i="1"/>
  <c r="I41" i="1"/>
  <c r="I37" i="1"/>
  <c r="I33" i="1"/>
  <c r="I28" i="1"/>
  <c r="I24" i="1"/>
  <c r="I20" i="1"/>
  <c r="I16" i="1"/>
  <c r="I12" i="1"/>
  <c r="H39" i="1"/>
  <c r="H35" i="1"/>
  <c r="H31" i="1"/>
  <c r="H26" i="1"/>
  <c r="H22" i="1"/>
  <c r="H18" i="1"/>
  <c r="H14" i="1"/>
  <c r="G41" i="1"/>
  <c r="G37" i="1"/>
  <c r="G33" i="1"/>
  <c r="G28" i="1"/>
  <c r="G24" i="1"/>
  <c r="G20" i="1"/>
  <c r="G16" i="1"/>
  <c r="G12" i="1"/>
  <c r="F39" i="1"/>
  <c r="F35" i="1"/>
  <c r="Q40" i="1"/>
  <c r="Q36" i="1"/>
  <c r="Q32" i="1"/>
  <c r="Q27" i="1"/>
  <c r="Q23" i="1"/>
  <c r="Q19" i="1"/>
  <c r="Q15" i="1"/>
  <c r="P38" i="1"/>
  <c r="P34" i="1"/>
  <c r="P29" i="1"/>
  <c r="P25" i="1"/>
  <c r="P21" i="1"/>
  <c r="P17" i="1"/>
  <c r="P13" i="1"/>
  <c r="O40" i="1"/>
  <c r="O36" i="1"/>
  <c r="O32" i="1"/>
  <c r="O27" i="1"/>
  <c r="O23" i="1"/>
  <c r="O19" i="1"/>
  <c r="O15" i="1"/>
  <c r="N38" i="1"/>
  <c r="N34" i="1"/>
  <c r="N29" i="1"/>
  <c r="N25" i="1"/>
  <c r="N21" i="1"/>
  <c r="N17" i="1"/>
  <c r="N13" i="1"/>
  <c r="M40" i="1"/>
  <c r="M36" i="1"/>
  <c r="M32" i="1"/>
  <c r="M27" i="1"/>
  <c r="M23" i="1"/>
  <c r="M19" i="1"/>
  <c r="M15" i="1"/>
  <c r="L38" i="1"/>
  <c r="L34" i="1"/>
  <c r="L29" i="1"/>
  <c r="L25" i="1"/>
  <c r="L21" i="1"/>
  <c r="L17" i="1"/>
  <c r="L13" i="1"/>
  <c r="K40" i="1"/>
  <c r="K36" i="1"/>
  <c r="K32" i="1"/>
  <c r="K27" i="1"/>
  <c r="K23" i="1"/>
  <c r="K19" i="1"/>
  <c r="K15" i="1"/>
  <c r="J38" i="1"/>
  <c r="J34" i="1"/>
  <c r="J29" i="1"/>
  <c r="J25" i="1"/>
  <c r="J21" i="1"/>
  <c r="J17" i="1"/>
  <c r="J13" i="1"/>
  <c r="I40" i="1"/>
  <c r="I36" i="1"/>
  <c r="I32" i="1"/>
  <c r="I27" i="1"/>
  <c r="I23" i="1"/>
  <c r="I19" i="1"/>
  <c r="I15" i="1"/>
  <c r="H38" i="1"/>
  <c r="H34" i="1"/>
  <c r="H29" i="1"/>
  <c r="H25" i="1"/>
  <c r="H21" i="1"/>
  <c r="H17" i="1"/>
  <c r="H13" i="1"/>
  <c r="G40" i="1"/>
  <c r="G36" i="1"/>
  <c r="G32" i="1"/>
  <c r="G27" i="1"/>
  <c r="Q39" i="1"/>
  <c r="Q35" i="1"/>
  <c r="Q31" i="1"/>
  <c r="Q26" i="1"/>
  <c r="Q22" i="1"/>
  <c r="Q18" i="1"/>
  <c r="Q14" i="1"/>
  <c r="P41" i="1"/>
  <c r="P37" i="1"/>
  <c r="P33" i="1"/>
  <c r="P28" i="1"/>
  <c r="P24" i="1"/>
  <c r="P20" i="1"/>
  <c r="P16" i="1"/>
  <c r="P12" i="1"/>
  <c r="O39" i="1"/>
  <c r="O35" i="1"/>
  <c r="O31" i="1"/>
  <c r="O26" i="1"/>
  <c r="O22" i="1"/>
  <c r="O18" i="1"/>
  <c r="O14" i="1"/>
  <c r="N41" i="1"/>
  <c r="N37" i="1"/>
  <c r="N33" i="1"/>
  <c r="N28" i="1"/>
  <c r="N24" i="1"/>
  <c r="N20" i="1"/>
  <c r="N16" i="1"/>
  <c r="N12" i="1"/>
  <c r="M39" i="1"/>
  <c r="M35" i="1"/>
  <c r="M31" i="1"/>
  <c r="M26" i="1"/>
  <c r="M22" i="1"/>
  <c r="M18" i="1"/>
  <c r="M14" i="1"/>
  <c r="L41" i="1"/>
  <c r="L37" i="1"/>
  <c r="L33" i="1"/>
  <c r="L28" i="1"/>
  <c r="L24" i="1"/>
  <c r="L20" i="1"/>
  <c r="L16" i="1"/>
  <c r="L12" i="1"/>
  <c r="K39" i="1"/>
  <c r="K35" i="1"/>
  <c r="K31" i="1"/>
  <c r="K26" i="1"/>
  <c r="K22" i="1"/>
  <c r="K18" i="1"/>
  <c r="K14" i="1"/>
  <c r="J41" i="1"/>
  <c r="J37" i="1"/>
  <c r="J33" i="1"/>
  <c r="J28" i="1"/>
  <c r="J24" i="1"/>
  <c r="J20" i="1"/>
  <c r="J16" i="1"/>
  <c r="J12" i="1"/>
  <c r="I39" i="1"/>
  <c r="I35" i="1"/>
  <c r="I31" i="1"/>
  <c r="I26" i="1"/>
  <c r="I22" i="1"/>
  <c r="I18" i="1"/>
  <c r="I14" i="1"/>
  <c r="H41" i="1"/>
  <c r="H37" i="1"/>
  <c r="H33" i="1"/>
  <c r="H28" i="1"/>
  <c r="H24" i="1"/>
  <c r="H20" i="1"/>
  <c r="H16" i="1"/>
  <c r="H12" i="1"/>
  <c r="G39" i="1"/>
  <c r="G35" i="1"/>
  <c r="G31" i="1"/>
  <c r="G26" i="1"/>
  <c r="G22" i="1"/>
  <c r="G18" i="1"/>
  <c r="G14" i="1"/>
  <c r="F41" i="1"/>
  <c r="E23" i="1"/>
  <c r="E36" i="1"/>
  <c r="F25" i="1"/>
  <c r="F40" i="1"/>
  <c r="E12" i="1"/>
  <c r="E16" i="1"/>
  <c r="E20" i="1"/>
  <c r="E24" i="1"/>
  <c r="E28" i="1"/>
  <c r="E33" i="1"/>
  <c r="E37" i="1"/>
  <c r="E41" i="1"/>
  <c r="F14" i="1"/>
  <c r="F18" i="1"/>
  <c r="F22" i="1"/>
  <c r="F26" i="1"/>
  <c r="F31" i="1"/>
  <c r="F36" i="1"/>
  <c r="G19" i="1"/>
  <c r="G29" i="1"/>
  <c r="H15" i="1"/>
  <c r="H32" i="1"/>
  <c r="I17" i="1"/>
  <c r="I34" i="1"/>
  <c r="J19" i="1"/>
  <c r="J36" i="1"/>
  <c r="K21" i="1"/>
  <c r="K38" i="1"/>
  <c r="L23" i="1"/>
  <c r="L40" i="1"/>
  <c r="M25" i="1"/>
  <c r="N27" i="1"/>
  <c r="O13" i="1"/>
  <c r="O29" i="1"/>
  <c r="P15" i="1"/>
  <c r="P32" i="1"/>
  <c r="Q17" i="1"/>
  <c r="Q34" i="1"/>
  <c r="E19" i="1"/>
  <c r="E32" i="1"/>
  <c r="E40" i="1"/>
  <c r="F21" i="1"/>
  <c r="F34" i="1"/>
  <c r="E13" i="1"/>
  <c r="E17" i="1"/>
  <c r="E21" i="1"/>
  <c r="E25" i="1"/>
  <c r="E29" i="1"/>
  <c r="E34" i="1"/>
  <c r="E38" i="1"/>
  <c r="F15" i="1"/>
  <c r="F19" i="1"/>
  <c r="F23" i="1"/>
  <c r="F27" i="1"/>
  <c r="F32" i="1"/>
  <c r="F37" i="1"/>
  <c r="G13" i="1"/>
  <c r="G21" i="1"/>
  <c r="G34" i="1"/>
  <c r="H19" i="1"/>
  <c r="H36" i="1"/>
  <c r="I21" i="1"/>
  <c r="I38" i="1"/>
  <c r="J23" i="1"/>
  <c r="J40" i="1"/>
  <c r="K25" i="1"/>
  <c r="L27" i="1"/>
  <c r="M13" i="1"/>
  <c r="M29" i="1"/>
  <c r="N15" i="1"/>
  <c r="N32" i="1"/>
  <c r="O17" i="1"/>
  <c r="O34" i="1"/>
  <c r="P19" i="1"/>
  <c r="P36" i="1"/>
  <c r="Q21" i="1"/>
  <c r="Q38" i="1"/>
  <c r="R10" i="1" l="1"/>
  <c r="R9" i="1"/>
  <c r="G43" i="1"/>
  <c r="P43" i="1"/>
  <c r="E43" i="1"/>
  <c r="E47" i="1" s="1"/>
  <c r="E51" i="1" s="1"/>
  <c r="N43" i="1"/>
  <c r="J43" i="1"/>
  <c r="K43" i="1"/>
  <c r="M43" i="1"/>
  <c r="I43" i="1"/>
  <c r="O43" i="1"/>
  <c r="H43" i="1"/>
  <c r="Q43" i="1"/>
  <c r="L43" i="1"/>
  <c r="F43" i="1"/>
  <c r="R30" i="1"/>
  <c r="R38" i="1"/>
  <c r="R41" i="1"/>
  <c r="R24" i="1"/>
  <c r="R17" i="1"/>
  <c r="R37" i="1"/>
  <c r="R20" i="1"/>
  <c r="R31" i="1"/>
  <c r="R14" i="1"/>
  <c r="R27" i="1"/>
  <c r="R21" i="1"/>
  <c r="R40" i="1"/>
  <c r="R29" i="1"/>
  <c r="R13" i="1"/>
  <c r="R32" i="1"/>
  <c r="R33" i="1"/>
  <c r="R16" i="1"/>
  <c r="R36" i="1"/>
  <c r="R26" i="1"/>
  <c r="R15" i="1"/>
  <c r="R34" i="1"/>
  <c r="R25" i="1"/>
  <c r="R19" i="1"/>
  <c r="R28" i="1"/>
  <c r="R12" i="1"/>
  <c r="R23" i="1"/>
  <c r="R39" i="1"/>
  <c r="R22" i="1"/>
  <c r="R35" i="1"/>
  <c r="R18" i="1"/>
  <c r="R43" i="1" l="1"/>
  <c r="R47" i="1" s="1"/>
  <c r="K47" i="1"/>
  <c r="K51" i="1" s="1"/>
  <c r="I49" i="3"/>
  <c r="I50" i="3" s="1"/>
  <c r="Q47" i="1"/>
  <c r="Q51" i="1" s="1"/>
  <c r="O49" i="3"/>
  <c r="O50" i="3" s="1"/>
  <c r="C49" i="3"/>
  <c r="C50" i="3" s="1"/>
  <c r="I47" i="1"/>
  <c r="I51" i="1" s="1"/>
  <c r="G49" i="3"/>
  <c r="G50" i="3" s="1"/>
  <c r="J47" i="1"/>
  <c r="J51" i="1" s="1"/>
  <c r="H49" i="3"/>
  <c r="H50" i="3" s="1"/>
  <c r="F47" i="1"/>
  <c r="F51" i="1" s="1"/>
  <c r="D49" i="3"/>
  <c r="D50" i="3" s="1"/>
  <c r="O47" i="1"/>
  <c r="O51" i="1" s="1"/>
  <c r="M49" i="3"/>
  <c r="M50" i="3" s="1"/>
  <c r="P47" i="1"/>
  <c r="P51" i="1" s="1"/>
  <c r="N49" i="3"/>
  <c r="N50" i="3" s="1"/>
  <c r="N47" i="1"/>
  <c r="N51" i="1" s="1"/>
  <c r="L49" i="3"/>
  <c r="L50" i="3" s="1"/>
  <c r="G47" i="1"/>
  <c r="G51" i="1" s="1"/>
  <c r="E49" i="3"/>
  <c r="E50" i="3" s="1"/>
  <c r="H47" i="1"/>
  <c r="H51" i="1" s="1"/>
  <c r="F49" i="3"/>
  <c r="F50" i="3" s="1"/>
  <c r="L47" i="1"/>
  <c r="L51" i="1" s="1"/>
  <c r="J49" i="3"/>
  <c r="J50" i="3" s="1"/>
  <c r="M47" i="1"/>
  <c r="M51" i="1" s="1"/>
  <c r="K49" i="3"/>
  <c r="K50" i="3" s="1"/>
  <c r="O22" i="9" l="1"/>
  <c r="O23" i="9" s="1"/>
  <c r="R51" i="1"/>
  <c r="C26" i="9"/>
  <c r="C27" i="9" s="1"/>
  <c r="C22" i="9"/>
  <c r="C23" i="9" s="1"/>
  <c r="F26" i="9"/>
  <c r="F27" i="9" s="1"/>
  <c r="F22" i="9"/>
  <c r="F23" i="9" s="1"/>
  <c r="N26" i="9"/>
  <c r="N27" i="9" s="1"/>
  <c r="N22" i="9"/>
  <c r="N23" i="9" s="1"/>
  <c r="J26" i="9"/>
  <c r="J27" i="9" s="1"/>
  <c r="J22" i="9"/>
  <c r="J23" i="9" s="1"/>
  <c r="E26" i="9"/>
  <c r="E27" i="9" s="1"/>
  <c r="E22" i="9"/>
  <c r="E23" i="9" s="1"/>
  <c r="K26" i="9"/>
  <c r="K27" i="9" s="1"/>
  <c r="K22" i="9"/>
  <c r="K23" i="9" s="1"/>
  <c r="L26" i="9"/>
  <c r="L27" i="9" s="1"/>
  <c r="L22" i="9"/>
  <c r="L23" i="9" s="1"/>
  <c r="B26" i="9"/>
  <c r="B27" i="9" s="1"/>
  <c r="B22" i="9"/>
  <c r="B23" i="9" s="1"/>
  <c r="P49" i="3"/>
  <c r="P50" i="3" s="1"/>
  <c r="G26" i="9"/>
  <c r="G27" i="9" s="1"/>
  <c r="G22" i="9"/>
  <c r="G23" i="9" s="1"/>
  <c r="H26" i="9"/>
  <c r="H27" i="9" s="1"/>
  <c r="H22" i="9"/>
  <c r="H23" i="9" s="1"/>
  <c r="I26" i="9"/>
  <c r="I27" i="9" s="1"/>
  <c r="I22" i="9"/>
  <c r="I23" i="9" s="1"/>
  <c r="D26" i="9"/>
  <c r="D27" i="9" s="1"/>
  <c r="D22" i="9"/>
  <c r="D23" i="9" s="1"/>
  <c r="M26" i="9"/>
  <c r="M27" i="9" s="1"/>
  <c r="M22" i="9"/>
  <c r="M23" i="9" s="1"/>
  <c r="B49" i="6"/>
  <c r="B50" i="6" s="1"/>
  <c r="B57" i="6" s="1"/>
  <c r="B61" i="6" l="1"/>
  <c r="B62" i="6" s="1"/>
  <c r="O26" i="9"/>
  <c r="O27" i="9" s="1"/>
</calcChain>
</file>

<file path=xl/sharedStrings.xml><?xml version="1.0" encoding="utf-8"?>
<sst xmlns="http://schemas.openxmlformats.org/spreadsheetml/2006/main" count="267" uniqueCount="195">
  <si>
    <t>Line</t>
  </si>
  <si>
    <t>A/C</t>
  </si>
  <si>
    <t>Depr</t>
  </si>
  <si>
    <t>Dec.</t>
  </si>
  <si>
    <t>Jan.</t>
  </si>
  <si>
    <t>Feb.</t>
  </si>
  <si>
    <t>Mar.</t>
  </si>
  <si>
    <t>Apr.</t>
  </si>
  <si>
    <t>May.</t>
  </si>
  <si>
    <t>Jun.</t>
  </si>
  <si>
    <t>Jul.</t>
  </si>
  <si>
    <t>Aug.</t>
  </si>
  <si>
    <t>Sep.</t>
  </si>
  <si>
    <t>Oct.</t>
  </si>
  <si>
    <t>Nov.</t>
  </si>
  <si>
    <t>13 Month</t>
  </si>
  <si>
    <t>No.</t>
  </si>
  <si>
    <t>Description</t>
  </si>
  <si>
    <t>Rates</t>
  </si>
  <si>
    <t>Average</t>
  </si>
  <si>
    <t>STRUCTURES AND IMPROVEMENTS</t>
  </si>
  <si>
    <t>MAINS - STEEL</t>
  </si>
  <si>
    <t>MAINS - PLASTIC</t>
  </si>
  <si>
    <t>M &amp; R EQUIPMENT - GENERAL</t>
  </si>
  <si>
    <t>M &amp; R EQUIPMENT - CITY</t>
  </si>
  <si>
    <t>METERS</t>
  </si>
  <si>
    <t>REGULATORS</t>
  </si>
  <si>
    <t>REGULATOR INSTALL HOUSE</t>
  </si>
  <si>
    <t>M &amp; R EQUIPMENT - INDUSTRIAL</t>
  </si>
  <si>
    <t>OTHER EQUIPMENT</t>
  </si>
  <si>
    <t>391.00</t>
  </si>
  <si>
    <t>OFFICE FURNITURE</t>
  </si>
  <si>
    <t>TOOLS SHOP &amp; GARAGE EQUIPMENT</t>
  </si>
  <si>
    <t>POWER OPERATED EQUIPMENT</t>
  </si>
  <si>
    <t>DEPRECIATION RESERVE</t>
  </si>
  <si>
    <t xml:space="preserve"> 108.02</t>
  </si>
  <si>
    <t xml:space="preserve"> R.W.I.P</t>
  </si>
  <si>
    <t>TOTAL DEPRECIATION RESERVE</t>
  </si>
  <si>
    <t>TOTAL AMORTIZATION RESERVE</t>
  </si>
  <si>
    <t>TOTAL DEPR/AMORT RESERVE</t>
  </si>
  <si>
    <t>Florida City Gas</t>
  </si>
  <si>
    <t>CDR: 2022 FCG Rate Case</t>
  </si>
  <si>
    <t>Dec - 2022</t>
  </si>
  <si>
    <t>Jan - 2023</t>
  </si>
  <si>
    <t>Feb - 2023</t>
  </si>
  <si>
    <t>Mar - 2023</t>
  </si>
  <si>
    <t>Apr - 2023</t>
  </si>
  <si>
    <t>May - 2023</t>
  </si>
  <si>
    <t>Jun - 2023</t>
  </si>
  <si>
    <t>Jul - 2023</t>
  </si>
  <si>
    <t>Aug - 2023</t>
  </si>
  <si>
    <t>Sep - 2023</t>
  </si>
  <si>
    <t>Oct - 2023</t>
  </si>
  <si>
    <t>Nov - 2023</t>
  </si>
  <si>
    <t>Dec - 2023</t>
  </si>
  <si>
    <t>13 Month Average</t>
  </si>
  <si>
    <t>1570: Florida City Gas</t>
  </si>
  <si>
    <t>36400-G: 36400 - LNG Plant</t>
  </si>
  <si>
    <t>37400: 37400 - Land &amp; Land Rights</t>
  </si>
  <si>
    <t>37500: 37500 - Structures &amp; Improvements</t>
  </si>
  <si>
    <t>37610: 37610 - Mains - Steel</t>
  </si>
  <si>
    <t>37620: 37620 - Mains - Plastic</t>
  </si>
  <si>
    <t>37800: 37800 - Temp Construction Facility</t>
  </si>
  <si>
    <t>37900: 37900 - M&amp;R Station Equipt-CityGate</t>
  </si>
  <si>
    <t>38010: 38010 - Services - Steel</t>
  </si>
  <si>
    <t>38020: 38020 - Services - Plastic</t>
  </si>
  <si>
    <t>38100: 38100 - Field Office Cost</t>
  </si>
  <si>
    <t>38110: 38110 - Meters - ERTs</t>
  </si>
  <si>
    <t>38200: 38200 - Computer Hardware</t>
  </si>
  <si>
    <t>38210: 38210 - Meter Install - ERTs</t>
  </si>
  <si>
    <t>38300: 38300 - Computer Software</t>
  </si>
  <si>
    <t>38400: 38400 - House Regulator Installatio</t>
  </si>
  <si>
    <t>38500: 38500 - Industrial M&amp;R Station Equi</t>
  </si>
  <si>
    <t>38700: 38700 - Other Equipment</t>
  </si>
  <si>
    <t>38798: 38798 - Unregulated Misc Assets</t>
  </si>
  <si>
    <t>39000: 39000 - Structures &amp; Improvements</t>
  </si>
  <si>
    <t>39100: 39100 - Office Furniture &amp; Equipt</t>
  </si>
  <si>
    <t>39111: 39111 - OFE - Enterprise Software</t>
  </si>
  <si>
    <t>39112: 39112 - Computer Equipment</t>
  </si>
  <si>
    <t>39150: 39150 - Personal Computer Equipment</t>
  </si>
  <si>
    <t>39200: 39200 - Transportation Equipt - Gas</t>
  </si>
  <si>
    <t>39210: 39210 - Automobile</t>
  </si>
  <si>
    <t>39220: 39220 - Light Trucks</t>
  </si>
  <si>
    <t>39230: 39230 - Heavy Trucks</t>
  </si>
  <si>
    <t>39400: 39400 - Tools, Shop &amp; Garage Equipt</t>
  </si>
  <si>
    <t>39410: 39410 - Tools/Shop Equipt-Fixed</t>
  </si>
  <si>
    <t>39600: 39600 - Power Operated Equipt</t>
  </si>
  <si>
    <t>39700: 39700 - Communications Equipt</t>
  </si>
  <si>
    <t>39800: 39800 - Miscellaneous Equipt</t>
  </si>
  <si>
    <t>FRANCHISES AND CONSENTS</t>
  </si>
  <si>
    <t>LNG PLANT</t>
  </si>
  <si>
    <t>LAND AND LAND RIGHTS</t>
  </si>
  <si>
    <t>MFR Balance</t>
  </si>
  <si>
    <t>Check</t>
  </si>
  <si>
    <t>Account No</t>
  </si>
  <si>
    <t>FCG Reserve Summary by Utility Account</t>
  </si>
  <si>
    <t>380.10</t>
  </si>
  <si>
    <t>380.20</t>
  </si>
  <si>
    <t>SERVICES - STEEL</t>
  </si>
  <si>
    <t>SERVICES - PLASTIC</t>
  </si>
  <si>
    <t xml:space="preserve"> METERS - ERTs</t>
  </si>
  <si>
    <t xml:space="preserve"> METER &amp; REGULATOR INSTALLATIONS</t>
  </si>
  <si>
    <t xml:space="preserve"> METER INSTALLATIONS - ERTs</t>
  </si>
  <si>
    <t xml:space="preserve"> COMPUTER HARDWARE</t>
  </si>
  <si>
    <t xml:space="preserve"> INDIVIDUAL EQUIPMENT</t>
  </si>
  <si>
    <t xml:space="preserve"> TRANSPORTATION EQUIPMENT</t>
  </si>
  <si>
    <t xml:space="preserve"> TRANSPORTATION  - AUTO</t>
  </si>
  <si>
    <t xml:space="preserve"> TRANSPORTATION  - SERVICE TRUCK</t>
  </si>
  <si>
    <t xml:space="preserve"> TRANSPORTATION - HEAVY TRUCK</t>
  </si>
  <si>
    <t>394.10</t>
  </si>
  <si>
    <t>TOOLS, SHOP, GARAGE EQUIP - FIXED</t>
  </si>
  <si>
    <t xml:space="preserve"> COMMUNICATION EQUIPMENT</t>
  </si>
  <si>
    <t xml:space="preserve"> MISCELLANEOUS EQUIPMENT</t>
  </si>
  <si>
    <t>OFFICE FURNITURE AND EQUIP - ENTERPRISE SOFTWARE</t>
  </si>
  <si>
    <t>FPLM: 2022 FCG Rate Case</t>
  </si>
  <si>
    <t>PE_FCG - RAF: 38 Detailed Juris COS ID Rate Base</t>
  </si>
  <si>
    <t>Company per Book</t>
  </si>
  <si>
    <t>Utility per Book</t>
  </si>
  <si>
    <t>Commission Adj per Book</t>
  </si>
  <si>
    <t>Company Adj per Book</t>
  </si>
  <si>
    <t>Adj Utility per Book</t>
  </si>
  <si>
    <t>Juris Utility</t>
  </si>
  <si>
    <t>Juris Commission Adj</t>
  </si>
  <si>
    <t>Juris Company Adj</t>
  </si>
  <si>
    <t>Juris Adj Utility</t>
  </si>
  <si>
    <t>Separation Factor</t>
  </si>
  <si>
    <t>RATE BASE</t>
  </si>
  <si>
    <t>NET UTILITY PLANT</t>
  </si>
  <si>
    <t>TOTAL ACCUM DEPRECIATION</t>
  </si>
  <si>
    <t>ACCUM DEPR INTANGIBLE</t>
  </si>
  <si>
    <t>G-BAL008000: ACC PROV DEPR &amp; AMORT - INTANGIBLE</t>
  </si>
  <si>
    <t>ACCUM DEPR DISTRIB EXCL ECCR</t>
  </si>
  <si>
    <t>G-BAL008509: ACC PROV DEPR &amp; AMORT - DISTRIBUTION ACCT 374</t>
  </si>
  <si>
    <t>G-BAL008510: ACC PROV DEPR &amp; AMORT - DISTRIBUTION ACCT 375</t>
  </si>
  <si>
    <t>G-BAL008511: ACC PROV DEPR &amp; AMORT - DISTRIBUTION ACCT 376</t>
  </si>
  <si>
    <t>G-BAL008512: ACC PROV DEPR &amp; AMORT - DISTRIBUTION ACCT 378</t>
  </si>
  <si>
    <t>G-BAL008513: ACC PROV DEPR &amp; AMORT - DISTRIBUTION ACCT 379</t>
  </si>
  <si>
    <t>G-BAL008514: ACC PROV DEPR &amp; AMORT - DISTRIBUTION ACCT 380</t>
  </si>
  <si>
    <t>G-BAL008515: ACC PROV DEPR &amp; AMORT - DISTRIBUTION ACCT 381</t>
  </si>
  <si>
    <t>G-BAL008516: ACC PROV DEPR &amp; AMORT - DISTRIBUTION ACCT 382</t>
  </si>
  <si>
    <t>G-BAL008517: ACC PROV DEPR &amp; AMORT - DISTRIBUTION ACCT 383</t>
  </si>
  <si>
    <t>G-BAL008518: ACC PROV DEPR &amp; AMORT - DISTRIBUTION ACCT 384</t>
  </si>
  <si>
    <t>G-BAL008519: ACC PROV DEPR &amp; AMORT - DISTRIBUTION ACCT 385</t>
  </si>
  <si>
    <t>G-BAL008520: ACC PROV DEPR &amp; AMORT - DISTRIBUTION ACCT 387</t>
  </si>
  <si>
    <t>G-BAL008562: ACC PROV DEPR &amp; AMORT - DISTRIBUTION ACCT 376 - SAFE</t>
  </si>
  <si>
    <t>G-BAL008563: ACC PROV DEPR &amp; AMORT - DISTRIBUTION ACCT 380 - SAFE</t>
  </si>
  <si>
    <t>G-BAL008564: ACC PROV DEPR &amp; AMORT - DISTRIBUTION ACCT 381 - SAFE</t>
  </si>
  <si>
    <t>G-BAL008565: ACC PROV DEPR &amp; AMORT - DISTRIBUTION ACCT 382 - SAFE</t>
  </si>
  <si>
    <t>G-BAL008580: ACC PROV DEPR &amp; AMORT - STORAGE</t>
  </si>
  <si>
    <t>ACCUM DEPR GENERAL PLANT</t>
  </si>
  <si>
    <t>G-BAL008600: ACC PROV DEPR &amp; AMORT - GENERAL PLANT TRANSPORTATION EQUIP</t>
  </si>
  <si>
    <t>G-BAL008710: ACC PROV DEPR &amp; AMORT - GENERAL PLANT STRUCTURES</t>
  </si>
  <si>
    <t>G-BAL008720: ACC PROV DEPR &amp; AMORT - GENERAL PLANT OTHER</t>
  </si>
  <si>
    <t>G-BAL008800: ACCM PROV AMORT - PLANT ACQ ADJUSTMENT AGL</t>
  </si>
  <si>
    <t>G-BAL008900: ACC PROV DEPR &amp; AMORT - PROPERTY UNDER CAPITAL LEASES</t>
  </si>
  <si>
    <t>13 Month Average Depreciation Reserve presented on MFR</t>
  </si>
  <si>
    <t>Total Depreciation Reserve</t>
  </si>
  <si>
    <t>MISC INTANGIBLE PLANT</t>
  </si>
  <si>
    <t>CUSTOMIZED SOFTWARE - 12 YR</t>
  </si>
  <si>
    <t>CUSTOMIZED SOFTWARE - 20 YR</t>
  </si>
  <si>
    <t>SUBTOTAL</t>
  </si>
  <si>
    <t>PROPERTY UNDER CAPITAL LEASES</t>
  </si>
  <si>
    <t>ACQUISITION ADJUSTMENT</t>
  </si>
  <si>
    <t>TOTAL</t>
  </si>
  <si>
    <t>30200: 30200 - Franchises &amp; Consents</t>
  </si>
  <si>
    <t>30300: 30300 - Misc Intangible Plant</t>
  </si>
  <si>
    <t>Amortization presented on MFR G1-12</t>
  </si>
  <si>
    <t>Total Accumulated Depreciation and Amortization - Rate Base</t>
  </si>
  <si>
    <t>Total Accumulated Depreciation and Amortization - MFR</t>
  </si>
  <si>
    <t>RAF: 02 Detailed GL Balance Sheet</t>
  </si>
  <si>
    <t>Monthly</t>
  </si>
  <si>
    <t>TOTAL ASSETS</t>
  </si>
  <si>
    <t>ACCUM PROVISION FOR DEPRECIATION</t>
  </si>
  <si>
    <t>9108600: Accum Prov Deprec Plant - Gas</t>
  </si>
  <si>
    <t>9108601: Accum Prov Deprec SAFE Clause-Gas</t>
  </si>
  <si>
    <t>9111600: Accm Prov Amortiz-Util Plant-Gas</t>
  </si>
  <si>
    <t>9111601: Accm Prov Amortization-Fin Leases-Gas</t>
  </si>
  <si>
    <t>9111603: Accm Provision Amort-Cloud-Gas</t>
  </si>
  <si>
    <t>9115600: Accm Prov Amort-Plt Acqu Adjmt-Gas</t>
  </si>
  <si>
    <t>MFR Depreciation Reserve Balance</t>
  </si>
  <si>
    <t>MFR Total Depreciation and Amortization Reserve Balance</t>
  </si>
  <si>
    <t>Ending Reserve Balance</t>
  </si>
  <si>
    <t>Subtotal Ending Reserve Balance</t>
  </si>
  <si>
    <t>TOTAL AMORT. ACQ. ADJUSTMENT</t>
  </si>
  <si>
    <t xml:space="preserve">* These intangible items were booked to 9108600 in actuals under prior ownership. They were therefore included in the starting balance for 9108600 after FCG was acquired by FPL. In order to tie to the general ledger, these items are presented on MFR G1-12 for depreciation reserve, rather than MFR G1-14 for amortization reserve. </t>
  </si>
  <si>
    <t>*</t>
  </si>
  <si>
    <t>20220069-GU</t>
  </si>
  <si>
    <t>FCG 001996</t>
  </si>
  <si>
    <t>FCG 001997</t>
  </si>
  <si>
    <t>FCG 001998</t>
  </si>
  <si>
    <t>FCG 001999</t>
  </si>
  <si>
    <t>FCG 002000</t>
  </si>
  <si>
    <t>FCG 002001</t>
  </si>
  <si>
    <t>FCG 002002</t>
  </si>
  <si>
    <t>FCG 002003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</si>
</sst>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4" formatCode="_(&quot;$&quot;* #,##0.00_);_(&quot;$&quot;* \(#,##0.00\);_(&quot;$&quot;* &quot;-&quot;??_);_(@_)"/>
    <numFmt numFmtId="43" formatCode="_(* #,##0.00_);_(* \(#,##0.00\);_(* &quot;-&quot;??_);_(@_)"/>
    <numFmt numFmtId="164" formatCode="0_)"/>
    <numFmt numFmtId="165" formatCode="_(* #,##0_);_(* \(#,##0\);_(* &quot;-&quot;??_);_(@_)"/>
    <numFmt numFmtId="166" formatCode="0.00_)"/>
    <numFmt numFmtId="167" formatCode="_(&quot;$&quot;* #,##0_);_(&quot;$&quot;* \(#,##0\);_(&quot;$&quot;* &quot;-&quot;??_);_(@_)"/>
    <numFmt numFmtId="168" formatCode="0.000_)"/>
    <numFmt numFmtId="169" formatCode="#,##0_);[Red]\(#,##0\);&quot; &quot;"/>
    <numFmt numFmtId="170" formatCode="#,##0_)"/>
    <numFmt numFmtId="171" formatCode="#,##0.000000_);[Red]\(#,##0.000000\);&quot; &quot;"/>
  </numFmts>
  <fonts count="18" x14ac:knownFonts="1">
    <font>
      <sz val="11"/>
      <color theme="1"/>
      <name val="Calibri"/>
      <family val="2"/>
      <scheme val="minor"/>
    </font>
    <font>
      <sz val="11"/>
      <color theme="1"/>
      <name val="Calibri"/>
      <family val="2"/>
      <scheme val="minor"/>
    </font>
    <font>
      <sz val="12"/>
      <name val="Arial"/>
      <family val="2"/>
    </font>
    <font>
      <sz val="10"/>
      <name val="Arial"/>
      <family val="2"/>
    </font>
    <font>
      <sz val="10"/>
      <name val="Courier"/>
    </font>
    <font>
      <sz val="12"/>
      <name val="Courier"/>
    </font>
    <font>
      <sz val="12"/>
      <color theme="1"/>
      <name val="Arial"/>
      <family val="2"/>
    </font>
    <font>
      <sz val="11"/>
      <color indexed="8"/>
      <name val="Calibri"/>
      <family val="2"/>
      <scheme val="minor"/>
    </font>
    <font>
      <sz val="10"/>
      <name val="Arial"/>
      <family val="2"/>
    </font>
    <font>
      <b/>
      <sz val="10"/>
      <name val="Arial"/>
      <family val="2"/>
    </font>
    <font>
      <b/>
      <u/>
      <sz val="10"/>
      <name val="Arial"/>
      <family val="2"/>
    </font>
    <font>
      <sz val="10"/>
      <color rgb="FFFFFFFE"/>
      <name val="Arial"/>
      <family val="2"/>
    </font>
    <font>
      <sz val="12"/>
      <name val="Arial"/>
      <family val="2"/>
    </font>
    <font>
      <b/>
      <u/>
      <sz val="11"/>
      <color theme="1"/>
      <name val="Calibri"/>
      <family val="2"/>
      <scheme val="minor"/>
    </font>
    <font>
      <u/>
      <sz val="10"/>
      <name val="Arial"/>
      <family val="2"/>
    </font>
    <font>
      <sz val="10"/>
      <name val="Arial"/>
      <family val="2"/>
    </font>
    <font>
      <b/>
      <sz val="10"/>
      <name val="Arial"/>
      <family val="2"/>
    </font>
    <font>
      <b/>
      <u/>
      <sz val="1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2" tint="-9.9978637043366805E-2"/>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medium">
        <color indexed="8"/>
      </top>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s>
  <cellStyleXfs count="36">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0" fontId="4" fillId="0" borderId="0"/>
    <xf numFmtId="37" fontId="4" fillId="0" borderId="0"/>
    <xf numFmtId="5" fontId="4" fillId="0" borderId="0"/>
    <xf numFmtId="164" fontId="4" fillId="0" borderId="0"/>
    <xf numFmtId="9" fontId="3" fillId="0" borderId="0" applyFont="0" applyFill="0" applyBorder="0" applyAlignment="0" applyProtection="0"/>
    <xf numFmtId="0" fontId="3" fillId="0" borderId="0"/>
    <xf numFmtId="0" fontId="7" fillId="0" borderId="0"/>
    <xf numFmtId="0" fontId="7" fillId="0" borderId="0"/>
    <xf numFmtId="0" fontId="2" fillId="0" borderId="0"/>
    <xf numFmtId="9" fontId="2" fillId="0" borderId="0" applyFont="0" applyFill="0" applyBorder="0" applyAlignment="0" applyProtection="0"/>
    <xf numFmtId="0" fontId="7" fillId="0" borderId="0"/>
    <xf numFmtId="0" fontId="12"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7"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2" fillId="0" borderId="0"/>
    <xf numFmtId="43" fontId="8" fillId="0" borderId="0" applyFont="0" applyFill="0" applyBorder="0" applyAlignment="0" applyProtection="0"/>
    <xf numFmtId="44" fontId="8" fillId="0" borderId="0" applyFont="0" applyFill="0" applyBorder="0" applyAlignment="0" applyProtection="0"/>
    <xf numFmtId="0" fontId="4" fillId="0" borderId="0"/>
    <xf numFmtId="9" fontId="8" fillId="0" borderId="0" applyFont="0" applyFill="0" applyBorder="0" applyAlignment="0" applyProtection="0"/>
    <xf numFmtId="0" fontId="7" fillId="0" borderId="0"/>
  </cellStyleXfs>
  <cellXfs count="168">
    <xf numFmtId="0" fontId="0" fillId="0" borderId="0" xfId="0"/>
    <xf numFmtId="0" fontId="2" fillId="0" borderId="0" xfId="2"/>
    <xf numFmtId="164" fontId="2" fillId="0" borderId="0" xfId="8" applyFont="1" applyAlignment="1" applyProtection="1">
      <alignment horizontal="left"/>
    </xf>
    <xf numFmtId="164" fontId="2" fillId="0" borderId="0" xfId="8" applyFont="1"/>
    <xf numFmtId="164" fontId="2" fillId="0" borderId="0" xfId="8" applyFont="1" applyFill="1"/>
    <xf numFmtId="164" fontId="2" fillId="0" borderId="0" xfId="8" applyFont="1" applyAlignment="1" applyProtection="1">
      <alignment horizontal="center"/>
    </xf>
    <xf numFmtId="164" fontId="2" fillId="0" borderId="0" xfId="8" quotePrefix="1" applyFont="1" applyAlignment="1" applyProtection="1">
      <alignment horizontal="left"/>
    </xf>
    <xf numFmtId="164" fontId="2" fillId="0" borderId="0" xfId="8" applyNumberFormat="1" applyFont="1" applyAlignment="1" applyProtection="1">
      <alignment horizontal="left"/>
    </xf>
    <xf numFmtId="164" fontId="2" fillId="0" borderId="0" xfId="8" applyFont="1" applyAlignment="1">
      <alignment horizontal="center"/>
    </xf>
    <xf numFmtId="164" fontId="2" fillId="0" borderId="0" xfId="8" applyFont="1" applyBorder="1"/>
    <xf numFmtId="164" fontId="2" fillId="0" borderId="0" xfId="8" quotePrefix="1" applyFont="1" applyBorder="1" applyAlignment="1">
      <alignment horizontal="left"/>
    </xf>
    <xf numFmtId="37" fontId="2" fillId="0" borderId="0" xfId="8" applyNumberFormat="1" applyFont="1" applyAlignment="1" applyProtection="1">
      <alignment horizontal="fill"/>
    </xf>
    <xf numFmtId="37" fontId="2" fillId="0" borderId="0" xfId="8" applyNumberFormat="1" applyFont="1" applyProtection="1"/>
    <xf numFmtId="37" fontId="2" fillId="0" borderId="3" xfId="8" applyNumberFormat="1" applyFont="1" applyBorder="1" applyProtection="1">
      <protection locked="0"/>
    </xf>
    <xf numFmtId="37" fontId="2" fillId="0" borderId="0" xfId="8" applyNumberFormat="1" applyFont="1" applyAlignment="1" applyProtection="1"/>
    <xf numFmtId="165" fontId="2" fillId="0" borderId="0" xfId="3" applyNumberFormat="1" applyFont="1"/>
    <xf numFmtId="164" fontId="2" fillId="0" borderId="0" xfId="8" quotePrefix="1" applyFont="1" applyAlignment="1">
      <alignment horizontal="left"/>
    </xf>
    <xf numFmtId="167" fontId="2" fillId="0" borderId="2" xfId="4" applyNumberFormat="1" applyFont="1" applyBorder="1"/>
    <xf numFmtId="164" fontId="2" fillId="0" borderId="0" xfId="8" applyFont="1" applyAlignment="1">
      <alignment horizontal="left"/>
    </xf>
    <xf numFmtId="164" fontId="2" fillId="0" borderId="0" xfId="8" applyFont="1" applyBorder="1" applyAlignment="1" applyProtection="1">
      <alignment horizontal="left"/>
    </xf>
    <xf numFmtId="164" fontId="2" fillId="0" borderId="0" xfId="8" applyNumberFormat="1" applyFont="1" applyBorder="1" applyAlignment="1" applyProtection="1">
      <alignment horizontal="left"/>
    </xf>
    <xf numFmtId="164" fontId="2" fillId="0" borderId="0" xfId="8" applyFont="1" applyFill="1" applyBorder="1" applyAlignment="1" applyProtection="1">
      <alignment horizontal="left"/>
    </xf>
    <xf numFmtId="164" fontId="2" fillId="0" borderId="0" xfId="8" applyFont="1" applyFill="1" applyBorder="1" applyAlignment="1" applyProtection="1">
      <alignment horizontal="center"/>
    </xf>
    <xf numFmtId="164" fontId="2" fillId="0" borderId="0" xfId="8" applyFont="1" applyBorder="1" applyAlignment="1" applyProtection="1">
      <alignment horizontal="center"/>
    </xf>
    <xf numFmtId="164" fontId="2" fillId="0" borderId="0" xfId="8" applyFont="1" applyBorder="1" applyAlignment="1">
      <alignment horizontal="center"/>
    </xf>
    <xf numFmtId="5" fontId="2" fillId="0" borderId="0" xfId="8" applyNumberFormat="1" applyFont="1" applyBorder="1" applyProtection="1"/>
    <xf numFmtId="164" fontId="2" fillId="0" borderId="4" xfId="8" applyFont="1" applyBorder="1" applyAlignment="1" applyProtection="1">
      <alignment horizontal="left"/>
    </xf>
    <xf numFmtId="164" fontId="2" fillId="0" borderId="4" xfId="8" applyFont="1" applyBorder="1"/>
    <xf numFmtId="164" fontId="2" fillId="0" borderId="4" xfId="8" applyFont="1" applyFill="1" applyBorder="1"/>
    <xf numFmtId="164" fontId="2" fillId="0" borderId="4" xfId="8" applyFont="1" applyBorder="1" applyAlignment="1" applyProtection="1">
      <alignment horizontal="center"/>
    </xf>
    <xf numFmtId="164" fontId="2" fillId="0" borderId="4" xfId="8" applyFont="1" applyBorder="1" applyAlignment="1">
      <alignment horizontal="left"/>
    </xf>
    <xf numFmtId="164" fontId="2" fillId="0" borderId="4" xfId="8" applyNumberFormat="1" applyFont="1" applyBorder="1" applyAlignment="1" applyProtection="1">
      <alignment horizontal="left"/>
    </xf>
    <xf numFmtId="164" fontId="2" fillId="0" borderId="4" xfId="8" applyFont="1" applyFill="1" applyBorder="1" applyAlignment="1" applyProtection="1">
      <alignment horizontal="center"/>
    </xf>
    <xf numFmtId="164" fontId="2" fillId="0" borderId="4" xfId="8" applyFont="1" applyBorder="1" applyAlignment="1">
      <alignment horizontal="center"/>
    </xf>
    <xf numFmtId="164" fontId="2" fillId="0" borderId="0" xfId="8" quotePrefix="1" applyFont="1" applyAlignment="1">
      <alignment horizontal="right"/>
    </xf>
    <xf numFmtId="164" fontId="2" fillId="0" borderId="0" xfId="8" applyFont="1" applyFill="1" applyAlignment="1" applyProtection="1">
      <alignment horizontal="left"/>
    </xf>
    <xf numFmtId="5" fontId="2" fillId="0" borderId="0" xfId="3" applyNumberFormat="1" applyFont="1" applyBorder="1" applyAlignment="1" applyProtection="1"/>
    <xf numFmtId="168" fontId="2" fillId="0" borderId="0" xfId="8" applyNumberFormat="1" applyFont="1"/>
    <xf numFmtId="37" fontId="2" fillId="0" borderId="0" xfId="8" applyNumberFormat="1" applyFont="1" applyBorder="1" applyAlignment="1" applyProtection="1"/>
    <xf numFmtId="37" fontId="2" fillId="0" borderId="0" xfId="8" applyNumberFormat="1" applyFont="1" applyBorder="1" applyAlignment="1" applyProtection="1">
      <alignment horizontal="fill"/>
    </xf>
    <xf numFmtId="37" fontId="2" fillId="0" borderId="0" xfId="8" applyNumberFormat="1" applyFont="1" applyFill="1" applyBorder="1" applyProtection="1"/>
    <xf numFmtId="0" fontId="0" fillId="0" borderId="0" xfId="0"/>
    <xf numFmtId="166" fontId="6" fillId="0" borderId="0" xfId="10" applyNumberFormat="1" applyFont="1" applyAlignment="1">
      <alignment horizontal="center"/>
    </xf>
    <xf numFmtId="0" fontId="3" fillId="0" borderId="0" xfId="0" applyFont="1"/>
    <xf numFmtId="0" fontId="3" fillId="0" borderId="0" xfId="0" applyFont="1" applyAlignment="1">
      <alignment horizontal="center" wrapText="1"/>
    </xf>
    <xf numFmtId="0" fontId="3" fillId="2" borderId="0" xfId="12" applyFont="1" applyFill="1" applyAlignment="1">
      <alignment horizontal="left" indent="2"/>
    </xf>
    <xf numFmtId="164" fontId="6" fillId="0" borderId="0" xfId="6" applyNumberFormat="1" applyFont="1" applyAlignment="1">
      <alignment horizontal="left"/>
    </xf>
    <xf numFmtId="2" fontId="3" fillId="3" borderId="0" xfId="0" applyNumberFormat="1" applyFont="1" applyFill="1" applyAlignment="1">
      <alignment horizontal="left"/>
    </xf>
    <xf numFmtId="169" fontId="8" fillId="0" borderId="0" xfId="15" applyNumberFormat="1" applyFont="1" applyAlignment="1">
      <alignment horizontal="right"/>
    </xf>
    <xf numFmtId="0" fontId="8" fillId="0" borderId="0" xfId="15" applyFont="1" applyAlignment="1">
      <alignment horizontal="left" indent="2"/>
    </xf>
    <xf numFmtId="165" fontId="2" fillId="0" borderId="0" xfId="1" applyNumberFormat="1" applyFont="1" applyBorder="1" applyAlignment="1" applyProtection="1"/>
    <xf numFmtId="43" fontId="2" fillId="0" borderId="0" xfId="1" applyFont="1"/>
    <xf numFmtId="165" fontId="2" fillId="0" borderId="0" xfId="1" applyNumberFormat="1" applyFont="1" applyAlignment="1" applyProtection="1">
      <alignment horizontal="center"/>
    </xf>
    <xf numFmtId="0" fontId="7" fillId="0" borderId="0" xfId="15"/>
    <xf numFmtId="0" fontId="7" fillId="0" borderId="6" xfId="15" applyBorder="1"/>
    <xf numFmtId="0" fontId="8" fillId="0" borderId="0" xfId="15" applyFont="1"/>
    <xf numFmtId="0" fontId="9" fillId="0" borderId="0" xfId="15" applyFont="1" applyAlignment="1">
      <alignment horizontal="left" indent="2"/>
    </xf>
    <xf numFmtId="5" fontId="2" fillId="0" borderId="0" xfId="3" applyNumberFormat="1" applyFont="1" applyFill="1" applyBorder="1" applyAlignment="1" applyProtection="1"/>
    <xf numFmtId="169" fontId="9" fillId="0" borderId="0" xfId="15" applyNumberFormat="1" applyFont="1" applyBorder="1" applyAlignment="1">
      <alignment horizontal="right"/>
    </xf>
    <xf numFmtId="43" fontId="3" fillId="0" borderId="1" xfId="1" applyFont="1" applyBorder="1" applyAlignment="1">
      <alignment horizontal="right"/>
    </xf>
    <xf numFmtId="43" fontId="9" fillId="2" borderId="0" xfId="1" applyFont="1" applyFill="1" applyBorder="1" applyAlignment="1">
      <alignment horizontal="right"/>
    </xf>
    <xf numFmtId="165" fontId="2" fillId="0" borderId="0" xfId="1" applyNumberFormat="1" applyFont="1" applyBorder="1" applyProtection="1"/>
    <xf numFmtId="10" fontId="2" fillId="0" borderId="0" xfId="9" applyNumberFormat="1" applyFont="1" applyFill="1" applyAlignment="1" applyProtection="1">
      <alignment horizontal="center"/>
    </xf>
    <xf numFmtId="0" fontId="7" fillId="0" borderId="0" xfId="15"/>
    <xf numFmtId="0" fontId="7" fillId="0" borderId="6" xfId="15" applyBorder="1"/>
    <xf numFmtId="0" fontId="8" fillId="0" borderId="0" xfId="15" applyFont="1"/>
    <xf numFmtId="0" fontId="8" fillId="0" borderId="7" xfId="15" applyFont="1" applyBorder="1" applyAlignment="1">
      <alignment horizontal="center" vertical="center" wrapText="1"/>
    </xf>
    <xf numFmtId="0" fontId="10" fillId="0" borderId="0" xfId="15" applyFont="1" applyAlignment="1">
      <alignment horizontal="left" vertical="center"/>
    </xf>
    <xf numFmtId="170" fontId="8" fillId="0" borderId="0" xfId="15" applyNumberFormat="1" applyFont="1" applyAlignment="1">
      <alignment horizontal="right" vertical="center"/>
    </xf>
    <xf numFmtId="169" fontId="8" fillId="0" borderId="0" xfId="15" applyNumberFormat="1" applyFont="1" applyAlignment="1">
      <alignment horizontal="right" vertical="center"/>
    </xf>
    <xf numFmtId="0" fontId="10" fillId="0" borderId="0" xfId="15" applyFont="1" applyAlignment="1">
      <alignment horizontal="left" vertical="center" indent="1"/>
    </xf>
    <xf numFmtId="0" fontId="10" fillId="0" borderId="0" xfId="15" applyFont="1" applyAlignment="1">
      <alignment horizontal="left" vertical="center" indent="2"/>
    </xf>
    <xf numFmtId="0" fontId="10" fillId="0" borderId="0" xfId="15" applyFont="1" applyAlignment="1">
      <alignment horizontal="left" vertical="center" indent="3"/>
    </xf>
    <xf numFmtId="0" fontId="8" fillId="0" borderId="0" xfId="15" applyFont="1" applyAlignment="1">
      <alignment horizontal="left" vertical="center" indent="4"/>
    </xf>
    <xf numFmtId="171" fontId="8" fillId="0" borderId="0" xfId="15" applyNumberFormat="1" applyFont="1" applyAlignment="1">
      <alignment horizontal="right" vertical="center"/>
    </xf>
    <xf numFmtId="0" fontId="9" fillId="0" borderId="0" xfId="15" applyFont="1" applyAlignment="1">
      <alignment horizontal="left" vertical="center" indent="3"/>
    </xf>
    <xf numFmtId="169" fontId="8" fillId="0" borderId="5" xfId="15" applyNumberFormat="1" applyFont="1" applyBorder="1" applyAlignment="1">
      <alignment horizontal="right" vertical="center"/>
    </xf>
    <xf numFmtId="169" fontId="11" fillId="0" borderId="0" xfId="15" applyNumberFormat="1" applyFont="1" applyAlignment="1">
      <alignment horizontal="right" vertical="center"/>
    </xf>
    <xf numFmtId="0" fontId="9" fillId="0" borderId="0" xfId="15" applyFont="1" applyAlignment="1">
      <alignment horizontal="left" vertical="center" indent="2"/>
    </xf>
    <xf numFmtId="169" fontId="9" fillId="0" borderId="5" xfId="15" applyNumberFormat="1" applyFont="1" applyBorder="1" applyAlignment="1">
      <alignment horizontal="right" vertical="center"/>
    </xf>
    <xf numFmtId="0" fontId="8" fillId="3" borderId="0" xfId="15" applyFont="1" applyFill="1" applyAlignment="1">
      <alignment horizontal="left" vertical="center" indent="4"/>
    </xf>
    <xf numFmtId="170" fontId="8" fillId="3" borderId="0" xfId="15" applyNumberFormat="1" applyFont="1" applyFill="1" applyAlignment="1">
      <alignment horizontal="right" vertical="center"/>
    </xf>
    <xf numFmtId="171" fontId="8" fillId="3" borderId="0" xfId="15" applyNumberFormat="1" applyFont="1" applyFill="1" applyAlignment="1">
      <alignment horizontal="right" vertical="center"/>
    </xf>
    <xf numFmtId="0" fontId="0" fillId="3" borderId="0" xfId="0" applyFill="1" applyAlignment="1">
      <alignment horizontal="right"/>
    </xf>
    <xf numFmtId="43" fontId="0" fillId="0" borderId="0" xfId="1" applyFont="1"/>
    <xf numFmtId="0" fontId="0" fillId="0" borderId="0" xfId="0" applyAlignment="1">
      <alignment horizontal="right"/>
    </xf>
    <xf numFmtId="43" fontId="0" fillId="0" borderId="1" xfId="1" applyFont="1" applyBorder="1"/>
    <xf numFmtId="0" fontId="0" fillId="2" borderId="0" xfId="0" applyFill="1" applyAlignment="1">
      <alignment horizontal="right"/>
    </xf>
    <xf numFmtId="165" fontId="2" fillId="0" borderId="0" xfId="3" applyNumberFormat="1" applyFont="1" applyFill="1" applyBorder="1"/>
    <xf numFmtId="168" fontId="2" fillId="0" borderId="0" xfId="8" applyNumberFormat="1" applyFont="1" applyFill="1"/>
    <xf numFmtId="43" fontId="0" fillId="0" borderId="0" xfId="0" applyNumberFormat="1" applyFill="1"/>
    <xf numFmtId="0" fontId="0" fillId="0" borderId="0" xfId="0"/>
    <xf numFmtId="164" fontId="2" fillId="0" borderId="0" xfId="8" applyFont="1"/>
    <xf numFmtId="164" fontId="2" fillId="0" borderId="0" xfId="8" applyFont="1" applyBorder="1"/>
    <xf numFmtId="0" fontId="0" fillId="0" borderId="0" xfId="0" applyFill="1" applyAlignment="1">
      <alignment horizontal="right"/>
    </xf>
    <xf numFmtId="0" fontId="0" fillId="0" borderId="0" xfId="0"/>
    <xf numFmtId="0" fontId="2" fillId="0" borderId="0" xfId="2"/>
    <xf numFmtId="164" fontId="2" fillId="0" borderId="0" xfId="8" applyFont="1"/>
    <xf numFmtId="164" fontId="2" fillId="0" borderId="0" xfId="8" quotePrefix="1" applyFont="1" applyAlignment="1" applyProtection="1">
      <alignment horizontal="left"/>
    </xf>
    <xf numFmtId="164" fontId="2" fillId="0" borderId="0" xfId="8" applyNumberFormat="1" applyFont="1" applyAlignment="1" applyProtection="1">
      <alignment horizontal="left"/>
    </xf>
    <xf numFmtId="164" fontId="2" fillId="0" borderId="0" xfId="8" applyFont="1" applyBorder="1"/>
    <xf numFmtId="164" fontId="2" fillId="0" borderId="0" xfId="8" quotePrefix="1" applyFont="1" applyBorder="1" applyAlignment="1">
      <alignment horizontal="left"/>
    </xf>
    <xf numFmtId="37" fontId="2" fillId="0" borderId="0" xfId="8" applyNumberFormat="1" applyFont="1" applyAlignment="1" applyProtection="1">
      <alignment horizontal="fill"/>
    </xf>
    <xf numFmtId="37" fontId="2" fillId="0" borderId="0" xfId="8" applyNumberFormat="1" applyFont="1" applyProtection="1"/>
    <xf numFmtId="164" fontId="2" fillId="0" borderId="0" xfId="8" quotePrefix="1" applyFont="1" applyAlignment="1">
      <alignment horizontal="left"/>
    </xf>
    <xf numFmtId="164" fontId="2" fillId="0" borderId="0" xfId="8" applyFont="1" applyAlignment="1" applyProtection="1"/>
    <xf numFmtId="0" fontId="2" fillId="0" borderId="0" xfId="8" applyNumberFormat="1" applyFont="1" applyAlignment="1" applyProtection="1">
      <alignment horizontal="left"/>
    </xf>
    <xf numFmtId="164" fontId="2" fillId="0" borderId="0" xfId="8" applyFont="1" applyAlignment="1">
      <alignment horizontal="left"/>
    </xf>
    <xf numFmtId="164" fontId="2" fillId="0" borderId="0" xfId="8" applyFont="1" applyBorder="1" applyAlignment="1" applyProtection="1">
      <alignment horizontal="left"/>
    </xf>
    <xf numFmtId="164" fontId="2" fillId="0" borderId="0" xfId="8" applyFont="1" applyBorder="1" applyAlignment="1" applyProtection="1">
      <alignment horizontal="fill"/>
    </xf>
    <xf numFmtId="164" fontId="2" fillId="0" borderId="0" xfId="8" applyNumberFormat="1" applyFont="1" applyBorder="1" applyAlignment="1" applyProtection="1">
      <alignment horizontal="left"/>
    </xf>
    <xf numFmtId="164" fontId="2" fillId="0" borderId="0" xfId="8" applyFont="1" applyFill="1" applyBorder="1" applyAlignment="1" applyProtection="1">
      <alignment horizontal="center"/>
    </xf>
    <xf numFmtId="164" fontId="2" fillId="0" borderId="0" xfId="8" applyFont="1" applyBorder="1" applyAlignment="1" applyProtection="1">
      <alignment horizontal="center"/>
    </xf>
    <xf numFmtId="164" fontId="2" fillId="0" borderId="4" xfId="8" applyFont="1" applyBorder="1" applyAlignment="1" applyProtection="1">
      <alignment horizontal="left"/>
    </xf>
    <xf numFmtId="164" fontId="2" fillId="0" borderId="4" xfId="8" applyFont="1" applyBorder="1"/>
    <xf numFmtId="164" fontId="2" fillId="0" borderId="4" xfId="8" applyFont="1" applyBorder="1" applyAlignment="1" applyProtection="1">
      <alignment horizontal="center"/>
    </xf>
    <xf numFmtId="164" fontId="2" fillId="0" borderId="4" xfId="8" applyFont="1" applyBorder="1" applyAlignment="1">
      <alignment horizontal="left"/>
    </xf>
    <xf numFmtId="164" fontId="2" fillId="0" borderId="4" xfId="8" applyNumberFormat="1" applyFont="1" applyBorder="1" applyAlignment="1" applyProtection="1">
      <alignment horizontal="left"/>
    </xf>
    <xf numFmtId="37" fontId="2" fillId="0" borderId="0" xfId="8" applyNumberFormat="1" applyFont="1" applyProtection="1">
      <protection locked="0"/>
    </xf>
    <xf numFmtId="164" fontId="2" fillId="0" borderId="4" xfId="8" applyFont="1" applyBorder="1" applyAlignment="1" applyProtection="1">
      <alignment horizontal="fill"/>
    </xf>
    <xf numFmtId="167" fontId="2" fillId="0" borderId="2" xfId="4" applyNumberFormat="1" applyFont="1" applyBorder="1" applyProtection="1"/>
    <xf numFmtId="37" fontId="2" fillId="0" borderId="2" xfId="8" applyNumberFormat="1" applyFont="1" applyBorder="1" applyProtection="1">
      <protection locked="0"/>
    </xf>
    <xf numFmtId="37" fontId="5" fillId="0" borderId="0" xfId="8" applyNumberFormat="1" applyFont="1" applyProtection="1"/>
    <xf numFmtId="164" fontId="5" fillId="0" borderId="0" xfId="8" applyFont="1" applyBorder="1"/>
    <xf numFmtId="164" fontId="2" fillId="0" borderId="0" xfId="8" quotePrefix="1" applyFont="1" applyBorder="1" applyAlignment="1" applyProtection="1">
      <alignment horizontal="center"/>
    </xf>
    <xf numFmtId="164" fontId="2" fillId="0" borderId="4" xfId="8" quotePrefix="1" applyFont="1" applyBorder="1" applyAlignment="1" applyProtection="1">
      <alignment horizontal="center"/>
    </xf>
    <xf numFmtId="165" fontId="2" fillId="0" borderId="0" xfId="1" applyNumberFormat="1" applyFont="1" applyBorder="1" applyProtection="1">
      <protection locked="0"/>
    </xf>
    <xf numFmtId="165" fontId="2" fillId="0" borderId="0" xfId="1" applyNumberFormat="1" applyFont="1" applyBorder="1" applyProtection="1"/>
    <xf numFmtId="165" fontId="2" fillId="0" borderId="0" xfId="1" applyNumberFormat="1" applyFont="1" applyProtection="1">
      <protection locked="0"/>
    </xf>
    <xf numFmtId="2" fontId="2" fillId="0" borderId="0" xfId="8" applyNumberFormat="1" applyFont="1" applyAlignment="1">
      <alignment horizontal="center"/>
    </xf>
    <xf numFmtId="43" fontId="0" fillId="0" borderId="1" xfId="1" applyFont="1" applyBorder="1"/>
    <xf numFmtId="43" fontId="0" fillId="0" borderId="0" xfId="0" applyNumberFormat="1"/>
    <xf numFmtId="43" fontId="0" fillId="2" borderId="0" xfId="1" applyFont="1" applyFill="1"/>
    <xf numFmtId="0" fontId="13" fillId="0" borderId="0" xfId="0" applyFont="1" applyAlignment="1">
      <alignment horizontal="right"/>
    </xf>
    <xf numFmtId="0" fontId="3" fillId="0" borderId="0" xfId="20" applyFont="1" applyAlignment="1">
      <alignment horizontal="right" indent="2"/>
    </xf>
    <xf numFmtId="43" fontId="0" fillId="0" borderId="0" xfId="1" applyFont="1"/>
    <xf numFmtId="0" fontId="0" fillId="0" borderId="0" xfId="0" applyAlignment="1">
      <alignment horizontal="right"/>
    </xf>
    <xf numFmtId="43" fontId="0" fillId="0" borderId="0" xfId="1" applyFont="1"/>
    <xf numFmtId="43" fontId="0" fillId="0" borderId="1" xfId="1" applyFont="1" applyBorder="1"/>
    <xf numFmtId="43" fontId="0" fillId="2" borderId="0" xfId="0" applyNumberFormat="1" applyFill="1"/>
    <xf numFmtId="0" fontId="0" fillId="0" borderId="6" xfId="0" applyBorder="1"/>
    <xf numFmtId="0" fontId="8" fillId="0" borderId="0" xfId="0" applyFont="1"/>
    <xf numFmtId="0" fontId="8" fillId="0" borderId="7" xfId="0" applyFont="1" applyBorder="1" applyAlignment="1">
      <alignment horizontal="center" vertical="center" wrapText="1"/>
    </xf>
    <xf numFmtId="0" fontId="10" fillId="0" borderId="0" xfId="0" applyFont="1" applyAlignment="1">
      <alignment horizontal="left" vertical="center"/>
    </xf>
    <xf numFmtId="39" fontId="8" fillId="0" borderId="0" xfId="0" applyNumberFormat="1" applyFont="1" applyAlignment="1">
      <alignment horizontal="right" vertical="center"/>
    </xf>
    <xf numFmtId="0" fontId="14" fillId="0" borderId="0" xfId="0" applyFont="1" applyAlignment="1">
      <alignment horizontal="left" vertical="center" indent="1"/>
    </xf>
    <xf numFmtId="0" fontId="14" fillId="0" borderId="0" xfId="0" applyFont="1" applyAlignment="1">
      <alignment horizontal="left" vertical="center" indent="2"/>
    </xf>
    <xf numFmtId="0" fontId="14" fillId="0" borderId="0" xfId="0" applyFont="1" applyAlignment="1">
      <alignment horizontal="left" vertical="center" indent="3"/>
    </xf>
    <xf numFmtId="0" fontId="8" fillId="0" borderId="0" xfId="0" applyFont="1" applyAlignment="1">
      <alignment horizontal="left" vertical="center" indent="6"/>
    </xf>
    <xf numFmtId="0" fontId="9" fillId="0" borderId="0" xfId="0" applyFont="1" applyAlignment="1">
      <alignment horizontal="left" vertical="center" indent="5"/>
    </xf>
    <xf numFmtId="39" fontId="9" fillId="0" borderId="5" xfId="0" applyNumberFormat="1" applyFont="1" applyBorder="1" applyAlignment="1">
      <alignment horizontal="right" vertical="center"/>
    </xf>
    <xf numFmtId="0" fontId="8" fillId="3" borderId="0" xfId="0" applyFont="1" applyFill="1" applyAlignment="1">
      <alignment horizontal="left" vertical="center" indent="6"/>
    </xf>
    <xf numFmtId="39" fontId="8" fillId="3" borderId="0" xfId="0" applyNumberFormat="1" applyFont="1" applyFill="1" applyAlignment="1">
      <alignment horizontal="right" vertical="center"/>
    </xf>
    <xf numFmtId="0" fontId="3" fillId="4" borderId="0" xfId="0" applyFont="1" applyFill="1"/>
    <xf numFmtId="0" fontId="0" fillId="4" borderId="0" xfId="0" applyFill="1"/>
    <xf numFmtId="0" fontId="15" fillId="0" borderId="7" xfId="15" applyFont="1" applyBorder="1" applyAlignment="1">
      <alignment horizontal="center" vertical="center" wrapText="1"/>
    </xf>
    <xf numFmtId="0" fontId="16" fillId="0" borderId="0" xfId="15" applyFont="1" applyAlignment="1">
      <alignment horizontal="left"/>
    </xf>
    <xf numFmtId="169" fontId="15" fillId="0" borderId="0" xfId="15" applyNumberFormat="1" applyFont="1" applyAlignment="1">
      <alignment horizontal="right"/>
    </xf>
    <xf numFmtId="0" fontId="17" fillId="0" borderId="0" xfId="15" applyFont="1" applyAlignment="1">
      <alignment horizontal="left" indent="1"/>
    </xf>
    <xf numFmtId="0" fontId="15" fillId="0" borderId="0" xfId="15" applyFont="1" applyAlignment="1">
      <alignment horizontal="left" indent="2"/>
    </xf>
    <xf numFmtId="0" fontId="16" fillId="0" borderId="0" xfId="15" applyFont="1" applyAlignment="1">
      <alignment horizontal="left" indent="2"/>
    </xf>
    <xf numFmtId="169" fontId="16" fillId="0" borderId="5" xfId="15" applyNumberFormat="1" applyFont="1" applyBorder="1" applyAlignment="1">
      <alignment horizontal="right"/>
    </xf>
    <xf numFmtId="166" fontId="2" fillId="0" borderId="0" xfId="8" applyNumberFormat="1" applyFont="1" applyAlignment="1" applyProtection="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15" applyFont="1" applyBorder="1" applyAlignment="1">
      <alignment horizontal="center" vertical="center" wrapText="1"/>
    </xf>
    <xf numFmtId="0" fontId="0" fillId="0" borderId="0" xfId="0" applyAlignment="1">
      <alignment horizontal="left" wrapText="1"/>
    </xf>
  </cellXfs>
  <cellStyles count="36">
    <cellStyle name="Comma" xfId="1" builtinId="3"/>
    <cellStyle name="Comma 2" xfId="3" xr:uid="{339BEB21-FDE8-433E-8884-B27BD3FF7F0B}"/>
    <cellStyle name="Comma 2 2" xfId="17" xr:uid="{72F423A7-4528-4BDA-A99B-620343062EE2}"/>
    <cellStyle name="Comma 2 2 2" xfId="27" xr:uid="{17D68748-2F21-41AF-83FE-D8962A593C77}"/>
    <cellStyle name="Comma 2 3" xfId="22" xr:uid="{A7DB604A-79A0-4906-B206-7BB745E7E2EE}"/>
    <cellStyle name="Comma 3" xfId="31" xr:uid="{8DDAD7E8-D0FC-4B70-AF11-A599A64137F6}"/>
    <cellStyle name="Currency 2" xfId="4" xr:uid="{2A046C9B-0401-4517-B008-755B4840DE38}"/>
    <cellStyle name="Currency 2 2" xfId="18" xr:uid="{6E7AD7FE-922A-45FF-BDA5-75CC602DE667}"/>
    <cellStyle name="Currency 2 2 2" xfId="28" xr:uid="{613F03D8-2C21-4672-A9B4-61E6F2E2ABAC}"/>
    <cellStyle name="Currency 2 3" xfId="23" xr:uid="{975C6D8B-3DDA-4413-9928-93354AF45B49}"/>
    <cellStyle name="Currency 3" xfId="32" xr:uid="{5E985AA9-03D8-483D-A82C-12F3E6CFC68F}"/>
    <cellStyle name="Normal" xfId="0" builtinId="0"/>
    <cellStyle name="Normal 2" xfId="5" xr:uid="{BB2916FD-8EEB-4334-B9E8-DA8C5C017C48}"/>
    <cellStyle name="Normal 2 2" xfId="15" xr:uid="{C135C85B-2D98-47B2-9044-6FC8F24006D9}"/>
    <cellStyle name="Normal 2 2 2" xfId="35" xr:uid="{00ED3B72-4C33-4B5B-A21A-F78F19FFE478}"/>
    <cellStyle name="Normal 2 2 3" xfId="33" xr:uid="{14017FCF-0594-45F2-960F-D1BA3F9A0447}"/>
    <cellStyle name="Normal 2 3" xfId="11" xr:uid="{31ED4435-B57D-44E7-8D3C-786EE0BA1F59}"/>
    <cellStyle name="Normal 2 4" xfId="30" xr:uid="{54E6E1FB-9AE8-41BA-BC7D-95BECDF6E96C}"/>
    <cellStyle name="Normal 3" xfId="6" xr:uid="{0763BCE9-F88B-453F-8439-F3FD633F4126}"/>
    <cellStyle name="Normal 4" xfId="7" xr:uid="{9FCA23A6-5B5D-42EF-91B2-0A668172AB57}"/>
    <cellStyle name="Normal 5" xfId="8" xr:uid="{89EC6CD7-0445-4D96-B10F-B1B35DBC5FDB}"/>
    <cellStyle name="Normal 6" xfId="2" xr:uid="{704C7F4B-5CB4-4318-B5CD-9160C0C55A72}"/>
    <cellStyle name="Normal 6 2" xfId="12" xr:uid="{11BD620A-D957-46A7-8448-DFB64BB40816}"/>
    <cellStyle name="Normal 6 3" xfId="16" xr:uid="{82DB8744-6331-4821-B2E2-FC229574A1E5}"/>
    <cellStyle name="Normal 6 3 2" xfId="26" xr:uid="{C9D3C08D-0967-4C8F-8881-2FCF213D7990}"/>
    <cellStyle name="Normal 6 4" xfId="21" xr:uid="{1A6173AB-1D4F-4899-965B-464E370F62E6}"/>
    <cellStyle name="Normal 7" xfId="13" xr:uid="{4388196C-6A57-460F-B363-E4D0BEC8C13E}"/>
    <cellStyle name="Normal 7 2" xfId="20" xr:uid="{4E5D5211-3376-4AA0-8F50-03E901B2528B}"/>
    <cellStyle name="Normal 7 3" xfId="25" xr:uid="{27598041-F458-428D-9B54-B486B004005D}"/>
    <cellStyle name="Normal 8" xfId="10" xr:uid="{D1D38E5F-FABA-4712-8C00-F1F586A0BB24}"/>
    <cellStyle name="Percent 2" xfId="9" xr:uid="{8FEB2263-FF36-4B99-8B8B-FEFC01333E46}"/>
    <cellStyle name="Percent 2 2" xfId="14" xr:uid="{D0E6B4FD-B6F0-4927-915C-81407BF12E3C}"/>
    <cellStyle name="Percent 2 3" xfId="19" xr:uid="{BD68A1C0-64FB-4FA3-9049-34261FF73C9E}"/>
    <cellStyle name="Percent 2 3 2" xfId="29" xr:uid="{502263D1-B050-407B-9766-3444E28F310B}"/>
    <cellStyle name="Percent 2 4" xfId="24" xr:uid="{F6C7D0F3-E9F6-4896-A3C3-D41B33DD9206}"/>
    <cellStyle name="Percent 3" xfId="34" xr:uid="{30015794-8BC7-4A22-83BF-96CAD9CFE9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123825</xdr:rowOff>
    </xdr:from>
    <xdr:to>
      <xdr:col>12</xdr:col>
      <xdr:colOff>47625</xdr:colOff>
      <xdr:row>44</xdr:row>
      <xdr:rowOff>28575</xdr:rowOff>
    </xdr:to>
    <xdr:pic>
      <xdr:nvPicPr>
        <xdr:cNvPr id="2" name="Picture 2">
          <a:extLst>
            <a:ext uri="{FF2B5EF4-FFF2-40B4-BE49-F238E27FC236}">
              <a16:creationId xmlns:a16="http://schemas.microsoft.com/office/drawing/2014/main" id="{6D2653B3-77F4-4152-9C12-5284407D4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14325"/>
          <a:ext cx="7029450" cy="8096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A07A-5CB2-4AD1-818B-C6ADA4665376}">
  <dimension ref="A1:U57"/>
  <sheetViews>
    <sheetView zoomScale="70" zoomScaleNormal="70" workbookViewId="0">
      <pane xSplit="3" ySplit="7" topLeftCell="G8" activePane="bottomRight" state="frozen"/>
      <selection pane="topRight" activeCell="D1" sqref="D1"/>
      <selection pane="bottomLeft" activeCell="A14" sqref="A14"/>
      <selection pane="bottomRight"/>
    </sheetView>
  </sheetViews>
  <sheetFormatPr defaultRowHeight="15" x14ac:dyDescent="0.25"/>
  <cols>
    <col min="1" max="1" width="14.140625" customWidth="1"/>
    <col min="2" max="2" width="12.5703125" customWidth="1"/>
    <col min="3" max="3" width="69.28515625" customWidth="1"/>
    <col min="4" max="4" width="13.140625" customWidth="1"/>
    <col min="5" max="5" width="17.28515625" customWidth="1"/>
    <col min="6" max="18" width="17.85546875" customWidth="1"/>
  </cols>
  <sheetData>
    <row r="1" spans="1:21" s="95" customFormat="1" x14ac:dyDescent="0.25">
      <c r="A1" s="95" t="s">
        <v>187</v>
      </c>
    </row>
    <row r="2" spans="1:21" s="95" customFormat="1" x14ac:dyDescent="0.25">
      <c r="A2" s="95" t="s">
        <v>186</v>
      </c>
    </row>
    <row r="3" spans="1:21" ht="16.5" thickBot="1" x14ac:dyDescent="0.3">
      <c r="A3" s="30"/>
      <c r="B3" s="27"/>
      <c r="C3" s="27"/>
      <c r="D3" s="27"/>
      <c r="E3" s="28"/>
      <c r="F3" s="27"/>
      <c r="G3" s="27"/>
      <c r="H3" s="27"/>
      <c r="I3" s="27"/>
      <c r="J3" s="27"/>
      <c r="K3" s="27"/>
      <c r="L3" s="27"/>
      <c r="M3" s="27"/>
      <c r="N3" s="27"/>
      <c r="O3" s="27"/>
      <c r="P3" s="27"/>
      <c r="Q3" s="27"/>
      <c r="R3" s="27"/>
      <c r="S3" s="3"/>
      <c r="T3" s="3"/>
      <c r="U3" s="3"/>
    </row>
    <row r="4" spans="1:21" ht="15.75" x14ac:dyDescent="0.25">
      <c r="A4" s="19"/>
      <c r="B4" s="19"/>
      <c r="C4" s="19"/>
      <c r="D4" s="19"/>
      <c r="E4" s="21"/>
      <c r="F4" s="19"/>
      <c r="G4" s="19"/>
      <c r="H4" s="19"/>
      <c r="I4" s="19"/>
      <c r="J4" s="19"/>
      <c r="K4" s="19"/>
      <c r="L4" s="19"/>
      <c r="M4" s="19"/>
      <c r="N4" s="19"/>
      <c r="O4" s="19"/>
      <c r="P4" s="19"/>
      <c r="Q4" s="19"/>
      <c r="R4" s="19"/>
      <c r="S4" s="3"/>
      <c r="T4" s="3"/>
      <c r="U4" s="3"/>
    </row>
    <row r="5" spans="1:21" ht="15.75" x14ac:dyDescent="0.25">
      <c r="A5" s="20" t="s">
        <v>0</v>
      </c>
      <c r="B5" s="23" t="s">
        <v>1</v>
      </c>
      <c r="C5" s="24"/>
      <c r="D5" s="8" t="s">
        <v>2</v>
      </c>
      <c r="E5" s="22" t="s">
        <v>3</v>
      </c>
      <c r="F5" s="23" t="s">
        <v>4</v>
      </c>
      <c r="G5" s="23" t="s">
        <v>5</v>
      </c>
      <c r="H5" s="23" t="s">
        <v>6</v>
      </c>
      <c r="I5" s="23" t="s">
        <v>7</v>
      </c>
      <c r="J5" s="23" t="s">
        <v>8</v>
      </c>
      <c r="K5" s="23" t="s">
        <v>9</v>
      </c>
      <c r="L5" s="23" t="s">
        <v>10</v>
      </c>
      <c r="M5" s="23" t="s">
        <v>11</v>
      </c>
      <c r="N5" s="23" t="s">
        <v>12</v>
      </c>
      <c r="O5" s="23" t="s">
        <v>13</v>
      </c>
      <c r="P5" s="23" t="s">
        <v>14</v>
      </c>
      <c r="Q5" s="23" t="s">
        <v>3</v>
      </c>
      <c r="R5" s="23" t="s">
        <v>15</v>
      </c>
      <c r="S5" s="1"/>
      <c r="T5" s="3"/>
      <c r="U5" s="3"/>
    </row>
    <row r="6" spans="1:21" ht="15.75" x14ac:dyDescent="0.25">
      <c r="A6" s="20" t="s">
        <v>16</v>
      </c>
      <c r="B6" s="23" t="s">
        <v>16</v>
      </c>
      <c r="C6" s="23" t="s">
        <v>17</v>
      </c>
      <c r="D6" s="24" t="s">
        <v>18</v>
      </c>
      <c r="E6" s="23">
        <v>2022</v>
      </c>
      <c r="F6" s="23">
        <v>2023</v>
      </c>
      <c r="G6" s="23">
        <v>2023</v>
      </c>
      <c r="H6" s="23">
        <v>2023</v>
      </c>
      <c r="I6" s="23">
        <v>2023</v>
      </c>
      <c r="J6" s="23">
        <v>2023</v>
      </c>
      <c r="K6" s="23">
        <v>2023</v>
      </c>
      <c r="L6" s="23">
        <v>2023</v>
      </c>
      <c r="M6" s="23">
        <v>2023</v>
      </c>
      <c r="N6" s="23">
        <v>2023</v>
      </c>
      <c r="O6" s="23">
        <v>2023</v>
      </c>
      <c r="P6" s="23">
        <v>2023</v>
      </c>
      <c r="Q6" s="23">
        <v>2023</v>
      </c>
      <c r="R6" s="23" t="s">
        <v>19</v>
      </c>
      <c r="S6" s="1"/>
      <c r="T6" s="3"/>
      <c r="U6" s="3"/>
    </row>
    <row r="7" spans="1:21" ht="16.5" thickBot="1" x14ac:dyDescent="0.3">
      <c r="A7" s="31"/>
      <c r="B7" s="26"/>
      <c r="C7" s="29"/>
      <c r="D7" s="28"/>
      <c r="E7" s="32"/>
      <c r="F7" s="33"/>
      <c r="G7" s="33"/>
      <c r="H7" s="33"/>
      <c r="I7" s="33"/>
      <c r="J7" s="33"/>
      <c r="K7" s="33"/>
      <c r="L7" s="33"/>
      <c r="M7" s="33"/>
      <c r="N7" s="33"/>
      <c r="O7" s="33"/>
      <c r="P7" s="33"/>
      <c r="Q7" s="33"/>
      <c r="R7" s="29"/>
      <c r="S7" s="1"/>
      <c r="T7" s="3"/>
      <c r="U7" s="3"/>
    </row>
    <row r="8" spans="1:21" ht="15.75" x14ac:dyDescent="0.25">
      <c r="A8" s="7"/>
      <c r="B8" s="2"/>
      <c r="C8" s="3"/>
      <c r="D8" s="1"/>
      <c r="E8" s="1"/>
      <c r="F8" s="3"/>
      <c r="G8" s="3"/>
      <c r="H8" s="3"/>
      <c r="I8" s="3"/>
      <c r="J8" s="3"/>
      <c r="K8" s="3"/>
      <c r="L8" s="3"/>
      <c r="M8" s="3"/>
      <c r="N8" s="3"/>
      <c r="O8" s="3"/>
      <c r="P8" s="3"/>
      <c r="Q8" s="3"/>
      <c r="R8" s="5"/>
      <c r="S8" s="1"/>
      <c r="T8" s="3"/>
      <c r="U8" s="3"/>
    </row>
    <row r="9" spans="1:21" s="41" customFormat="1" ht="15.75" x14ac:dyDescent="0.25">
      <c r="A9" s="7">
        <v>1</v>
      </c>
      <c r="B9" s="42">
        <v>302</v>
      </c>
      <c r="C9" s="3" t="s">
        <v>89</v>
      </c>
      <c r="D9" s="62">
        <v>0</v>
      </c>
      <c r="E9" s="57">
        <f>SUMIF('CDR Reserve Data'!$A$6:$A$42,$B9,'CDR Reserve Data'!$C$6:$C$42)</f>
        <v>97976</v>
      </c>
      <c r="F9" s="57">
        <f>SUMIF('CDR Reserve Data'!$A$6:$A$42,$B9,'CDR Reserve Data'!$D$6:$D$42)</f>
        <v>97976</v>
      </c>
      <c r="G9" s="57">
        <f>SUMIF('CDR Reserve Data'!$A$6:$A$42,$B9,'CDR Reserve Data'!$E$6:$E$42)</f>
        <v>97976</v>
      </c>
      <c r="H9" s="57">
        <f>SUMIF('CDR Reserve Data'!$A$6:$A$42,$B9,'CDR Reserve Data'!$F$6:$F$42)</f>
        <v>97976</v>
      </c>
      <c r="I9" s="57">
        <f>SUMIF('CDR Reserve Data'!$A$6:$A$42,$B9,'CDR Reserve Data'!$G$6:$G$42)</f>
        <v>97976</v>
      </c>
      <c r="J9" s="57">
        <f>SUMIF('CDR Reserve Data'!$A$6:$A$42,$B9,'CDR Reserve Data'!$H$6:$H$42)</f>
        <v>97976</v>
      </c>
      <c r="K9" s="57">
        <f>SUMIF('CDR Reserve Data'!$A$6:$A$42,$B9,'CDR Reserve Data'!$I$6:$I$42)</f>
        <v>97976</v>
      </c>
      <c r="L9" s="57">
        <f>SUMIF('CDR Reserve Data'!$A$6:$A$42,$B9,'CDR Reserve Data'!$J$6:$J$42)</f>
        <v>97976</v>
      </c>
      <c r="M9" s="57">
        <f>SUMIF('CDR Reserve Data'!$A$6:$A$42,$B9,'CDR Reserve Data'!$K$6:$K$42)</f>
        <v>97976</v>
      </c>
      <c r="N9" s="57">
        <f>SUMIF('CDR Reserve Data'!$A$6:$A$42,$B9,'CDR Reserve Data'!$L$6:$L$42)</f>
        <v>97976</v>
      </c>
      <c r="O9" s="57">
        <f>SUMIF('CDR Reserve Data'!$A$6:$A$42,$B9,'CDR Reserve Data'!$M$6:$M$42)</f>
        <v>97976</v>
      </c>
      <c r="P9" s="57">
        <f>SUMIF('CDR Reserve Data'!$A$6:$A$42,$B9,'CDR Reserve Data'!$N$6:$N$42)</f>
        <v>97976</v>
      </c>
      <c r="Q9" s="57">
        <f>SUMIF('CDR Reserve Data'!$A$6:$A$42,$B9,'CDR Reserve Data'!$O$6:$O$42)</f>
        <v>97976</v>
      </c>
      <c r="R9" s="57">
        <f>SUM(E9:Q9)/13</f>
        <v>97976</v>
      </c>
      <c r="S9" s="1"/>
      <c r="T9" s="3"/>
      <c r="U9" s="3"/>
    </row>
    <row r="10" spans="1:21" s="41" customFormat="1" ht="15.75" x14ac:dyDescent="0.25">
      <c r="A10" s="7">
        <f t="shared" ref="A10:A51" si="0">A9+1</f>
        <v>2</v>
      </c>
      <c r="B10" s="42">
        <v>303</v>
      </c>
      <c r="C10" s="3" t="s">
        <v>157</v>
      </c>
      <c r="D10" s="62">
        <v>0</v>
      </c>
      <c r="E10" s="50">
        <f>SUMIF('CDR Reserve Data'!$A$6:$A$42,$B10,'CDR Reserve Data'!$C$6:$C$42)</f>
        <v>-115.99</v>
      </c>
      <c r="F10" s="50">
        <f>SUMIF('CDR Reserve Data'!$A$6:$A$42,$B10,'CDR Reserve Data'!$D$6:$D$42)</f>
        <v>-115.99</v>
      </c>
      <c r="G10" s="50">
        <f>SUMIF('CDR Reserve Data'!$A$6:$A$42,$B10,'CDR Reserve Data'!$E$6:$E$42)</f>
        <v>-115.99</v>
      </c>
      <c r="H10" s="50">
        <f>SUMIF('CDR Reserve Data'!$A$6:$A$42,$B10,'CDR Reserve Data'!$F$6:$F$42)</f>
        <v>-115.99</v>
      </c>
      <c r="I10" s="50">
        <f>SUMIF('CDR Reserve Data'!$A$6:$A$42,$B10,'CDR Reserve Data'!$G$6:$G$42)</f>
        <v>-115.99</v>
      </c>
      <c r="J10" s="50">
        <f>SUMIF('CDR Reserve Data'!$A$6:$A$42,$B10,'CDR Reserve Data'!$H$6:$H$42)</f>
        <v>-115.99</v>
      </c>
      <c r="K10" s="50">
        <f>SUMIF('CDR Reserve Data'!$A$6:$A$42,$B10,'CDR Reserve Data'!$I$6:$I$42)</f>
        <v>-115.99</v>
      </c>
      <c r="L10" s="50">
        <f>SUMIF('CDR Reserve Data'!$A$6:$A$42,$B10,'CDR Reserve Data'!$J$6:$J$42)</f>
        <v>-115.99</v>
      </c>
      <c r="M10" s="50">
        <f>SUMIF('CDR Reserve Data'!$A$6:$A$42,$B10,'CDR Reserve Data'!$K$6:$K$42)</f>
        <v>-115.99</v>
      </c>
      <c r="N10" s="50">
        <f>SUMIF('CDR Reserve Data'!$A$6:$A$42,$B10,'CDR Reserve Data'!$L$6:$L$42)</f>
        <v>-115.99</v>
      </c>
      <c r="O10" s="50">
        <f>SUMIF('CDR Reserve Data'!$A$6:$A$42,$B10,'CDR Reserve Data'!$M$6:$M$42)</f>
        <v>-115.99</v>
      </c>
      <c r="P10" s="50">
        <f>SUMIF('CDR Reserve Data'!$A$6:$A$42,$B10,'CDR Reserve Data'!$N$6:$N$42)</f>
        <v>-115.99</v>
      </c>
      <c r="Q10" s="50">
        <f>SUMIF('CDR Reserve Data'!$A$6:$A$42,$B10,'CDR Reserve Data'!$O$6:$O$42)</f>
        <v>-115.99</v>
      </c>
      <c r="R10" s="52">
        <f t="shared" ref="R10:R11" si="1">SUM(E10:Q10)/13</f>
        <v>-115.99</v>
      </c>
      <c r="S10" s="1"/>
      <c r="T10" s="3"/>
      <c r="U10" s="3"/>
    </row>
    <row r="11" spans="1:21" s="41" customFormat="1" ht="15.75" x14ac:dyDescent="0.25">
      <c r="A11" s="7">
        <f t="shared" si="0"/>
        <v>3</v>
      </c>
      <c r="B11" s="42">
        <v>364</v>
      </c>
      <c r="C11" s="3" t="s">
        <v>90</v>
      </c>
      <c r="D11" s="62">
        <v>0.02</v>
      </c>
      <c r="E11" s="50">
        <f>SUMIF('CDR Reserve Data'!$A$6:$A$42,$B11,'CDR Reserve Data'!$C$6:$C$42)</f>
        <v>0</v>
      </c>
      <c r="F11" s="50">
        <f>SUMIF('CDR Reserve Data'!$A$6:$A$42,$B11,'CDR Reserve Data'!$D$6:$D$42)</f>
        <v>0</v>
      </c>
      <c r="G11" s="50">
        <f>SUMIF('CDR Reserve Data'!$A$6:$A$42,$B11,'CDR Reserve Data'!$E$6:$E$42)</f>
        <v>0</v>
      </c>
      <c r="H11" s="50">
        <f>SUMIF('CDR Reserve Data'!$A$6:$A$42,$B11,'CDR Reserve Data'!$F$6:$F$42)</f>
        <v>49234.786586360344</v>
      </c>
      <c r="I11" s="50">
        <f>SUMIF('CDR Reserve Data'!$A$6:$A$42,$B11,'CDR Reserve Data'!$G$6:$G$42)</f>
        <v>148252.98567272068</v>
      </c>
      <c r="J11" s="50">
        <f>SUMIF('CDR Reserve Data'!$A$6:$A$42,$B11,'CDR Reserve Data'!$H$6:$H$42)</f>
        <v>247819.81067272066</v>
      </c>
      <c r="K11" s="50">
        <f>SUMIF('CDR Reserve Data'!$A$6:$A$42,$B11,'CDR Reserve Data'!$I$6:$I$42)</f>
        <v>347386.63567272061</v>
      </c>
      <c r="L11" s="50">
        <f>SUMIF('CDR Reserve Data'!$A$6:$A$42,$B11,'CDR Reserve Data'!$J$6:$J$42)</f>
        <v>446953.46067272057</v>
      </c>
      <c r="M11" s="50">
        <f>SUMIF('CDR Reserve Data'!$A$6:$A$42,$B11,'CDR Reserve Data'!$K$6:$K$42)</f>
        <v>546520.28567272052</v>
      </c>
      <c r="N11" s="50">
        <f>SUMIF('CDR Reserve Data'!$A$6:$A$42,$B11,'CDR Reserve Data'!$L$6:$L$42)</f>
        <v>646087.11067272048</v>
      </c>
      <c r="O11" s="50">
        <f>SUMIF('CDR Reserve Data'!$A$6:$A$42,$B11,'CDR Reserve Data'!$M$6:$M$42)</f>
        <v>745653.93567272043</v>
      </c>
      <c r="P11" s="50">
        <f>SUMIF('CDR Reserve Data'!$A$6:$A$42,$B11,'CDR Reserve Data'!$N$6:$N$42)</f>
        <v>845220.76067272038</v>
      </c>
      <c r="Q11" s="50">
        <f>SUMIF('CDR Reserve Data'!$A$6:$A$42,$B11,'CDR Reserve Data'!$O$6:$O$42)</f>
        <v>944787.58567272034</v>
      </c>
      <c r="R11" s="52">
        <f t="shared" si="1"/>
        <v>382147.48904929578</v>
      </c>
      <c r="S11" s="1"/>
      <c r="T11" s="3"/>
      <c r="U11" s="3"/>
    </row>
    <row r="12" spans="1:21" s="41" customFormat="1" ht="15.75" x14ac:dyDescent="0.25">
      <c r="A12" s="99">
        <f t="shared" si="0"/>
        <v>4</v>
      </c>
      <c r="B12" s="42">
        <v>374</v>
      </c>
      <c r="C12" s="3" t="s">
        <v>91</v>
      </c>
      <c r="D12" s="62">
        <v>0</v>
      </c>
      <c r="E12" s="50">
        <f>SUMIF('CDR Reserve Data'!$A$6:$A$42,$B12,'CDR Reserve Data'!$C$6:$C$42)</f>
        <v>13416.05</v>
      </c>
      <c r="F12" s="50">
        <f>SUMIF('CDR Reserve Data'!$A$6:$A$42,$B12,'CDR Reserve Data'!$D$6:$D$42)</f>
        <v>13416.05</v>
      </c>
      <c r="G12" s="50">
        <f>SUMIF('CDR Reserve Data'!$A$6:$A$42,$B12,'CDR Reserve Data'!$E$6:$E$42)</f>
        <v>13416.05</v>
      </c>
      <c r="H12" s="50">
        <f>SUMIF('CDR Reserve Data'!$A$6:$A$42,$B12,'CDR Reserve Data'!$F$6:$F$42)</f>
        <v>13416.05</v>
      </c>
      <c r="I12" s="50">
        <f>SUMIF('CDR Reserve Data'!$A$6:$A$42,$B12,'CDR Reserve Data'!$G$6:$G$42)</f>
        <v>13416.05</v>
      </c>
      <c r="J12" s="50">
        <f>SUMIF('CDR Reserve Data'!$A$6:$A$42,$B12,'CDR Reserve Data'!$H$6:$H$42)</f>
        <v>13416.05</v>
      </c>
      <c r="K12" s="50">
        <f>SUMIF('CDR Reserve Data'!$A$6:$A$42,$B12,'CDR Reserve Data'!$I$6:$I$42)</f>
        <v>13416.05</v>
      </c>
      <c r="L12" s="50">
        <f>SUMIF('CDR Reserve Data'!$A$6:$A$42,$B12,'CDR Reserve Data'!$J$6:$J$42)</f>
        <v>13416.05</v>
      </c>
      <c r="M12" s="50">
        <f>SUMIF('CDR Reserve Data'!$A$6:$A$42,$B12,'CDR Reserve Data'!$K$6:$K$42)</f>
        <v>13416.05</v>
      </c>
      <c r="N12" s="50">
        <f>SUMIF('CDR Reserve Data'!$A$6:$A$42,$B12,'CDR Reserve Data'!$L$6:$L$42)</f>
        <v>13416.05</v>
      </c>
      <c r="O12" s="50">
        <f>SUMIF('CDR Reserve Data'!$A$6:$A$42,$B12,'CDR Reserve Data'!$M$6:$M$42)</f>
        <v>13416.05</v>
      </c>
      <c r="P12" s="50">
        <f>SUMIF('CDR Reserve Data'!$A$6:$A$42,$B12,'CDR Reserve Data'!$N$6:$N$42)</f>
        <v>13416.05</v>
      </c>
      <c r="Q12" s="50">
        <f>SUMIF('CDR Reserve Data'!$A$6:$A$42,$B12,'CDR Reserve Data'!$O$6:$O$42)</f>
        <v>13416.05</v>
      </c>
      <c r="R12" s="52">
        <f t="shared" ref="R12:R41" si="2">SUM(E12:Q12)/13</f>
        <v>13416.049999999997</v>
      </c>
      <c r="S12" s="1"/>
      <c r="T12" s="3"/>
      <c r="U12" s="3"/>
    </row>
    <row r="13" spans="1:21" ht="15.75" x14ac:dyDescent="0.25">
      <c r="A13" s="99">
        <f t="shared" si="0"/>
        <v>5</v>
      </c>
      <c r="B13" s="42">
        <v>375</v>
      </c>
      <c r="C13" s="9" t="s">
        <v>20</v>
      </c>
      <c r="D13" s="62">
        <v>3.1E-2</v>
      </c>
      <c r="E13" s="50">
        <f>SUMIF('CDR Reserve Data'!$A$6:$A$42,$B13,'CDR Reserve Data'!$C$6:$C$42)</f>
        <v>-34418.272188302035</v>
      </c>
      <c r="F13" s="50">
        <f>SUMIF('CDR Reserve Data'!$A$6:$A$42,$B13,'CDR Reserve Data'!$D$6:$D$42)</f>
        <v>-33968.394629190145</v>
      </c>
      <c r="G13" s="50">
        <f>SUMIF('CDR Reserve Data'!$A$6:$A$42,$B13,'CDR Reserve Data'!$E$6:$E$42)</f>
        <v>-33512.78173199614</v>
      </c>
      <c r="H13" s="50">
        <f>SUMIF('CDR Reserve Data'!$A$6:$A$42,$B13,'CDR Reserve Data'!$F$6:$F$42)</f>
        <v>-33051.388995505236</v>
      </c>
      <c r="I13" s="50">
        <f>SUMIF('CDR Reserve Data'!$A$6:$A$42,$B13,'CDR Reserve Data'!$G$6:$G$42)</f>
        <v>-32584.235107097207</v>
      </c>
      <c r="J13" s="50">
        <f>SUMIF('CDR Reserve Data'!$A$6:$A$42,$B13,'CDR Reserve Data'!$H$6:$H$42)</f>
        <v>-32111.358745174464</v>
      </c>
      <c r="K13" s="50">
        <f>SUMIF('CDR Reserve Data'!$A$6:$A$42,$B13,'CDR Reserve Data'!$I$6:$I$42)</f>
        <v>-31632.806436760999</v>
      </c>
      <c r="L13" s="50">
        <f>SUMIF('CDR Reserve Data'!$A$6:$A$42,$B13,'CDR Reserve Data'!$J$6:$J$42)</f>
        <v>-31148.620022741979</v>
      </c>
      <c r="M13" s="50">
        <f>SUMIF('CDR Reserve Data'!$A$6:$A$42,$B13,'CDR Reserve Data'!$K$6:$K$42)</f>
        <v>-30658.803100223231</v>
      </c>
      <c r="N13" s="50">
        <f>SUMIF('CDR Reserve Data'!$A$6:$A$42,$B13,'CDR Reserve Data'!$L$6:$L$42)</f>
        <v>-30163.282154154036</v>
      </c>
      <c r="O13" s="50">
        <f>SUMIF('CDR Reserve Data'!$A$6:$A$42,$B13,'CDR Reserve Data'!$M$6:$M$42)</f>
        <v>-29661.856744067954</v>
      </c>
      <c r="P13" s="50">
        <f>SUMIF('CDR Reserve Data'!$A$6:$A$42,$B13,'CDR Reserve Data'!$N$6:$N$42)</f>
        <v>-29154.367841598112</v>
      </c>
      <c r="Q13" s="50">
        <f>SUMIF('CDR Reserve Data'!$A$6:$A$42,$B13,'CDR Reserve Data'!$O$6:$O$42)</f>
        <v>-28640.857778990576</v>
      </c>
      <c r="R13" s="52">
        <f t="shared" si="2"/>
        <v>-31592.84811352324</v>
      </c>
      <c r="S13" s="1"/>
      <c r="T13" s="3"/>
      <c r="U13" s="3"/>
    </row>
    <row r="14" spans="1:21" ht="15.75" x14ac:dyDescent="0.25">
      <c r="A14" s="99">
        <f t="shared" si="0"/>
        <v>6</v>
      </c>
      <c r="B14" s="42">
        <v>376.1</v>
      </c>
      <c r="C14" s="9" t="s">
        <v>21</v>
      </c>
      <c r="D14" s="62">
        <v>2.5000000000000001E-2</v>
      </c>
      <c r="E14" s="50">
        <f>SUMIF('CDR Reserve Data'!$A$6:$A$42,$B14,'CDR Reserve Data'!$C$6:$C$42)</f>
        <v>76810977.593592048</v>
      </c>
      <c r="F14" s="50">
        <f>SUMIF('CDR Reserve Data'!$A$6:$A$42,$B14,'CDR Reserve Data'!$D$6:$D$42)</f>
        <v>77046618.393504128</v>
      </c>
      <c r="G14" s="50">
        <f>SUMIF('CDR Reserve Data'!$A$6:$A$42,$B14,'CDR Reserve Data'!$E$6:$E$42)</f>
        <v>77284198.866147235</v>
      </c>
      <c r="H14" s="50">
        <f>SUMIF('CDR Reserve Data'!$A$6:$A$42,$B14,'CDR Reserve Data'!$F$6:$F$42)</f>
        <v>77523735.865111828</v>
      </c>
      <c r="I14" s="50">
        <f>SUMIF('CDR Reserve Data'!$A$6:$A$42,$B14,'CDR Reserve Data'!$G$6:$G$42)</f>
        <v>77765224.242406964</v>
      </c>
      <c r="J14" s="50">
        <f>SUMIF('CDR Reserve Data'!$A$6:$A$42,$B14,'CDR Reserve Data'!$H$6:$H$42)</f>
        <v>78008651.736412063</v>
      </c>
      <c r="K14" s="50">
        <f>SUMIF('CDR Reserve Data'!$A$6:$A$42,$B14,'CDR Reserve Data'!$I$6:$I$42)</f>
        <v>78254003.189556256</v>
      </c>
      <c r="L14" s="50">
        <f>SUMIF('CDR Reserve Data'!$A$6:$A$42,$B14,'CDR Reserve Data'!$J$6:$J$42)</f>
        <v>78501264.890527323</v>
      </c>
      <c r="M14" s="50">
        <f>SUMIF('CDR Reserve Data'!$A$6:$A$42,$B14,'CDR Reserve Data'!$K$6:$K$42)</f>
        <v>78750436.123087481</v>
      </c>
      <c r="N14" s="50">
        <f>SUMIF('CDR Reserve Data'!$A$6:$A$42,$B14,'CDR Reserve Data'!$L$6:$L$42)</f>
        <v>79001542.530968055</v>
      </c>
      <c r="O14" s="50">
        <f>SUMIF('CDR Reserve Data'!$A$6:$A$42,$B14,'CDR Reserve Data'!$M$6:$M$42)</f>
        <v>79254653.233684704</v>
      </c>
      <c r="P14" s="50">
        <f>SUMIF('CDR Reserve Data'!$A$6:$A$42,$B14,'CDR Reserve Data'!$N$6:$N$42)</f>
        <v>79509823.072472781</v>
      </c>
      <c r="Q14" s="50">
        <f>SUMIF('CDR Reserve Data'!$A$6:$A$42,$B14,'CDR Reserve Data'!$O$6:$O$42)</f>
        <v>79767037.731873304</v>
      </c>
      <c r="R14" s="52">
        <f t="shared" si="2"/>
        <v>78267551.343795717</v>
      </c>
      <c r="S14" s="1"/>
      <c r="T14" s="3"/>
      <c r="U14" s="3"/>
    </row>
    <row r="15" spans="1:21" ht="15.75" x14ac:dyDescent="0.25">
      <c r="A15" s="99">
        <f t="shared" si="0"/>
        <v>7</v>
      </c>
      <c r="B15" s="42">
        <v>376.2</v>
      </c>
      <c r="C15" s="9" t="s">
        <v>22</v>
      </c>
      <c r="D15" s="62">
        <v>2.5000000000000001E-2</v>
      </c>
      <c r="E15" s="50">
        <f>SUMIF('CDR Reserve Data'!$A$6:$A$42,$B15,'CDR Reserve Data'!$C$6:$C$42)</f>
        <v>54565743.84797778</v>
      </c>
      <c r="F15" s="50">
        <f>SUMIF('CDR Reserve Data'!$A$6:$A$42,$B15,'CDR Reserve Data'!$D$6:$D$42)</f>
        <v>54914867.04855369</v>
      </c>
      <c r="G15" s="50">
        <f>SUMIF('CDR Reserve Data'!$A$6:$A$42,$B15,'CDR Reserve Data'!$E$6:$E$42)</f>
        <v>55266760.169963829</v>
      </c>
      <c r="H15" s="50">
        <f>SUMIF('CDR Reserve Data'!$A$6:$A$42,$B15,'CDR Reserve Data'!$F$6:$F$42)</f>
        <v>55621478.824147381</v>
      </c>
      <c r="I15" s="50">
        <f>SUMIF('CDR Reserve Data'!$A$6:$A$42,$B15,'CDR Reserve Data'!$G$6:$G$42)</f>
        <v>55979053.21294713</v>
      </c>
      <c r="J15" s="50">
        <f>SUMIF('CDR Reserve Data'!$A$6:$A$42,$B15,'CDR Reserve Data'!$H$6:$H$42)</f>
        <v>56339501.252927139</v>
      </c>
      <c r="K15" s="50">
        <f>SUMIF('CDR Reserve Data'!$A$6:$A$42,$B15,'CDR Reserve Data'!$I$6:$I$42)</f>
        <v>56702833.1758333</v>
      </c>
      <c r="L15" s="50">
        <f>SUMIF('CDR Reserve Data'!$A$6:$A$42,$B15,'CDR Reserve Data'!$J$6:$J$42)</f>
        <v>57069055.95135542</v>
      </c>
      <c r="M15" s="50">
        <f>SUMIF('CDR Reserve Data'!$A$6:$A$42,$B15,'CDR Reserve Data'!$K$6:$K$42)</f>
        <v>57438183.017961442</v>
      </c>
      <c r="N15" s="50">
        <f>SUMIF('CDR Reserve Data'!$A$6:$A$42,$B15,'CDR Reserve Data'!$L$6:$L$42)</f>
        <v>57810245.231607012</v>
      </c>
      <c r="O15" s="50">
        <f>SUMIF('CDR Reserve Data'!$A$6:$A$42,$B15,'CDR Reserve Data'!$M$6:$M$42)</f>
        <v>58185304.551087178</v>
      </c>
      <c r="P15" s="50">
        <f>SUMIF('CDR Reserve Data'!$A$6:$A$42,$B15,'CDR Reserve Data'!$N$6:$N$42)</f>
        <v>58563410.194983721</v>
      </c>
      <c r="Q15" s="50">
        <f>SUMIF('CDR Reserve Data'!$A$6:$A$42,$B15,'CDR Reserve Data'!$O$6:$O$42)</f>
        <v>58944556.914379813</v>
      </c>
      <c r="R15" s="52">
        <f t="shared" si="2"/>
        <v>56723153.337978825</v>
      </c>
      <c r="S15" s="1"/>
      <c r="T15" s="3"/>
      <c r="U15" s="3"/>
    </row>
    <row r="16" spans="1:21" ht="15.75" x14ac:dyDescent="0.25">
      <c r="A16" s="99">
        <f t="shared" si="0"/>
        <v>8</v>
      </c>
      <c r="B16" s="42">
        <v>378</v>
      </c>
      <c r="C16" s="9" t="s">
        <v>23</v>
      </c>
      <c r="D16" s="62">
        <v>3.5000000000000003E-2</v>
      </c>
      <c r="E16" s="50">
        <f>SUMIF('CDR Reserve Data'!$A$6:$A$42,$B16,'CDR Reserve Data'!$C$6:$C$42)</f>
        <v>370386.93207606173</v>
      </c>
      <c r="F16" s="50">
        <f>SUMIF('CDR Reserve Data'!$A$6:$A$42,$B16,'CDR Reserve Data'!$D$6:$D$42)</f>
        <v>377096.70539680903</v>
      </c>
      <c r="G16" s="50">
        <f>SUMIF('CDR Reserve Data'!$A$6:$A$42,$B16,'CDR Reserve Data'!$E$6:$E$42)</f>
        <v>383892.40077018458</v>
      </c>
      <c r="H16" s="50">
        <f>SUMIF('CDR Reserve Data'!$A$6:$A$42,$B16,'CDR Reserve Data'!$F$6:$F$42)</f>
        <v>390774.68487627985</v>
      </c>
      <c r="I16" s="50">
        <f>SUMIF('CDR Reserve Data'!$A$6:$A$42,$B16,'CDR Reserve Data'!$G$6:$G$42)</f>
        <v>397743.27775635436</v>
      </c>
      <c r="J16" s="50">
        <f>SUMIF('CDR Reserve Data'!$A$6:$A$42,$B16,'CDR Reserve Data'!$H$6:$H$42)</f>
        <v>404797.59996283526</v>
      </c>
      <c r="K16" s="50">
        <f>SUMIF('CDR Reserve Data'!$A$6:$A$42,$B16,'CDR Reserve Data'!$I$6:$I$42)</f>
        <v>411936.95446664729</v>
      </c>
      <c r="L16" s="50">
        <f>SUMIF('CDR Reserve Data'!$A$6:$A$42,$B16,'CDR Reserve Data'!$J$6:$J$42)</f>
        <v>419160.71444253827</v>
      </c>
      <c r="M16" s="50">
        <f>SUMIF('CDR Reserve Data'!$A$6:$A$42,$B16,'CDR Reserve Data'!$K$6:$K$42)</f>
        <v>426468.82600166847</v>
      </c>
      <c r="N16" s="50">
        <f>SUMIF('CDR Reserve Data'!$A$6:$A$42,$B16,'CDR Reserve Data'!$L$6:$L$42)</f>
        <v>433862.3904852253</v>
      </c>
      <c r="O16" s="50">
        <f>SUMIF('CDR Reserve Data'!$A$6:$A$42,$B16,'CDR Reserve Data'!$M$6:$M$42)</f>
        <v>441344.41072513629</v>
      </c>
      <c r="P16" s="50">
        <f>SUMIF('CDR Reserve Data'!$A$6:$A$42,$B16,'CDR Reserve Data'!$N$6:$N$42)</f>
        <v>448917.26915178553</v>
      </c>
      <c r="Q16" s="50">
        <f>SUMIF('CDR Reserve Data'!$A$6:$A$42,$B16,'CDR Reserve Data'!$O$6:$O$42)</f>
        <v>456580.33157876151</v>
      </c>
      <c r="R16" s="52">
        <f t="shared" si="2"/>
        <v>412535.57674540672</v>
      </c>
      <c r="S16" s="1"/>
      <c r="T16" s="3"/>
      <c r="U16" s="3"/>
    </row>
    <row r="17" spans="1:21" ht="15.75" x14ac:dyDescent="0.25">
      <c r="A17" s="99">
        <f t="shared" si="0"/>
        <v>9</v>
      </c>
      <c r="B17" s="42">
        <v>379</v>
      </c>
      <c r="C17" s="9" t="s">
        <v>24</v>
      </c>
      <c r="D17" s="62">
        <v>2.7E-2</v>
      </c>
      <c r="E17" s="50">
        <f>SUMIF('CDR Reserve Data'!$A$6:$A$42,$B17,'CDR Reserve Data'!$C$6:$C$42)</f>
        <v>5622335.7629518295</v>
      </c>
      <c r="F17" s="50">
        <f>SUMIF('CDR Reserve Data'!$A$6:$A$42,$B17,'CDR Reserve Data'!$D$6:$D$42)</f>
        <v>5654415.3641799316</v>
      </c>
      <c r="G17" s="50">
        <f>SUMIF('CDR Reserve Data'!$A$6:$A$42,$B17,'CDR Reserve Data'!$E$6:$E$42)</f>
        <v>5686981.7951436061</v>
      </c>
      <c r="H17" s="50">
        <f>SUMIF('CDR Reserve Data'!$A$6:$A$42,$B17,'CDR Reserve Data'!$F$6:$F$42)</f>
        <v>5720038.8846137291</v>
      </c>
      <c r="I17" s="50">
        <f>SUMIF('CDR Reserve Data'!$A$6:$A$42,$B17,'CDR Reserve Data'!$G$6:$G$42)</f>
        <v>5753585.0247758636</v>
      </c>
      <c r="J17" s="50">
        <f>SUMIF('CDR Reserve Data'!$A$6:$A$42,$B17,'CDR Reserve Data'!$H$6:$H$42)</f>
        <v>5787616.88783905</v>
      </c>
      <c r="K17" s="50">
        <f>SUMIF('CDR Reserve Data'!$A$6:$A$42,$B17,'CDR Reserve Data'!$I$6:$I$42)</f>
        <v>5822130.4707369665</v>
      </c>
      <c r="L17" s="50">
        <f>SUMIF('CDR Reserve Data'!$A$6:$A$42,$B17,'CDR Reserve Data'!$J$6:$J$42)</f>
        <v>5857122.1735867048</v>
      </c>
      <c r="M17" s="50">
        <f>SUMIF('CDR Reserve Data'!$A$6:$A$42,$B17,'CDR Reserve Data'!$K$6:$K$42)</f>
        <v>5892591.6869024709</v>
      </c>
      <c r="N17" s="50">
        <f>SUMIF('CDR Reserve Data'!$A$6:$A$42,$B17,'CDR Reserve Data'!$L$6:$L$42)</f>
        <v>5928545.3357314793</v>
      </c>
      <c r="O17" s="50">
        <f>SUMIF('CDR Reserve Data'!$A$6:$A$42,$B17,'CDR Reserve Data'!$M$6:$M$42)</f>
        <v>5965000.365459566</v>
      </c>
      <c r="P17" s="50">
        <f>SUMIF('CDR Reserve Data'!$A$6:$A$42,$B17,'CDR Reserve Data'!$N$6:$N$42)</f>
        <v>6001970.4584812839</v>
      </c>
      <c r="Q17" s="50">
        <f>SUMIF('CDR Reserve Data'!$A$6:$A$42,$B17,'CDR Reserve Data'!$O$6:$O$42)</f>
        <v>6039451.9726382857</v>
      </c>
      <c r="R17" s="52">
        <f t="shared" si="2"/>
        <v>5825522.0140800579</v>
      </c>
      <c r="S17" s="1"/>
      <c r="T17" s="3"/>
      <c r="U17" s="3"/>
    </row>
    <row r="18" spans="1:21" ht="15.75" x14ac:dyDescent="0.25">
      <c r="A18" s="99">
        <f t="shared" si="0"/>
        <v>10</v>
      </c>
      <c r="B18" s="42" t="s">
        <v>96</v>
      </c>
      <c r="C18" s="46" t="s">
        <v>98</v>
      </c>
      <c r="D18" s="62">
        <v>2.7E-2</v>
      </c>
      <c r="E18" s="50">
        <f>SUMIF('CDR Reserve Data'!$A$6:$A$42,$B18,'CDR Reserve Data'!$C$6:$C$42)</f>
        <v>22548523.293810826</v>
      </c>
      <c r="F18" s="50">
        <f>SUMIF('CDR Reserve Data'!$A$6:$A$42,$B18,'CDR Reserve Data'!$D$6:$D$42)</f>
        <v>22577870.240933135</v>
      </c>
      <c r="G18" s="50">
        <f>SUMIF('CDR Reserve Data'!$A$6:$A$42,$B18,'CDR Reserve Data'!$E$6:$E$42)</f>
        <v>22607254.225938797</v>
      </c>
      <c r="H18" s="50">
        <f>SUMIF('CDR Reserve Data'!$A$6:$A$42,$B18,'CDR Reserve Data'!$F$6:$F$42)</f>
        <v>22636675.620277658</v>
      </c>
      <c r="I18" s="50">
        <f>SUMIF('CDR Reserve Data'!$A$6:$A$42,$B18,'CDR Reserve Data'!$G$6:$G$42)</f>
        <v>22666134.267966919</v>
      </c>
      <c r="J18" s="50">
        <f>SUMIF('CDR Reserve Data'!$A$6:$A$42,$B18,'CDR Reserve Data'!$H$6:$H$42)</f>
        <v>22695629.846159499</v>
      </c>
      <c r="K18" s="50">
        <f>SUMIF('CDR Reserve Data'!$A$6:$A$42,$B18,'CDR Reserve Data'!$I$6:$I$42)</f>
        <v>22725161.966496222</v>
      </c>
      <c r="L18" s="50">
        <f>SUMIF('CDR Reserve Data'!$A$6:$A$42,$B18,'CDR Reserve Data'!$J$6:$J$42)</f>
        <v>22754730.279732924</v>
      </c>
      <c r="M18" s="50">
        <f>SUMIF('CDR Reserve Data'!$A$6:$A$42,$B18,'CDR Reserve Data'!$K$6:$K$42)</f>
        <v>22784334.755844694</v>
      </c>
      <c r="N18" s="50">
        <f>SUMIF('CDR Reserve Data'!$A$6:$A$42,$B18,'CDR Reserve Data'!$L$6:$L$42)</f>
        <v>22813976.008458689</v>
      </c>
      <c r="O18" s="50">
        <f>SUMIF('CDR Reserve Data'!$A$6:$A$42,$B18,'CDR Reserve Data'!$M$6:$M$42)</f>
        <v>22843655.710643366</v>
      </c>
      <c r="P18" s="50">
        <f>SUMIF('CDR Reserve Data'!$A$6:$A$42,$B18,'CDR Reserve Data'!$N$6:$N$42)</f>
        <v>22873375.189802088</v>
      </c>
      <c r="Q18" s="50">
        <f>SUMIF('CDR Reserve Data'!$A$6:$A$42,$B18,'CDR Reserve Data'!$O$6:$O$42)</f>
        <v>22903134.092589293</v>
      </c>
      <c r="R18" s="52">
        <f t="shared" si="2"/>
        <v>22725419.653742626</v>
      </c>
      <c r="S18" s="1"/>
      <c r="T18" s="3"/>
      <c r="U18" s="3"/>
    </row>
    <row r="19" spans="1:21" ht="15.75" x14ac:dyDescent="0.25">
      <c r="A19" s="99">
        <f t="shared" si="0"/>
        <v>11</v>
      </c>
      <c r="B19" s="42" t="s">
        <v>97</v>
      </c>
      <c r="C19" s="46" t="s">
        <v>99</v>
      </c>
      <c r="D19" s="62">
        <v>2.5399999999999999E-2</v>
      </c>
      <c r="E19" s="50">
        <f>SUMIF('CDR Reserve Data'!$A$6:$A$42,$B19,'CDR Reserve Data'!$C$6:$C$42)</f>
        <v>26655509.642920498</v>
      </c>
      <c r="F19" s="50">
        <f>SUMIF('CDR Reserve Data'!$A$6:$A$42,$B19,'CDR Reserve Data'!$D$6:$D$42)</f>
        <v>26836688.195242822</v>
      </c>
      <c r="G19" s="50">
        <f>SUMIF('CDR Reserve Data'!$A$6:$A$42,$B19,'CDR Reserve Data'!$E$6:$E$42)</f>
        <v>27019446.518463995</v>
      </c>
      <c r="H19" s="50">
        <f>SUMIF('CDR Reserve Data'!$A$6:$A$42,$B19,'CDR Reserve Data'!$F$6:$F$42)</f>
        <v>27203804.898411598</v>
      </c>
      <c r="I19" s="50">
        <f>SUMIF('CDR Reserve Data'!$A$6:$A$42,$B19,'CDR Reserve Data'!$G$6:$G$42)</f>
        <v>27389767.214086283</v>
      </c>
      <c r="J19" s="50">
        <f>SUMIF('CDR Reserve Data'!$A$6:$A$42,$B19,'CDR Reserve Data'!$H$6:$H$42)</f>
        <v>27577331.170865528</v>
      </c>
      <c r="K19" s="50">
        <f>SUMIF('CDR Reserve Data'!$A$6:$A$42,$B19,'CDR Reserve Data'!$I$6:$I$42)</f>
        <v>27766491.387892019</v>
      </c>
      <c r="L19" s="50">
        <f>SUMIF('CDR Reserve Data'!$A$6:$A$42,$B19,'CDR Reserve Data'!$J$6:$J$42)</f>
        <v>27957242.509676721</v>
      </c>
      <c r="M19" s="50">
        <f>SUMIF('CDR Reserve Data'!$A$6:$A$42,$B19,'CDR Reserve Data'!$K$6:$K$42)</f>
        <v>28149587.048011445</v>
      </c>
      <c r="N19" s="50">
        <f>SUMIF('CDR Reserve Data'!$A$6:$A$42,$B19,'CDR Reserve Data'!$L$6:$L$42)</f>
        <v>28343544.390355978</v>
      </c>
      <c r="O19" s="50">
        <f>SUMIF('CDR Reserve Data'!$A$6:$A$42,$B19,'CDR Reserve Data'!$M$6:$M$42)</f>
        <v>28539162.2646963</v>
      </c>
      <c r="P19" s="50">
        <f>SUMIF('CDR Reserve Data'!$A$6:$A$42,$B19,'CDR Reserve Data'!$N$6:$N$42)</f>
        <v>28736478.55223259</v>
      </c>
      <c r="Q19" s="50">
        <f>SUMIF('CDR Reserve Data'!$A$6:$A$42,$B19,'CDR Reserve Data'!$O$6:$O$42)</f>
        <v>28935484.987107951</v>
      </c>
      <c r="R19" s="52">
        <f t="shared" si="2"/>
        <v>27777733.752304904</v>
      </c>
      <c r="S19" s="1"/>
      <c r="T19" s="3"/>
      <c r="U19" s="3"/>
    </row>
    <row r="20" spans="1:21" ht="15.75" x14ac:dyDescent="0.25">
      <c r="A20" s="99">
        <f t="shared" si="0"/>
        <v>12</v>
      </c>
      <c r="B20" s="42">
        <v>381</v>
      </c>
      <c r="C20" s="9" t="s">
        <v>25</v>
      </c>
      <c r="D20" s="62">
        <v>6.0999999999999999E-2</v>
      </c>
      <c r="E20" s="50">
        <f>SUMIF('CDR Reserve Data'!$A$6:$A$42,$B20,'CDR Reserve Data'!$C$6:$C$42)</f>
        <v>2351418.7245218814</v>
      </c>
      <c r="F20" s="50">
        <f>SUMIF('CDR Reserve Data'!$A$6:$A$42,$B20,'CDR Reserve Data'!$D$6:$D$42)</f>
        <v>2432375.7468457525</v>
      </c>
      <c r="G20" s="50">
        <f>SUMIF('CDR Reserve Data'!$A$6:$A$42,$B20,'CDR Reserve Data'!$E$6:$E$42)</f>
        <v>2514446.4364040378</v>
      </c>
      <c r="H20" s="50">
        <f>SUMIF('CDR Reserve Data'!$A$6:$A$42,$B20,'CDR Reserve Data'!$F$6:$F$42)</f>
        <v>2492080.4422155558</v>
      </c>
      <c r="I20" s="50">
        <f>SUMIF('CDR Reserve Data'!$A$6:$A$42,$B20,'CDR Reserve Data'!$G$6:$G$42)</f>
        <v>2471594.1620215755</v>
      </c>
      <c r="J20" s="50">
        <f>SUMIF('CDR Reserve Data'!$A$6:$A$42,$B20,'CDR Reserve Data'!$H$6:$H$42)</f>
        <v>2452980.6750120157</v>
      </c>
      <c r="K20" s="50">
        <f>SUMIF('CDR Reserve Data'!$A$6:$A$42,$B20,'CDR Reserve Data'!$I$6:$I$42)</f>
        <v>2436231.2533729374</v>
      </c>
      <c r="L20" s="50">
        <f>SUMIF('CDR Reserve Data'!$A$6:$A$42,$B20,'CDR Reserve Data'!$J$6:$J$42)</f>
        <v>2421337.9689754932</v>
      </c>
      <c r="M20" s="50">
        <f>SUMIF('CDR Reserve Data'!$A$6:$A$42,$B20,'CDR Reserve Data'!$K$6:$K$42)</f>
        <v>2408300.596882971</v>
      </c>
      <c r="N20" s="50">
        <f>SUMIF('CDR Reserve Data'!$A$6:$A$42,$B20,'CDR Reserve Data'!$L$6:$L$42)</f>
        <v>2397134.5999311912</v>
      </c>
      <c r="O20" s="50">
        <f>SUMIF('CDR Reserve Data'!$A$6:$A$42,$B20,'CDR Reserve Data'!$M$6:$M$42)</f>
        <v>2387881.34935378</v>
      </c>
      <c r="P20" s="50">
        <f>SUMIF('CDR Reserve Data'!$A$6:$A$42,$B20,'CDR Reserve Data'!$N$6:$N$42)</f>
        <v>2380573.6710235598</v>
      </c>
      <c r="Q20" s="50">
        <f>SUMIF('CDR Reserve Data'!$A$6:$A$42,$B20,'CDR Reserve Data'!$O$6:$O$42)</f>
        <v>2375203.1062183571</v>
      </c>
      <c r="R20" s="52">
        <f t="shared" si="2"/>
        <v>2424735.2871368546</v>
      </c>
      <c r="S20" s="1"/>
      <c r="T20" s="3"/>
      <c r="U20" s="3"/>
    </row>
    <row r="21" spans="1:21" ht="15.75" x14ac:dyDescent="0.25">
      <c r="A21" s="99">
        <f t="shared" si="0"/>
        <v>13</v>
      </c>
      <c r="B21" s="42">
        <v>381.1</v>
      </c>
      <c r="C21" s="9" t="s">
        <v>100</v>
      </c>
      <c r="D21" s="62">
        <v>6.0999999999999999E-2</v>
      </c>
      <c r="E21" s="50">
        <f>SUMIF('CDR Reserve Data'!$A$6:$A$42,$B21,'CDR Reserve Data'!$C$6:$C$42)</f>
        <v>-767208.24967918545</v>
      </c>
      <c r="F21" s="50">
        <f>SUMIF('CDR Reserve Data'!$A$6:$A$42,$B21,'CDR Reserve Data'!$D$6:$D$42)</f>
        <v>-774777.80340345786</v>
      </c>
      <c r="G21" s="50">
        <f>SUMIF('CDR Reserve Data'!$A$6:$A$42,$B21,'CDR Reserve Data'!$E$6:$E$42)</f>
        <v>-782431.91860224411</v>
      </c>
      <c r="H21" s="50">
        <f>SUMIF('CDR Reserve Data'!$A$6:$A$42,$B21,'CDR Reserve Data'!$F$6:$F$42)</f>
        <v>-790170.59527554421</v>
      </c>
      <c r="I21" s="50">
        <f>SUMIF('CDR Reserve Data'!$A$6:$A$42,$B21,'CDR Reserve Data'!$G$6:$G$42)</f>
        <v>-797993.83342335827</v>
      </c>
      <c r="J21" s="50">
        <f>SUMIF('CDR Reserve Data'!$A$6:$A$42,$B21,'CDR Reserve Data'!$H$6:$H$42)</f>
        <v>-805901.63304568618</v>
      </c>
      <c r="K21" s="50">
        <f>SUMIF('CDR Reserve Data'!$A$6:$A$42,$B21,'CDR Reserve Data'!$I$6:$I$42)</f>
        <v>-813893.99414252804</v>
      </c>
      <c r="L21" s="50">
        <f>SUMIF('CDR Reserve Data'!$A$6:$A$42,$B21,'CDR Reserve Data'!$J$6:$J$42)</f>
        <v>-821970.91671388375</v>
      </c>
      <c r="M21" s="50">
        <f>SUMIF('CDR Reserve Data'!$A$6:$A$42,$B21,'CDR Reserve Data'!$K$6:$K$42)</f>
        <v>-830132.40075975342</v>
      </c>
      <c r="N21" s="50">
        <f>SUMIF('CDR Reserve Data'!$A$6:$A$42,$B21,'CDR Reserve Data'!$L$6:$L$42)</f>
        <v>-838378.44628013705</v>
      </c>
      <c r="O21" s="50">
        <f>SUMIF('CDR Reserve Data'!$A$6:$A$42,$B21,'CDR Reserve Data'!$M$6:$M$42)</f>
        <v>-846709.05327503441</v>
      </c>
      <c r="P21" s="50">
        <f>SUMIF('CDR Reserve Data'!$A$6:$A$42,$B21,'CDR Reserve Data'!$N$6:$N$42)</f>
        <v>-855124.22174444573</v>
      </c>
      <c r="Q21" s="50">
        <f>SUMIF('CDR Reserve Data'!$A$6:$A$42,$B21,'CDR Reserve Data'!$O$6:$O$42)</f>
        <v>-863623.9516883709</v>
      </c>
      <c r="R21" s="52">
        <f t="shared" si="2"/>
        <v>-814485.92446412542</v>
      </c>
      <c r="S21" s="1"/>
      <c r="T21" s="3"/>
      <c r="U21" s="3"/>
    </row>
    <row r="22" spans="1:21" ht="15.75" x14ac:dyDescent="0.25">
      <c r="A22" s="99">
        <f t="shared" si="0"/>
        <v>14</v>
      </c>
      <c r="B22" s="42">
        <v>382</v>
      </c>
      <c r="C22" s="9" t="s">
        <v>101</v>
      </c>
      <c r="D22" s="62">
        <v>3.5700000000000003E-2</v>
      </c>
      <c r="E22" s="50">
        <f>SUMIF('CDR Reserve Data'!$A$6:$A$42,$B22,'CDR Reserve Data'!$C$6:$C$42)</f>
        <v>-49365.531743334504</v>
      </c>
      <c r="F22" s="50">
        <f>SUMIF('CDR Reserve Data'!$A$6:$A$42,$B22,'CDR Reserve Data'!$D$6:$D$42)</f>
        <v>-50753.81722195755</v>
      </c>
      <c r="G22" s="50">
        <f>SUMIF('CDR Reserve Data'!$A$6:$A$42,$B22,'CDR Reserve Data'!$E$6:$E$42)</f>
        <v>-52039.099545246972</v>
      </c>
      <c r="H22" s="50">
        <f>SUMIF('CDR Reserve Data'!$A$6:$A$42,$B22,'CDR Reserve Data'!$F$6:$F$42)</f>
        <v>-53218.79194224911</v>
      </c>
      <c r="I22" s="50">
        <f>SUMIF('CDR Reserve Data'!$A$6:$A$42,$B22,'CDR Reserve Data'!$G$6:$G$42)</f>
        <v>-54291.77830607201</v>
      </c>
      <c r="J22" s="50">
        <f>SUMIF('CDR Reserve Data'!$A$6:$A$42,$B22,'CDR Reserve Data'!$H$6:$H$42)</f>
        <v>-55257.582426441993</v>
      </c>
      <c r="K22" s="50">
        <f>SUMIF('CDR Reserve Data'!$A$6:$A$42,$B22,'CDR Reserve Data'!$I$6:$I$42)</f>
        <v>-56116.096997326211</v>
      </c>
      <c r="L22" s="50">
        <f>SUMIF('CDR Reserve Data'!$A$6:$A$42,$B22,'CDR Reserve Data'!$J$6:$J$42)</f>
        <v>-56867.317288755046</v>
      </c>
      <c r="M22" s="50">
        <f>SUMIF('CDR Reserve Data'!$A$6:$A$42,$B22,'CDR Reserve Data'!$K$6:$K$42)</f>
        <v>-57510.714897645114</v>
      </c>
      <c r="N22" s="50">
        <f>SUMIF('CDR Reserve Data'!$A$6:$A$42,$B22,'CDR Reserve Data'!$L$6:$L$42)</f>
        <v>-58044.525636066959</v>
      </c>
      <c r="O22" s="50">
        <f>SUMIF('CDR Reserve Data'!$A$6:$A$42,$B22,'CDR Reserve Data'!$M$6:$M$42)</f>
        <v>-58464.851141779094</v>
      </c>
      <c r="P22" s="50">
        <f>SUMIF('CDR Reserve Data'!$A$6:$A$42,$B22,'CDR Reserve Data'!$N$6:$N$42)</f>
        <v>-58768.595974695301</v>
      </c>
      <c r="Q22" s="50">
        <f>SUMIF('CDR Reserve Data'!$A$6:$A$42,$B22,'CDR Reserve Data'!$O$6:$O$42)</f>
        <v>-58956.261187525786</v>
      </c>
      <c r="R22" s="52">
        <f t="shared" si="2"/>
        <v>-55358.074177622744</v>
      </c>
      <c r="S22" s="1"/>
      <c r="T22" s="3"/>
      <c r="U22" s="3"/>
    </row>
    <row r="23" spans="1:21" s="41" customFormat="1" ht="15.75" x14ac:dyDescent="0.25">
      <c r="A23" s="99">
        <f t="shared" si="0"/>
        <v>15</v>
      </c>
      <c r="B23" s="42">
        <v>382.1</v>
      </c>
      <c r="C23" s="46" t="s">
        <v>102</v>
      </c>
      <c r="D23" s="62">
        <v>3.1E-2</v>
      </c>
      <c r="E23" s="50">
        <f>SUMIF('CDR Reserve Data'!$A$6:$A$42,$B23,'CDR Reserve Data'!$C$6:$C$42)</f>
        <v>-1328400.4290774604</v>
      </c>
      <c r="F23" s="50">
        <f>SUMIF('CDR Reserve Data'!$A$6:$A$42,$B23,'CDR Reserve Data'!$D$6:$D$42)</f>
        <v>-1330883.6512748392</v>
      </c>
      <c r="G23" s="50">
        <f>SUMIF('CDR Reserve Data'!$A$6:$A$42,$B23,'CDR Reserve Data'!$E$6:$E$42)</f>
        <v>-1333376.8386938984</v>
      </c>
      <c r="H23" s="50">
        <f>SUMIF('CDR Reserve Data'!$A$6:$A$42,$B23,'CDR Reserve Data'!$F$6:$F$42)</f>
        <v>-1335879.9913346381</v>
      </c>
      <c r="I23" s="50">
        <f>SUMIF('CDR Reserve Data'!$A$6:$A$42,$B23,'CDR Reserve Data'!$G$6:$G$42)</f>
        <v>-1338393.1091970585</v>
      </c>
      <c r="J23" s="50">
        <f>SUMIF('CDR Reserve Data'!$A$6:$A$42,$B23,'CDR Reserve Data'!$H$6:$H$42)</f>
        <v>-1340916.1922811593</v>
      </c>
      <c r="K23" s="50">
        <f>SUMIF('CDR Reserve Data'!$A$6:$A$42,$B23,'CDR Reserve Data'!$I$6:$I$42)</f>
        <v>-1343449.2405869407</v>
      </c>
      <c r="L23" s="50">
        <f>SUMIF('CDR Reserve Data'!$A$6:$A$42,$B23,'CDR Reserve Data'!$J$6:$J$42)</f>
        <v>-1345992.2541144027</v>
      </c>
      <c r="M23" s="50">
        <f>SUMIF('CDR Reserve Data'!$A$6:$A$42,$B23,'CDR Reserve Data'!$K$6:$K$42)</f>
        <v>-1348545.2328635452</v>
      </c>
      <c r="N23" s="50">
        <f>SUMIF('CDR Reserve Data'!$A$6:$A$42,$B23,'CDR Reserve Data'!$L$6:$L$42)</f>
        <v>-1351108.1768343684</v>
      </c>
      <c r="O23" s="50">
        <f>SUMIF('CDR Reserve Data'!$A$6:$A$42,$B23,'CDR Reserve Data'!$M$6:$M$42)</f>
        <v>-1353681.086026872</v>
      </c>
      <c r="P23" s="50">
        <f>SUMIF('CDR Reserve Data'!$A$6:$A$42,$B23,'CDR Reserve Data'!$N$6:$N$42)</f>
        <v>-1356263.9604410562</v>
      </c>
      <c r="Q23" s="50">
        <f>SUMIF('CDR Reserve Data'!$A$6:$A$42,$B23,'CDR Reserve Data'!$O$6:$O$42)</f>
        <v>-1358856.800076921</v>
      </c>
      <c r="R23" s="52">
        <f t="shared" si="2"/>
        <v>-1343518.9971387049</v>
      </c>
      <c r="S23" s="1"/>
      <c r="T23" s="3"/>
      <c r="U23" s="3"/>
    </row>
    <row r="24" spans="1:21" ht="15.75" x14ac:dyDescent="0.25">
      <c r="A24" s="99">
        <f t="shared" si="0"/>
        <v>16</v>
      </c>
      <c r="B24" s="42">
        <v>383</v>
      </c>
      <c r="C24" s="9" t="s">
        <v>26</v>
      </c>
      <c r="D24" s="62">
        <v>0.03</v>
      </c>
      <c r="E24" s="50">
        <f>SUMIF('CDR Reserve Data'!$A$6:$A$42,$B24,'CDR Reserve Data'!$C$6:$C$42)</f>
        <v>1885245.0457288274</v>
      </c>
      <c r="F24" s="50">
        <f>SUMIF('CDR Reserve Data'!$A$6:$A$42,$B24,'CDR Reserve Data'!$D$6:$D$42)</f>
        <v>1901077.2320098614</v>
      </c>
      <c r="G24" s="50">
        <f>SUMIF('CDR Reserve Data'!$A$6:$A$42,$B24,'CDR Reserve Data'!$E$6:$E$42)</f>
        <v>1917056.7253700725</v>
      </c>
      <c r="H24" s="50">
        <f>SUMIF('CDR Reserve Data'!$A$6:$A$42,$B24,'CDR Reserve Data'!$F$6:$F$42)</f>
        <v>1933184.6808217678</v>
      </c>
      <c r="I24" s="50">
        <f>SUMIF('CDR Reserve Data'!$A$6:$A$42,$B24,'CDR Reserve Data'!$G$6:$G$42)</f>
        <v>1949460.6133410279</v>
      </c>
      <c r="J24" s="50">
        <f>SUMIF('CDR Reserve Data'!$A$6:$A$42,$B24,'CDR Reserve Data'!$H$6:$H$42)</f>
        <v>1965883.5190444549</v>
      </c>
      <c r="K24" s="50">
        <f>SUMIF('CDR Reserve Data'!$A$6:$A$42,$B24,'CDR Reserve Data'!$I$6:$I$42)</f>
        <v>1982452.1903406251</v>
      </c>
      <c r="L24" s="50">
        <f>SUMIF('CDR Reserve Data'!$A$6:$A$42,$B24,'CDR Reserve Data'!$J$6:$J$42)</f>
        <v>1999165.5412650865</v>
      </c>
      <c r="M24" s="50">
        <f>SUMIF('CDR Reserve Data'!$A$6:$A$42,$B24,'CDR Reserve Data'!$K$6:$K$42)</f>
        <v>2016023.47845631</v>
      </c>
      <c r="N24" s="50">
        <f>SUMIF('CDR Reserve Data'!$A$6:$A$42,$B24,'CDR Reserve Data'!$L$6:$L$42)</f>
        <v>2033027.9099698104</v>
      </c>
      <c r="O24" s="50">
        <f>SUMIF('CDR Reserve Data'!$A$6:$A$42,$B24,'CDR Reserve Data'!$M$6:$M$42)</f>
        <v>2050184.0381625681</v>
      </c>
      <c r="P24" s="50">
        <f>SUMIF('CDR Reserve Data'!$A$6:$A$42,$B24,'CDR Reserve Data'!$N$6:$N$42)</f>
        <v>2067495.9905560848</v>
      </c>
      <c r="Q24" s="50">
        <f>SUMIF('CDR Reserve Data'!$A$6:$A$42,$B24,'CDR Reserve Data'!$O$6:$O$42)</f>
        <v>2084962.6684328204</v>
      </c>
      <c r="R24" s="52">
        <f t="shared" si="2"/>
        <v>1983478.4333461013</v>
      </c>
      <c r="S24" s="1"/>
      <c r="T24" s="3"/>
      <c r="U24" s="3"/>
    </row>
    <row r="25" spans="1:21" ht="15.75" x14ac:dyDescent="0.25">
      <c r="A25" s="99">
        <f t="shared" si="0"/>
        <v>17</v>
      </c>
      <c r="B25" s="42">
        <v>384</v>
      </c>
      <c r="C25" s="9" t="s">
        <v>27</v>
      </c>
      <c r="D25" s="62">
        <v>3.2000000000000001E-2</v>
      </c>
      <c r="E25" s="50">
        <f>SUMIF('CDR Reserve Data'!$A$6:$A$42,$B25,'CDR Reserve Data'!$C$6:$C$42)</f>
        <v>109437.93248687946</v>
      </c>
      <c r="F25" s="50">
        <f>SUMIF('CDR Reserve Data'!$A$6:$A$42,$B25,'CDR Reserve Data'!$D$6:$D$42)</f>
        <v>114237.41065539292</v>
      </c>
      <c r="G25" s="50">
        <f>SUMIF('CDR Reserve Data'!$A$6:$A$42,$B25,'CDR Reserve Data'!$E$6:$E$42)</f>
        <v>119092.48559698745</v>
      </c>
      <c r="H25" s="50">
        <f>SUMIF('CDR Reserve Data'!$A$6:$A$42,$B25,'CDR Reserve Data'!$F$6:$F$42)</f>
        <v>124003.58869406916</v>
      </c>
      <c r="I25" s="50">
        <f>SUMIF('CDR Reserve Data'!$A$6:$A$42,$B25,'CDR Reserve Data'!$G$6:$G$42)</f>
        <v>128970.53879637309</v>
      </c>
      <c r="J25" s="50">
        <f>SUMIF('CDR Reserve Data'!$A$6:$A$42,$B25,'CDR Reserve Data'!$H$6:$H$42)</f>
        <v>133992.96096621774</v>
      </c>
      <c r="K25" s="50">
        <f>SUMIF('CDR Reserve Data'!$A$6:$A$42,$B25,'CDR Reserve Data'!$I$6:$I$42)</f>
        <v>139070.40418356628</v>
      </c>
      <c r="L25" s="50">
        <f>SUMIF('CDR Reserve Data'!$A$6:$A$42,$B25,'CDR Reserve Data'!$J$6:$J$42)</f>
        <v>144202.46285450828</v>
      </c>
      <c r="M25" s="50">
        <f>SUMIF('CDR Reserve Data'!$A$6:$A$42,$B25,'CDR Reserve Data'!$K$6:$K$42)</f>
        <v>149389.10210970015</v>
      </c>
      <c r="N25" s="50">
        <f>SUMIF('CDR Reserve Data'!$A$6:$A$42,$B25,'CDR Reserve Data'!$L$6:$L$42)</f>
        <v>154631.03458360789</v>
      </c>
      <c r="O25" s="50">
        <f>SUMIF('CDR Reserve Data'!$A$6:$A$42,$B25,'CDR Reserve Data'!$M$6:$M$42)</f>
        <v>159930.20329039558</v>
      </c>
      <c r="P25" s="50">
        <f>SUMIF('CDR Reserve Data'!$A$6:$A$42,$B25,'CDR Reserve Data'!$N$6:$N$42)</f>
        <v>165288.14980684582</v>
      </c>
      <c r="Q25" s="50">
        <f>SUMIF('CDR Reserve Data'!$A$6:$A$42,$B25,'CDR Reserve Data'!$O$6:$O$42)</f>
        <v>170704.46377593215</v>
      </c>
      <c r="R25" s="52">
        <f t="shared" si="2"/>
        <v>139457.7490615751</v>
      </c>
      <c r="S25" s="1"/>
      <c r="T25" s="3"/>
      <c r="U25" s="3"/>
    </row>
    <row r="26" spans="1:21" ht="15.75" x14ac:dyDescent="0.25">
      <c r="A26" s="99">
        <f t="shared" si="0"/>
        <v>18</v>
      </c>
      <c r="B26" s="42">
        <v>385</v>
      </c>
      <c r="C26" s="9" t="s">
        <v>28</v>
      </c>
      <c r="D26" s="62">
        <v>1.4800000000000001E-2</v>
      </c>
      <c r="E26" s="50">
        <f>SUMIF('CDR Reserve Data'!$A$6:$A$42,$B26,'CDR Reserve Data'!$C$6:$C$42)</f>
        <v>2269521.2104976885</v>
      </c>
      <c r="F26" s="50">
        <f>SUMIF('CDR Reserve Data'!$A$6:$A$42,$B26,'CDR Reserve Data'!$D$6:$D$42)</f>
        <v>2273299.2371966429</v>
      </c>
      <c r="G26" s="50">
        <f>SUMIF('CDR Reserve Data'!$A$6:$A$42,$B26,'CDR Reserve Data'!$E$6:$E$42)</f>
        <v>2277100.056645202</v>
      </c>
      <c r="H26" s="50">
        <f>SUMIF('CDR Reserve Data'!$A$6:$A$42,$B26,'CDR Reserve Data'!$F$6:$F$42)</f>
        <v>2280923.8460850348</v>
      </c>
      <c r="I26" s="50">
        <f>SUMIF('CDR Reserve Data'!$A$6:$A$42,$B26,'CDR Reserve Data'!$G$6:$G$42)</f>
        <v>2284770.5310871066</v>
      </c>
      <c r="J26" s="50">
        <f>SUMIF('CDR Reserve Data'!$A$6:$A$42,$B26,'CDR Reserve Data'!$H$6:$H$42)</f>
        <v>2288639.9576011403</v>
      </c>
      <c r="K26" s="50">
        <f>SUMIF('CDR Reserve Data'!$A$6:$A$42,$B26,'CDR Reserve Data'!$I$6:$I$42)</f>
        <v>2292531.940316977</v>
      </c>
      <c r="L26" s="50">
        <f>SUMIF('CDR Reserve Data'!$A$6:$A$42,$B26,'CDR Reserve Data'!$J$6:$J$42)</f>
        <v>2296446.312588641</v>
      </c>
      <c r="M26" s="50">
        <f>SUMIF('CDR Reserve Data'!$A$6:$A$42,$B26,'CDR Reserve Data'!$K$6:$K$42)</f>
        <v>2300383.0600894033</v>
      </c>
      <c r="N26" s="50">
        <f>SUMIF('CDR Reserve Data'!$A$6:$A$42,$B26,'CDR Reserve Data'!$L$6:$L$42)</f>
        <v>2304342.4756186847</v>
      </c>
      <c r="O26" s="50">
        <f>SUMIF('CDR Reserve Data'!$A$6:$A$42,$B26,'CDR Reserve Data'!$M$6:$M$42)</f>
        <v>2308325.3575008125</v>
      </c>
      <c r="P26" s="50">
        <f>SUMIF('CDR Reserve Data'!$A$6:$A$42,$B26,'CDR Reserve Data'!$N$6:$N$42)</f>
        <v>2312332.3391219317</v>
      </c>
      <c r="Q26" s="50">
        <f>SUMIF('CDR Reserve Data'!$A$6:$A$42,$B26,'CDR Reserve Data'!$O$6:$O$42)</f>
        <v>2316363.2518790513</v>
      </c>
      <c r="R26" s="52">
        <f t="shared" si="2"/>
        <v>2292690.7366329473</v>
      </c>
      <c r="S26" s="1"/>
      <c r="T26" s="3"/>
      <c r="U26" s="3"/>
    </row>
    <row r="27" spans="1:21" ht="15.75" x14ac:dyDescent="0.25">
      <c r="A27" s="99">
        <f t="shared" si="0"/>
        <v>19</v>
      </c>
      <c r="B27" s="42">
        <v>387</v>
      </c>
      <c r="C27" s="9" t="s">
        <v>29</v>
      </c>
      <c r="D27" s="62">
        <v>0.03</v>
      </c>
      <c r="E27" s="50">
        <f>SUMIF('CDR Reserve Data'!$A$6:$A$42,$B27,'CDR Reserve Data'!$C$6:$C$42)</f>
        <v>395734.89084336185</v>
      </c>
      <c r="F27" s="50">
        <f>SUMIF('CDR Reserve Data'!$A$6:$A$42,$B27,'CDR Reserve Data'!$D$6:$D$42)</f>
        <v>396609.01823322859</v>
      </c>
      <c r="G27" s="50">
        <f>SUMIF('CDR Reserve Data'!$A$6:$A$42,$B27,'CDR Reserve Data'!$E$6:$E$42)</f>
        <v>397530.72300981008</v>
      </c>
      <c r="H27" s="50">
        <f>SUMIF('CDR Reserve Data'!$A$6:$A$42,$B27,'CDR Reserve Data'!$F$6:$F$42)</f>
        <v>398500.4298072863</v>
      </c>
      <c r="I27" s="50">
        <f>SUMIF('CDR Reserve Data'!$A$6:$A$42,$B27,'CDR Reserve Data'!$G$6:$G$42)</f>
        <v>399517.96030917211</v>
      </c>
      <c r="J27" s="50">
        <f>SUMIF('CDR Reserve Data'!$A$6:$A$42,$B27,'CDR Reserve Data'!$H$6:$H$42)</f>
        <v>400582.94544303388</v>
      </c>
      <c r="K27" s="50">
        <f>SUMIF('CDR Reserve Data'!$A$6:$A$42,$B27,'CDR Reserve Data'!$I$6:$I$42)</f>
        <v>401694.94124425721</v>
      </c>
      <c r="L27" s="50">
        <f>SUMIF('CDR Reserve Data'!$A$6:$A$42,$B27,'CDR Reserve Data'!$J$6:$J$42)</f>
        <v>402853.54846374225</v>
      </c>
      <c r="M27" s="50">
        <f>SUMIF('CDR Reserve Data'!$A$6:$A$42,$B27,'CDR Reserve Data'!$K$6:$K$42)</f>
        <v>404058.7327776156</v>
      </c>
      <c r="N27" s="50">
        <f>SUMIF('CDR Reserve Data'!$A$6:$A$42,$B27,'CDR Reserve Data'!$L$6:$L$42)</f>
        <v>405311.19567241834</v>
      </c>
      <c r="O27" s="50">
        <f>SUMIF('CDR Reserve Data'!$A$6:$A$42,$B27,'CDR Reserve Data'!$M$6:$M$42)</f>
        <v>406612.84976724122</v>
      </c>
      <c r="P27" s="50">
        <f>SUMIF('CDR Reserve Data'!$A$6:$A$42,$B27,'CDR Reserve Data'!$N$6:$N$42)</f>
        <v>407965.21252358239</v>
      </c>
      <c r="Q27" s="50">
        <f>SUMIF('CDR Reserve Data'!$A$6:$A$42,$B27,'CDR Reserve Data'!$O$6:$O$42)</f>
        <v>409367.88000373659</v>
      </c>
      <c r="R27" s="52">
        <f t="shared" si="2"/>
        <v>402026.17908449896</v>
      </c>
      <c r="S27" s="1"/>
      <c r="T27" s="3"/>
      <c r="U27" s="3"/>
    </row>
    <row r="28" spans="1:21" ht="15.75" x14ac:dyDescent="0.25">
      <c r="A28" s="99">
        <f t="shared" si="0"/>
        <v>20</v>
      </c>
      <c r="B28" s="42">
        <v>390</v>
      </c>
      <c r="C28" s="9" t="s">
        <v>20</v>
      </c>
      <c r="D28" s="62">
        <v>2.5000000000000001E-2</v>
      </c>
      <c r="E28" s="50">
        <f>SUMIF('CDR Reserve Data'!$A$6:$A$42,$B28,'CDR Reserve Data'!$C$6:$C$42)</f>
        <v>1667745.6314999992</v>
      </c>
      <c r="F28" s="50">
        <f>SUMIF('CDR Reserve Data'!$A$6:$A$42,$B28,'CDR Reserve Data'!$D$6:$D$42)</f>
        <v>1686761.0657916658</v>
      </c>
      <c r="G28" s="50">
        <f>SUMIF('CDR Reserve Data'!$A$6:$A$42,$B28,'CDR Reserve Data'!$E$6:$E$42)</f>
        <v>1705776.5000833324</v>
      </c>
      <c r="H28" s="50">
        <f>SUMIF('CDR Reserve Data'!$A$6:$A$42,$B28,'CDR Reserve Data'!$F$6:$F$42)</f>
        <v>1724791.934374999</v>
      </c>
      <c r="I28" s="50">
        <f>SUMIF('CDR Reserve Data'!$A$6:$A$42,$B28,'CDR Reserve Data'!$G$6:$G$42)</f>
        <v>1743807.3686666656</v>
      </c>
      <c r="J28" s="50">
        <f>SUMIF('CDR Reserve Data'!$A$6:$A$42,$B28,'CDR Reserve Data'!$H$6:$H$42)</f>
        <v>1762822.8029583322</v>
      </c>
      <c r="K28" s="50">
        <f>SUMIF('CDR Reserve Data'!$A$6:$A$42,$B28,'CDR Reserve Data'!$I$6:$I$42)</f>
        <v>1781838.2372499988</v>
      </c>
      <c r="L28" s="50">
        <f>SUMIF('CDR Reserve Data'!$A$6:$A$42,$B28,'CDR Reserve Data'!$J$6:$J$42)</f>
        <v>1800853.6715416654</v>
      </c>
      <c r="M28" s="50">
        <f>SUMIF('CDR Reserve Data'!$A$6:$A$42,$B28,'CDR Reserve Data'!$K$6:$K$42)</f>
        <v>1819869.1058333321</v>
      </c>
      <c r="N28" s="50">
        <f>SUMIF('CDR Reserve Data'!$A$6:$A$42,$B28,'CDR Reserve Data'!$L$6:$L$42)</f>
        <v>1838884.5401249987</v>
      </c>
      <c r="O28" s="50">
        <f>SUMIF('CDR Reserve Data'!$A$6:$A$42,$B28,'CDR Reserve Data'!$M$6:$M$42)</f>
        <v>1857899.9744166653</v>
      </c>
      <c r="P28" s="50">
        <f>SUMIF('CDR Reserve Data'!$A$6:$A$42,$B28,'CDR Reserve Data'!$N$6:$N$42)</f>
        <v>1876915.4087083319</v>
      </c>
      <c r="Q28" s="50">
        <f>SUMIF('CDR Reserve Data'!$A$6:$A$42,$B28,'CDR Reserve Data'!$O$6:$O$42)</f>
        <v>1895930.8429999985</v>
      </c>
      <c r="R28" s="52">
        <f t="shared" si="2"/>
        <v>1781838.2372499986</v>
      </c>
      <c r="S28" s="1"/>
      <c r="T28" s="3"/>
      <c r="U28" s="3"/>
    </row>
    <row r="29" spans="1:21" ht="15.75" x14ac:dyDescent="0.25">
      <c r="A29" s="99">
        <f t="shared" si="0"/>
        <v>21</v>
      </c>
      <c r="B29" s="42" t="s">
        <v>30</v>
      </c>
      <c r="C29" s="9" t="s">
        <v>31</v>
      </c>
      <c r="D29" s="62">
        <v>6.7000000000000004E-2</v>
      </c>
      <c r="E29" s="50">
        <f>SUMIF('CDR Reserve Data'!$A$6:$A$42,$B29,'CDR Reserve Data'!$C$6:$C$42)</f>
        <v>295149.99744000012</v>
      </c>
      <c r="F29" s="50">
        <f>SUMIF('CDR Reserve Data'!$A$6:$A$42,$B29,'CDR Reserve Data'!$D$6:$D$42)</f>
        <v>299401.13806000014</v>
      </c>
      <c r="G29" s="50">
        <f>SUMIF('CDR Reserve Data'!$A$6:$A$42,$B29,'CDR Reserve Data'!$E$6:$E$42)</f>
        <v>303652.27868000016</v>
      </c>
      <c r="H29" s="50">
        <f>SUMIF('CDR Reserve Data'!$A$6:$A$42,$B29,'CDR Reserve Data'!$F$6:$F$42)</f>
        <v>307903.41930000018</v>
      </c>
      <c r="I29" s="50">
        <f>SUMIF('CDR Reserve Data'!$A$6:$A$42,$B29,'CDR Reserve Data'!$G$6:$G$42)</f>
        <v>312154.5599200002</v>
      </c>
      <c r="J29" s="50">
        <f>SUMIF('CDR Reserve Data'!$A$6:$A$42,$B29,'CDR Reserve Data'!$H$6:$H$42)</f>
        <v>316405.70054000022</v>
      </c>
      <c r="K29" s="50">
        <f>SUMIF('CDR Reserve Data'!$A$6:$A$42,$B29,'CDR Reserve Data'!$I$6:$I$42)</f>
        <v>320656.84116000024</v>
      </c>
      <c r="L29" s="50">
        <f>SUMIF('CDR Reserve Data'!$A$6:$A$42,$B29,'CDR Reserve Data'!$J$6:$J$42)</f>
        <v>324907.98178000026</v>
      </c>
      <c r="M29" s="50">
        <f>SUMIF('CDR Reserve Data'!$A$6:$A$42,$B29,'CDR Reserve Data'!$K$6:$K$42)</f>
        <v>329159.12240000028</v>
      </c>
      <c r="N29" s="50">
        <f>SUMIF('CDR Reserve Data'!$A$6:$A$42,$B29,'CDR Reserve Data'!$L$6:$L$42)</f>
        <v>333410.2630200003</v>
      </c>
      <c r="O29" s="50">
        <f>SUMIF('CDR Reserve Data'!$A$6:$A$42,$B29,'CDR Reserve Data'!$M$6:$M$42)</f>
        <v>337661.40364000032</v>
      </c>
      <c r="P29" s="50">
        <f>SUMIF('CDR Reserve Data'!$A$6:$A$42,$B29,'CDR Reserve Data'!$N$6:$N$42)</f>
        <v>341912.54426000034</v>
      </c>
      <c r="Q29" s="50">
        <f>SUMIF('CDR Reserve Data'!$A$6:$A$42,$B29,'CDR Reserve Data'!$O$6:$O$42)</f>
        <v>346163.68488000036</v>
      </c>
      <c r="R29" s="52">
        <f t="shared" si="2"/>
        <v>320656.84116000024</v>
      </c>
      <c r="S29" s="1"/>
      <c r="T29" s="3"/>
      <c r="U29" s="3"/>
    </row>
    <row r="30" spans="1:21" s="91" customFormat="1" ht="15.75" x14ac:dyDescent="0.25">
      <c r="A30" s="99">
        <f t="shared" si="0"/>
        <v>22</v>
      </c>
      <c r="B30" s="42">
        <v>391.11</v>
      </c>
      <c r="C30" s="93" t="s">
        <v>113</v>
      </c>
      <c r="D30" s="62">
        <v>8.3000000000000004E-2</v>
      </c>
      <c r="E30" s="50">
        <f>SUMIF('CDR Reserve Data'!$A$6:$A$42,$B30,'CDR Reserve Data'!$C$6:$C$42)</f>
        <v>-260.47000000000003</v>
      </c>
      <c r="F30" s="50">
        <f>SUMIF('CDR Reserve Data'!$A$6:$A$42,$B30,'CDR Reserve Data'!$D$6:$D$42)</f>
        <v>-260.47000000000003</v>
      </c>
      <c r="G30" s="50">
        <f>SUMIF('CDR Reserve Data'!$A$6:$A$42,$B30,'CDR Reserve Data'!$E$6:$E$42)</f>
        <v>-260.47000000000003</v>
      </c>
      <c r="H30" s="50">
        <f>SUMIF('CDR Reserve Data'!$A$6:$A$42,$B30,'CDR Reserve Data'!$F$6:$F$42)</f>
        <v>-260.47000000000003</v>
      </c>
      <c r="I30" s="50">
        <f>SUMIF('CDR Reserve Data'!$A$6:$A$42,$B30,'CDR Reserve Data'!$G$6:$G$42)</f>
        <v>-260.47000000000003</v>
      </c>
      <c r="J30" s="50">
        <f>SUMIF('CDR Reserve Data'!$A$6:$A$42,$B30,'CDR Reserve Data'!$H$6:$H$42)</f>
        <v>-260.47000000000003</v>
      </c>
      <c r="K30" s="50">
        <f>SUMIF('CDR Reserve Data'!$A$6:$A$42,$B30,'CDR Reserve Data'!$I$6:$I$42)</f>
        <v>-260.47000000000003</v>
      </c>
      <c r="L30" s="50">
        <f>SUMIF('CDR Reserve Data'!$A$6:$A$42,$B30,'CDR Reserve Data'!$J$6:$J$42)</f>
        <v>-260.47000000000003</v>
      </c>
      <c r="M30" s="50">
        <f>SUMIF('CDR Reserve Data'!$A$6:$A$42,$B30,'CDR Reserve Data'!$K$6:$K$42)</f>
        <v>-260.47000000000003</v>
      </c>
      <c r="N30" s="50">
        <f>SUMIF('CDR Reserve Data'!$A$6:$A$42,$B30,'CDR Reserve Data'!$L$6:$L$42)</f>
        <v>-260.47000000000003</v>
      </c>
      <c r="O30" s="50">
        <f>SUMIF('CDR Reserve Data'!$A$6:$A$42,$B30,'CDR Reserve Data'!$M$6:$M$42)</f>
        <v>-260.47000000000003</v>
      </c>
      <c r="P30" s="50">
        <f>SUMIF('CDR Reserve Data'!$A$6:$A$42,$B30,'CDR Reserve Data'!$N$6:$N$42)</f>
        <v>-260.47000000000003</v>
      </c>
      <c r="Q30" s="50">
        <f>SUMIF('CDR Reserve Data'!$A$6:$A$42,$B30,'CDR Reserve Data'!$O$6:$O$42)</f>
        <v>-260.47000000000003</v>
      </c>
      <c r="R30" s="52">
        <f t="shared" ref="R30" si="3">SUM(E30:Q30)/13</f>
        <v>-260.47000000000014</v>
      </c>
      <c r="S30" s="1"/>
      <c r="T30" s="92"/>
      <c r="U30" s="92"/>
    </row>
    <row r="31" spans="1:21" ht="15.75" x14ac:dyDescent="0.25">
      <c r="A31" s="99">
        <f t="shared" si="0"/>
        <v>23</v>
      </c>
      <c r="B31" s="42">
        <v>391.12</v>
      </c>
      <c r="C31" s="46" t="s">
        <v>103</v>
      </c>
      <c r="D31" s="62">
        <v>0.2</v>
      </c>
      <c r="E31" s="50">
        <f>SUMIF('CDR Reserve Data'!$A$6:$A$42,$B31,'CDR Reserve Data'!$C$6:$C$42)</f>
        <v>140799.32358333332</v>
      </c>
      <c r="F31" s="50">
        <f>SUMIF('CDR Reserve Data'!$A$6:$A$42,$B31,'CDR Reserve Data'!$D$6:$D$42)</f>
        <v>145227.60199999996</v>
      </c>
      <c r="G31" s="50">
        <f>SUMIF('CDR Reserve Data'!$A$6:$A$42,$B31,'CDR Reserve Data'!$E$6:$E$42)</f>
        <v>150309.7025833333</v>
      </c>
      <c r="H31" s="50">
        <f>SUMIF('CDR Reserve Data'!$A$6:$A$42,$B31,'CDR Reserve Data'!$F$6:$F$42)</f>
        <v>156045.6253333333</v>
      </c>
      <c r="I31" s="50">
        <f>SUMIF('CDR Reserve Data'!$A$6:$A$42,$B31,'CDR Reserve Data'!$G$6:$G$42)</f>
        <v>162018.70358333329</v>
      </c>
      <c r="J31" s="50">
        <f>SUMIF('CDR Reserve Data'!$A$6:$A$42,$B31,'CDR Reserve Data'!$H$6:$H$42)</f>
        <v>168228.93733333328</v>
      </c>
      <c r="K31" s="50">
        <f>SUMIF('CDR Reserve Data'!$A$6:$A$42,$B31,'CDR Reserve Data'!$I$6:$I$42)</f>
        <v>174676.32658333328</v>
      </c>
      <c r="L31" s="50">
        <f>SUMIF('CDR Reserve Data'!$A$6:$A$42,$B31,'CDR Reserve Data'!$J$6:$J$42)</f>
        <v>181360.87133333331</v>
      </c>
      <c r="M31" s="50">
        <f>SUMIF('CDR Reserve Data'!$A$6:$A$42,$B31,'CDR Reserve Data'!$K$6:$K$42)</f>
        <v>188282.57158333328</v>
      </c>
      <c r="N31" s="50">
        <f>SUMIF('CDR Reserve Data'!$A$6:$A$42,$B31,'CDR Reserve Data'!$L$6:$L$42)</f>
        <v>195441.4273333333</v>
      </c>
      <c r="O31" s="50">
        <f>SUMIF('CDR Reserve Data'!$A$6:$A$42,$B31,'CDR Reserve Data'!$M$6:$M$42)</f>
        <v>202837.43858333328</v>
      </c>
      <c r="P31" s="50">
        <f>SUMIF('CDR Reserve Data'!$A$6:$A$42,$B31,'CDR Reserve Data'!$N$6:$N$42)</f>
        <v>210470.60533333325</v>
      </c>
      <c r="Q31" s="50">
        <f>SUMIF('CDR Reserve Data'!$A$6:$A$42,$B31,'CDR Reserve Data'!$O$6:$O$42)</f>
        <v>218340.9331666666</v>
      </c>
      <c r="R31" s="52">
        <f t="shared" si="2"/>
        <v>176464.62064102557</v>
      </c>
      <c r="S31" s="1"/>
      <c r="T31" s="3"/>
      <c r="U31" s="3"/>
    </row>
    <row r="32" spans="1:21" ht="15.75" x14ac:dyDescent="0.25">
      <c r="A32" s="99">
        <f t="shared" si="0"/>
        <v>24</v>
      </c>
      <c r="B32" s="42">
        <v>391.5</v>
      </c>
      <c r="C32" s="46" t="s">
        <v>104</v>
      </c>
      <c r="D32" s="62">
        <v>0.2</v>
      </c>
      <c r="E32" s="50">
        <f>SUMIF('CDR Reserve Data'!$A$6:$A$42,$B32,'CDR Reserve Data'!$C$6:$C$42)</f>
        <v>447431.44699999975</v>
      </c>
      <c r="F32" s="50">
        <f>SUMIF('CDR Reserve Data'!$A$6:$A$42,$B32,'CDR Reserve Data'!$D$6:$D$42)</f>
        <v>460987.2426666664</v>
      </c>
      <c r="G32" s="50">
        <f>SUMIF('CDR Reserve Data'!$A$6:$A$42,$B32,'CDR Reserve Data'!$E$6:$E$42)</f>
        <v>474543.03833333304</v>
      </c>
      <c r="H32" s="50">
        <f>SUMIF('CDR Reserve Data'!$A$6:$A$42,$B32,'CDR Reserve Data'!$F$6:$F$42)</f>
        <v>488098.83399999968</v>
      </c>
      <c r="I32" s="50">
        <f>SUMIF('CDR Reserve Data'!$A$6:$A$42,$B32,'CDR Reserve Data'!$G$6:$G$42)</f>
        <v>501654.62966666633</v>
      </c>
      <c r="J32" s="50">
        <f>SUMIF('CDR Reserve Data'!$A$6:$A$42,$B32,'CDR Reserve Data'!$H$6:$H$42)</f>
        <v>515210.42533333297</v>
      </c>
      <c r="K32" s="50">
        <f>SUMIF('CDR Reserve Data'!$A$6:$A$42,$B32,'CDR Reserve Data'!$I$6:$I$42)</f>
        <v>528766.22099999967</v>
      </c>
      <c r="L32" s="50">
        <f>SUMIF('CDR Reserve Data'!$A$6:$A$42,$B32,'CDR Reserve Data'!$J$6:$J$42)</f>
        <v>542322.01666666637</v>
      </c>
      <c r="M32" s="50">
        <f>SUMIF('CDR Reserve Data'!$A$6:$A$42,$B32,'CDR Reserve Data'!$K$6:$K$42)</f>
        <v>555877.81233333307</v>
      </c>
      <c r="N32" s="50">
        <f>SUMIF('CDR Reserve Data'!$A$6:$A$42,$B32,'CDR Reserve Data'!$L$6:$L$42)</f>
        <v>569433.60799999977</v>
      </c>
      <c r="O32" s="50">
        <f>SUMIF('CDR Reserve Data'!$A$6:$A$42,$B32,'CDR Reserve Data'!$M$6:$M$42)</f>
        <v>582989.40366666648</v>
      </c>
      <c r="P32" s="50">
        <f>SUMIF('CDR Reserve Data'!$A$6:$A$42,$B32,'CDR Reserve Data'!$N$6:$N$42)</f>
        <v>596545.19933333318</v>
      </c>
      <c r="Q32" s="50">
        <f>SUMIF('CDR Reserve Data'!$A$6:$A$42,$B32,'CDR Reserve Data'!$O$6:$O$42)</f>
        <v>610100.99499999988</v>
      </c>
      <c r="R32" s="52">
        <f t="shared" si="2"/>
        <v>528766.2209999999</v>
      </c>
      <c r="S32" s="1"/>
      <c r="T32" s="3"/>
      <c r="U32" s="3"/>
    </row>
    <row r="33" spans="1:21" ht="15.75" x14ac:dyDescent="0.25">
      <c r="A33" s="99">
        <f t="shared" si="0"/>
        <v>25</v>
      </c>
      <c r="B33" s="42">
        <v>392</v>
      </c>
      <c r="C33" s="46" t="s">
        <v>105</v>
      </c>
      <c r="D33" s="62">
        <v>8.4000000000000005E-2</v>
      </c>
      <c r="E33" s="50">
        <f>SUMIF('CDR Reserve Data'!$A$6:$A$42,$B33,'CDR Reserve Data'!$C$6:$C$42)</f>
        <v>102171.57868000002</v>
      </c>
      <c r="F33" s="50">
        <f>SUMIF('CDR Reserve Data'!$A$6:$A$42,$B33,'CDR Reserve Data'!$D$6:$D$42)</f>
        <v>104294.90107000002</v>
      </c>
      <c r="G33" s="50">
        <f>SUMIF('CDR Reserve Data'!$A$6:$A$42,$B33,'CDR Reserve Data'!$E$6:$E$42)</f>
        <v>106418.22346000002</v>
      </c>
      <c r="H33" s="50">
        <f>SUMIF('CDR Reserve Data'!$A$6:$A$42,$B33,'CDR Reserve Data'!$F$6:$F$42)</f>
        <v>108541.54585000002</v>
      </c>
      <c r="I33" s="50">
        <f>SUMIF('CDR Reserve Data'!$A$6:$A$42,$B33,'CDR Reserve Data'!$G$6:$G$42)</f>
        <v>110664.86824000003</v>
      </c>
      <c r="J33" s="50">
        <f>SUMIF('CDR Reserve Data'!$A$6:$A$42,$B33,'CDR Reserve Data'!$H$6:$H$42)</f>
        <v>112788.19063000003</v>
      </c>
      <c r="K33" s="50">
        <f>SUMIF('CDR Reserve Data'!$A$6:$A$42,$B33,'CDR Reserve Data'!$I$6:$I$42)</f>
        <v>114911.51302000003</v>
      </c>
      <c r="L33" s="50">
        <f>SUMIF('CDR Reserve Data'!$A$6:$A$42,$B33,'CDR Reserve Data'!$J$6:$J$42)</f>
        <v>117034.83541000003</v>
      </c>
      <c r="M33" s="50">
        <f>SUMIF('CDR Reserve Data'!$A$6:$A$42,$B33,'CDR Reserve Data'!$K$6:$K$42)</f>
        <v>119158.15780000003</v>
      </c>
      <c r="N33" s="50">
        <f>SUMIF('CDR Reserve Data'!$A$6:$A$42,$B33,'CDR Reserve Data'!$L$6:$L$42)</f>
        <v>121281.48019000003</v>
      </c>
      <c r="O33" s="50">
        <f>SUMIF('CDR Reserve Data'!$A$6:$A$42,$B33,'CDR Reserve Data'!$M$6:$M$42)</f>
        <v>123404.80258000003</v>
      </c>
      <c r="P33" s="50">
        <f>SUMIF('CDR Reserve Data'!$A$6:$A$42,$B33,'CDR Reserve Data'!$N$6:$N$42)</f>
        <v>125528.12497000003</v>
      </c>
      <c r="Q33" s="50">
        <f>SUMIF('CDR Reserve Data'!$A$6:$A$42,$B33,'CDR Reserve Data'!$O$6:$O$42)</f>
        <v>127651.44736000003</v>
      </c>
      <c r="R33" s="52">
        <f t="shared" si="2"/>
        <v>114911.51302000004</v>
      </c>
      <c r="S33" s="1"/>
      <c r="T33" s="3"/>
      <c r="U33" s="3"/>
    </row>
    <row r="34" spans="1:21" ht="15.75" x14ac:dyDescent="0.25">
      <c r="A34" s="99">
        <f t="shared" si="0"/>
        <v>26</v>
      </c>
      <c r="B34" s="42">
        <v>392.1</v>
      </c>
      <c r="C34" s="46" t="s">
        <v>106</v>
      </c>
      <c r="D34" s="62">
        <v>0.11</v>
      </c>
      <c r="E34" s="50">
        <f>SUMIF('CDR Reserve Data'!$A$6:$A$42,$B34,'CDR Reserve Data'!$C$6:$C$42)</f>
        <v>1098400.5339000002</v>
      </c>
      <c r="F34" s="50">
        <f>SUMIF('CDR Reserve Data'!$A$6:$A$42,$B34,'CDR Reserve Data'!$D$6:$D$42)</f>
        <v>1114195.0442250001</v>
      </c>
      <c r="G34" s="50">
        <f>SUMIF('CDR Reserve Data'!$A$6:$A$42,$B34,'CDR Reserve Data'!$E$6:$E$42)</f>
        <v>1129989.55455</v>
      </c>
      <c r="H34" s="50">
        <f>SUMIF('CDR Reserve Data'!$A$6:$A$42,$B34,'CDR Reserve Data'!$F$6:$F$42)</f>
        <v>1145784.0648749999</v>
      </c>
      <c r="I34" s="50">
        <f>SUMIF('CDR Reserve Data'!$A$6:$A$42,$B34,'CDR Reserve Data'!$G$6:$G$42)</f>
        <v>1161578.5751999998</v>
      </c>
      <c r="J34" s="50">
        <f>SUMIF('CDR Reserve Data'!$A$6:$A$42,$B34,'CDR Reserve Data'!$H$6:$H$42)</f>
        <v>1177373.0855249998</v>
      </c>
      <c r="K34" s="50">
        <f>SUMIF('CDR Reserve Data'!$A$6:$A$42,$B34,'CDR Reserve Data'!$I$6:$I$42)</f>
        <v>1193167.5958499997</v>
      </c>
      <c r="L34" s="50">
        <f>SUMIF('CDR Reserve Data'!$A$6:$A$42,$B34,'CDR Reserve Data'!$J$6:$J$42)</f>
        <v>1208962.1061749996</v>
      </c>
      <c r="M34" s="50">
        <f>SUMIF('CDR Reserve Data'!$A$6:$A$42,$B34,'CDR Reserve Data'!$K$6:$K$42)</f>
        <v>1224756.6164999995</v>
      </c>
      <c r="N34" s="50">
        <f>SUMIF('CDR Reserve Data'!$A$6:$A$42,$B34,'CDR Reserve Data'!$L$6:$L$42)</f>
        <v>1240551.1268249995</v>
      </c>
      <c r="O34" s="50">
        <f>SUMIF('CDR Reserve Data'!$A$6:$A$42,$B34,'CDR Reserve Data'!$M$6:$M$42)</f>
        <v>1256345.6371499994</v>
      </c>
      <c r="P34" s="50">
        <f>SUMIF('CDR Reserve Data'!$A$6:$A$42,$B34,'CDR Reserve Data'!$N$6:$N$42)</f>
        <v>1272140.1474749993</v>
      </c>
      <c r="Q34" s="50">
        <f>SUMIF('CDR Reserve Data'!$A$6:$A$42,$B34,'CDR Reserve Data'!$O$6:$O$42)</f>
        <v>1287934.6577999992</v>
      </c>
      <c r="R34" s="52">
        <f t="shared" si="2"/>
        <v>1193167.5958499995</v>
      </c>
      <c r="S34" s="1"/>
      <c r="T34" s="3"/>
      <c r="U34" s="3"/>
    </row>
    <row r="35" spans="1:21" ht="15.75" x14ac:dyDescent="0.25">
      <c r="A35" s="99">
        <f t="shared" si="0"/>
        <v>27</v>
      </c>
      <c r="B35" s="42">
        <v>392.2</v>
      </c>
      <c r="C35" s="46" t="s">
        <v>107</v>
      </c>
      <c r="D35" s="62">
        <v>0.121</v>
      </c>
      <c r="E35" s="50">
        <f>SUMIF('CDR Reserve Data'!$A$6:$A$42,$B35,'CDR Reserve Data'!$C$6:$C$42)</f>
        <v>2572618.762972875</v>
      </c>
      <c r="F35" s="50">
        <f>SUMIF('CDR Reserve Data'!$A$6:$A$42,$B35,'CDR Reserve Data'!$D$6:$D$42)</f>
        <v>2623314.1766672921</v>
      </c>
      <c r="G35" s="50">
        <f>SUMIF('CDR Reserve Data'!$A$6:$A$42,$B35,'CDR Reserve Data'!$E$6:$E$42)</f>
        <v>2674564.2015617085</v>
      </c>
      <c r="H35" s="50">
        <f>SUMIF('CDR Reserve Data'!$A$6:$A$42,$B35,'CDR Reserve Data'!$F$6:$F$42)</f>
        <v>2726368.8376561254</v>
      </c>
      <c r="I35" s="50">
        <f>SUMIF('CDR Reserve Data'!$A$6:$A$42,$B35,'CDR Reserve Data'!$G$6:$G$42)</f>
        <v>2778728.0849505421</v>
      </c>
      <c r="J35" s="50">
        <f>SUMIF('CDR Reserve Data'!$A$6:$A$42,$B35,'CDR Reserve Data'!$H$6:$H$42)</f>
        <v>2831641.9434449589</v>
      </c>
      <c r="K35" s="50">
        <f>SUMIF('CDR Reserve Data'!$A$6:$A$42,$B35,'CDR Reserve Data'!$I$6:$I$42)</f>
        <v>2885110.4131393754</v>
      </c>
      <c r="L35" s="50">
        <f>SUMIF('CDR Reserve Data'!$A$6:$A$42,$B35,'CDR Reserve Data'!$J$6:$J$42)</f>
        <v>2939133.4940337921</v>
      </c>
      <c r="M35" s="50">
        <f>SUMIF('CDR Reserve Data'!$A$6:$A$42,$B35,'CDR Reserve Data'!$K$6:$K$42)</f>
        <v>2993711.1861282089</v>
      </c>
      <c r="N35" s="50">
        <f>SUMIF('CDR Reserve Data'!$A$6:$A$42,$B35,'CDR Reserve Data'!$L$6:$L$42)</f>
        <v>3048843.4894226259</v>
      </c>
      <c r="O35" s="50">
        <f>SUMIF('CDR Reserve Data'!$A$6:$A$42,$B35,'CDR Reserve Data'!$M$6:$M$42)</f>
        <v>3104530.4039170425</v>
      </c>
      <c r="P35" s="50">
        <f>SUMIF('CDR Reserve Data'!$A$6:$A$42,$B35,'CDR Reserve Data'!$N$6:$N$42)</f>
        <v>3160771.9296114594</v>
      </c>
      <c r="Q35" s="50">
        <f>SUMIF('CDR Reserve Data'!$A$6:$A$42,$B35,'CDR Reserve Data'!$O$6:$O$42)</f>
        <v>3217568.0665058759</v>
      </c>
      <c r="R35" s="52">
        <f t="shared" si="2"/>
        <v>2888992.691539376</v>
      </c>
      <c r="S35" s="1"/>
      <c r="T35" s="3"/>
      <c r="U35" s="3"/>
    </row>
    <row r="36" spans="1:21" ht="15.75" x14ac:dyDescent="0.25">
      <c r="A36" s="99">
        <f t="shared" si="0"/>
        <v>28</v>
      </c>
      <c r="B36" s="42">
        <v>392.3</v>
      </c>
      <c r="C36" s="46" t="s">
        <v>108</v>
      </c>
      <c r="D36" s="62">
        <v>4.9000000000000002E-2</v>
      </c>
      <c r="E36" s="50">
        <f>SUMIF('CDR Reserve Data'!$A$6:$A$42,$B36,'CDR Reserve Data'!$C$6:$C$42)</f>
        <v>355716.07600000035</v>
      </c>
      <c r="F36" s="50">
        <f>SUMIF('CDR Reserve Data'!$A$6:$A$42,$B36,'CDR Reserve Data'!$D$6:$D$42)</f>
        <v>358887.37233333371</v>
      </c>
      <c r="G36" s="50">
        <f>SUMIF('CDR Reserve Data'!$A$6:$A$42,$B36,'CDR Reserve Data'!$E$6:$E$42)</f>
        <v>362058.66866666707</v>
      </c>
      <c r="H36" s="50">
        <f>SUMIF('CDR Reserve Data'!$A$6:$A$42,$B36,'CDR Reserve Data'!$F$6:$F$42)</f>
        <v>365229.96500000043</v>
      </c>
      <c r="I36" s="50">
        <f>SUMIF('CDR Reserve Data'!$A$6:$A$42,$B36,'CDR Reserve Data'!$G$6:$G$42)</f>
        <v>368401.26133333379</v>
      </c>
      <c r="J36" s="50">
        <f>SUMIF('CDR Reserve Data'!$A$6:$A$42,$B36,'CDR Reserve Data'!$H$6:$H$42)</f>
        <v>371572.55766666715</v>
      </c>
      <c r="K36" s="50">
        <f>SUMIF('CDR Reserve Data'!$A$6:$A$42,$B36,'CDR Reserve Data'!$I$6:$I$42)</f>
        <v>374743.85400000052</v>
      </c>
      <c r="L36" s="50">
        <f>SUMIF('CDR Reserve Data'!$A$6:$A$42,$B36,'CDR Reserve Data'!$J$6:$J$42)</f>
        <v>377915.15033333388</v>
      </c>
      <c r="M36" s="50">
        <f>SUMIF('CDR Reserve Data'!$A$6:$A$42,$B36,'CDR Reserve Data'!$K$6:$K$42)</f>
        <v>381086.44666666724</v>
      </c>
      <c r="N36" s="50">
        <f>SUMIF('CDR Reserve Data'!$A$6:$A$42,$B36,'CDR Reserve Data'!$L$6:$L$42)</f>
        <v>384257.7430000006</v>
      </c>
      <c r="O36" s="50">
        <f>SUMIF('CDR Reserve Data'!$A$6:$A$42,$B36,'CDR Reserve Data'!$M$6:$M$42)</f>
        <v>387429.03933333396</v>
      </c>
      <c r="P36" s="50">
        <f>SUMIF('CDR Reserve Data'!$A$6:$A$42,$B36,'CDR Reserve Data'!$N$6:$N$42)</f>
        <v>390600.33566666732</v>
      </c>
      <c r="Q36" s="50">
        <f>SUMIF('CDR Reserve Data'!$A$6:$A$42,$B36,'CDR Reserve Data'!$O$6:$O$42)</f>
        <v>393771.63200000068</v>
      </c>
      <c r="R36" s="52">
        <f t="shared" si="2"/>
        <v>374743.85400000057</v>
      </c>
      <c r="S36" s="1"/>
      <c r="T36" s="3"/>
      <c r="U36" s="3"/>
    </row>
    <row r="37" spans="1:21" ht="15.75" x14ac:dyDescent="0.25">
      <c r="A37" s="99">
        <f t="shared" si="0"/>
        <v>29</v>
      </c>
      <c r="B37" s="42">
        <v>394</v>
      </c>
      <c r="C37" s="9" t="s">
        <v>32</v>
      </c>
      <c r="D37" s="62">
        <v>6.7000000000000004E-2</v>
      </c>
      <c r="E37" s="50">
        <f>SUMIF('CDR Reserve Data'!$A$6:$A$42,$B37,'CDR Reserve Data'!$C$6:$C$42)</f>
        <v>210024.45837000001</v>
      </c>
      <c r="F37" s="50">
        <f>SUMIF('CDR Reserve Data'!$A$6:$A$42,$B37,'CDR Reserve Data'!$D$6:$D$42)</f>
        <v>215564.14740083335</v>
      </c>
      <c r="G37" s="50">
        <f>SUMIF('CDR Reserve Data'!$A$6:$A$42,$B37,'CDR Reserve Data'!$E$6:$E$42)</f>
        <v>221103.83643166666</v>
      </c>
      <c r="H37" s="50">
        <f>SUMIF('CDR Reserve Data'!$A$6:$A$42,$B37,'CDR Reserve Data'!$F$6:$F$42)</f>
        <v>226643.52546250002</v>
      </c>
      <c r="I37" s="50">
        <f>SUMIF('CDR Reserve Data'!$A$6:$A$42,$B37,'CDR Reserve Data'!$G$6:$G$42)</f>
        <v>232183.21449333333</v>
      </c>
      <c r="J37" s="50">
        <f>SUMIF('CDR Reserve Data'!$A$6:$A$42,$B37,'CDR Reserve Data'!$H$6:$H$42)</f>
        <v>237722.90352416667</v>
      </c>
      <c r="K37" s="50">
        <f>SUMIF('CDR Reserve Data'!$A$6:$A$42,$B37,'CDR Reserve Data'!$I$6:$I$42)</f>
        <v>243262.59255499998</v>
      </c>
      <c r="L37" s="50">
        <f>SUMIF('CDR Reserve Data'!$A$6:$A$42,$B37,'CDR Reserve Data'!$J$6:$J$42)</f>
        <v>248802.28158583332</v>
      </c>
      <c r="M37" s="50">
        <f>SUMIF('CDR Reserve Data'!$A$6:$A$42,$B37,'CDR Reserve Data'!$K$6:$K$42)</f>
        <v>254341.97061666666</v>
      </c>
      <c r="N37" s="50">
        <f>SUMIF('CDR Reserve Data'!$A$6:$A$42,$B37,'CDR Reserve Data'!$L$6:$L$42)</f>
        <v>259881.6596475</v>
      </c>
      <c r="O37" s="50">
        <f>SUMIF('CDR Reserve Data'!$A$6:$A$42,$B37,'CDR Reserve Data'!$M$6:$M$42)</f>
        <v>265421.34867833334</v>
      </c>
      <c r="P37" s="50">
        <f>SUMIF('CDR Reserve Data'!$A$6:$A$42,$B37,'CDR Reserve Data'!$N$6:$N$42)</f>
        <v>270961.03770916665</v>
      </c>
      <c r="Q37" s="50">
        <f>SUMIF('CDR Reserve Data'!$A$6:$A$42,$B37,'CDR Reserve Data'!$O$6:$O$42)</f>
        <v>276500.72673999995</v>
      </c>
      <c r="R37" s="52">
        <f t="shared" si="2"/>
        <v>243262.59255499998</v>
      </c>
      <c r="S37" s="1"/>
      <c r="T37" s="3"/>
      <c r="U37" s="3"/>
    </row>
    <row r="38" spans="1:21" ht="15.75" x14ac:dyDescent="0.25">
      <c r="A38" s="99">
        <f t="shared" si="0"/>
        <v>30</v>
      </c>
      <c r="B38" s="42" t="s">
        <v>109</v>
      </c>
      <c r="C38" s="10" t="s">
        <v>110</v>
      </c>
      <c r="D38" s="62">
        <v>4.7E-2</v>
      </c>
      <c r="E38" s="50">
        <f>SUMIF('CDR Reserve Data'!$A$6:$A$42,$B38,'CDR Reserve Data'!$C$6:$C$42)</f>
        <v>941297.76839000033</v>
      </c>
      <c r="F38" s="50">
        <f>SUMIF('CDR Reserve Data'!$A$6:$A$42,$B38,'CDR Reserve Data'!$D$6:$D$42)</f>
        <v>947424.23158916703</v>
      </c>
      <c r="G38" s="50">
        <f>SUMIF('CDR Reserve Data'!$A$6:$A$42,$B38,'CDR Reserve Data'!$E$6:$E$42)</f>
        <v>953550.69478833373</v>
      </c>
      <c r="H38" s="50">
        <f>SUMIF('CDR Reserve Data'!$A$6:$A$42,$B38,'CDR Reserve Data'!$F$6:$F$42)</f>
        <v>959677.15798750042</v>
      </c>
      <c r="I38" s="50">
        <f>SUMIF('CDR Reserve Data'!$A$6:$A$42,$B38,'CDR Reserve Data'!$G$6:$G$42)</f>
        <v>965803.62118666712</v>
      </c>
      <c r="J38" s="50">
        <f>SUMIF('CDR Reserve Data'!$A$6:$A$42,$B38,'CDR Reserve Data'!$H$6:$H$42)</f>
        <v>971930.08438583382</v>
      </c>
      <c r="K38" s="50">
        <f>SUMIF('CDR Reserve Data'!$A$6:$A$42,$B38,'CDR Reserve Data'!$I$6:$I$42)</f>
        <v>978056.54758500052</v>
      </c>
      <c r="L38" s="50">
        <f>SUMIF('CDR Reserve Data'!$A$6:$A$42,$B38,'CDR Reserve Data'!$J$6:$J$42)</f>
        <v>984183.01078416721</v>
      </c>
      <c r="M38" s="50">
        <f>SUMIF('CDR Reserve Data'!$A$6:$A$42,$B38,'CDR Reserve Data'!$K$6:$K$42)</f>
        <v>990309.47398333391</v>
      </c>
      <c r="N38" s="50">
        <f>SUMIF('CDR Reserve Data'!$A$6:$A$42,$B38,'CDR Reserve Data'!$L$6:$L$42)</f>
        <v>996435.93718250061</v>
      </c>
      <c r="O38" s="50">
        <f>SUMIF('CDR Reserve Data'!$A$6:$A$42,$B38,'CDR Reserve Data'!$M$6:$M$42)</f>
        <v>1002562.4003816673</v>
      </c>
      <c r="P38" s="50">
        <f>SUMIF('CDR Reserve Data'!$A$6:$A$42,$B38,'CDR Reserve Data'!$N$6:$N$42)</f>
        <v>1008688.863580834</v>
      </c>
      <c r="Q38" s="50">
        <f>SUMIF('CDR Reserve Data'!$A$6:$A$42,$B38,'CDR Reserve Data'!$O$6:$O$42)</f>
        <v>1014815.3267800007</v>
      </c>
      <c r="R38" s="52">
        <f t="shared" si="2"/>
        <v>978056.54758500052</v>
      </c>
      <c r="S38" s="1"/>
      <c r="T38" s="3"/>
      <c r="U38" s="3"/>
    </row>
    <row r="39" spans="1:21" ht="15.75" x14ac:dyDescent="0.25">
      <c r="A39" s="99">
        <f t="shared" si="0"/>
        <v>31</v>
      </c>
      <c r="B39" s="42">
        <v>396</v>
      </c>
      <c r="C39" s="9" t="s">
        <v>33</v>
      </c>
      <c r="D39" s="62">
        <v>6.5000000000000002E-2</v>
      </c>
      <c r="E39" s="50">
        <f>SUMIF('CDR Reserve Data'!$A$6:$A$42,$B39,'CDR Reserve Data'!$C$6:$C$42)</f>
        <v>93191.159450000079</v>
      </c>
      <c r="F39" s="50">
        <f>SUMIF('CDR Reserve Data'!$A$6:$A$42,$B39,'CDR Reserve Data'!$D$6:$D$42)</f>
        <v>94652.411070833419</v>
      </c>
      <c r="G39" s="50">
        <f>SUMIF('CDR Reserve Data'!$A$6:$A$42,$B39,'CDR Reserve Data'!$E$6:$E$42)</f>
        <v>96113.662691666759</v>
      </c>
      <c r="H39" s="50">
        <f>SUMIF('CDR Reserve Data'!$A$6:$A$42,$B39,'CDR Reserve Data'!$F$6:$F$42)</f>
        <v>97574.914312500099</v>
      </c>
      <c r="I39" s="50">
        <f>SUMIF('CDR Reserve Data'!$A$6:$A$42,$B39,'CDR Reserve Data'!$G$6:$G$42)</f>
        <v>99036.165933333439</v>
      </c>
      <c r="J39" s="50">
        <f>SUMIF('CDR Reserve Data'!$A$6:$A$42,$B39,'CDR Reserve Data'!$H$6:$H$42)</f>
        <v>100497.41755416678</v>
      </c>
      <c r="K39" s="50">
        <f>SUMIF('CDR Reserve Data'!$A$6:$A$42,$B39,'CDR Reserve Data'!$I$6:$I$42)</f>
        <v>101958.66917500012</v>
      </c>
      <c r="L39" s="50">
        <f>SUMIF('CDR Reserve Data'!$A$6:$A$42,$B39,'CDR Reserve Data'!$J$6:$J$42)</f>
        <v>103419.92079583346</v>
      </c>
      <c r="M39" s="50">
        <f>SUMIF('CDR Reserve Data'!$A$6:$A$42,$B39,'CDR Reserve Data'!$K$6:$K$42)</f>
        <v>104881.1724166668</v>
      </c>
      <c r="N39" s="50">
        <f>SUMIF('CDR Reserve Data'!$A$6:$A$42,$B39,'CDR Reserve Data'!$L$6:$L$42)</f>
        <v>106342.42403750014</v>
      </c>
      <c r="O39" s="50">
        <f>SUMIF('CDR Reserve Data'!$A$6:$A$42,$B39,'CDR Reserve Data'!$M$6:$M$42)</f>
        <v>107803.67565833348</v>
      </c>
      <c r="P39" s="50">
        <f>SUMIF('CDR Reserve Data'!$A$6:$A$42,$B39,'CDR Reserve Data'!$N$6:$N$42)</f>
        <v>109264.92727916682</v>
      </c>
      <c r="Q39" s="50">
        <f>SUMIF('CDR Reserve Data'!$A$6:$A$42,$B39,'CDR Reserve Data'!$O$6:$O$42)</f>
        <v>110726.17890000016</v>
      </c>
      <c r="R39" s="52">
        <f t="shared" si="2"/>
        <v>101958.66917500013</v>
      </c>
      <c r="S39" s="1"/>
      <c r="T39" s="3"/>
      <c r="U39" s="3"/>
    </row>
    <row r="40" spans="1:21" ht="15.75" x14ac:dyDescent="0.25">
      <c r="A40" s="99">
        <f t="shared" si="0"/>
        <v>32</v>
      </c>
      <c r="B40" s="42">
        <v>397</v>
      </c>
      <c r="C40" s="9" t="s">
        <v>111</v>
      </c>
      <c r="D40" s="62">
        <v>8.3000000000000004E-2</v>
      </c>
      <c r="E40" s="50">
        <f>SUMIF('CDR Reserve Data'!$A$6:$A$42,$B40,'CDR Reserve Data'!$C$6:$C$42)</f>
        <v>272388.74256000016</v>
      </c>
      <c r="F40" s="50">
        <f>SUMIF('CDR Reserve Data'!$A$6:$A$42,$B40,'CDR Reserve Data'!$D$6:$D$42)</f>
        <v>277246.88694000017</v>
      </c>
      <c r="G40" s="50">
        <f>SUMIF('CDR Reserve Data'!$A$6:$A$42,$B40,'CDR Reserve Data'!$E$6:$E$42)</f>
        <v>282105.03132000018</v>
      </c>
      <c r="H40" s="50">
        <f>SUMIF('CDR Reserve Data'!$A$6:$A$42,$B40,'CDR Reserve Data'!$F$6:$F$42)</f>
        <v>286963.1757000002</v>
      </c>
      <c r="I40" s="50">
        <f>SUMIF('CDR Reserve Data'!$A$6:$A$42,$B40,'CDR Reserve Data'!$G$6:$G$42)</f>
        <v>291821.32008000021</v>
      </c>
      <c r="J40" s="50">
        <f>SUMIF('CDR Reserve Data'!$A$6:$A$42,$B40,'CDR Reserve Data'!$H$6:$H$42)</f>
        <v>296679.46446000022</v>
      </c>
      <c r="K40" s="50">
        <f>SUMIF('CDR Reserve Data'!$A$6:$A$42,$B40,'CDR Reserve Data'!$I$6:$I$42)</f>
        <v>301537.60884000023</v>
      </c>
      <c r="L40" s="50">
        <f>SUMIF('CDR Reserve Data'!$A$6:$A$42,$B40,'CDR Reserve Data'!$J$6:$J$42)</f>
        <v>306395.75322000025</v>
      </c>
      <c r="M40" s="50">
        <f>SUMIF('CDR Reserve Data'!$A$6:$A$42,$B40,'CDR Reserve Data'!$K$6:$K$42)</f>
        <v>311253.89760000026</v>
      </c>
      <c r="N40" s="50">
        <f>SUMIF('CDR Reserve Data'!$A$6:$A$42,$B40,'CDR Reserve Data'!$L$6:$L$42)</f>
        <v>316112.04198000027</v>
      </c>
      <c r="O40" s="50">
        <f>SUMIF('CDR Reserve Data'!$A$6:$A$42,$B40,'CDR Reserve Data'!$M$6:$M$42)</f>
        <v>320970.18636000028</v>
      </c>
      <c r="P40" s="50">
        <f>SUMIF('CDR Reserve Data'!$A$6:$A$42,$B40,'CDR Reserve Data'!$N$6:$N$42)</f>
        <v>325828.3307400003</v>
      </c>
      <c r="Q40" s="50">
        <f>SUMIF('CDR Reserve Data'!$A$6:$A$42,$B40,'CDR Reserve Data'!$O$6:$O$42)</f>
        <v>330686.47512000031</v>
      </c>
      <c r="R40" s="52">
        <f t="shared" si="2"/>
        <v>301537.60884000018</v>
      </c>
      <c r="S40" s="1"/>
      <c r="T40" s="3"/>
      <c r="U40" s="3"/>
    </row>
    <row r="41" spans="1:21" ht="15.75" x14ac:dyDescent="0.25">
      <c r="A41" s="99">
        <f t="shared" si="0"/>
        <v>33</v>
      </c>
      <c r="B41" s="42">
        <v>398</v>
      </c>
      <c r="C41" s="9" t="s">
        <v>112</v>
      </c>
      <c r="D41" s="62">
        <v>0.05</v>
      </c>
      <c r="E41" s="50">
        <f>SUMIF('CDR Reserve Data'!$A$6:$A$42,$B41,'CDR Reserve Data'!$C$6:$C$42)</f>
        <v>-170169.74649999995</v>
      </c>
      <c r="F41" s="50">
        <f>SUMIF('CDR Reserve Data'!$A$6:$A$42,$B41,'CDR Reserve Data'!$D$6:$D$42)</f>
        <v>-169234.15620833327</v>
      </c>
      <c r="G41" s="50">
        <f>SUMIF('CDR Reserve Data'!$A$6:$A$42,$B41,'CDR Reserve Data'!$E$6:$E$42)</f>
        <v>-168298.56591666659</v>
      </c>
      <c r="H41" s="50">
        <f>SUMIF('CDR Reserve Data'!$A$6:$A$42,$B41,'CDR Reserve Data'!$F$6:$F$42)</f>
        <v>-167362.97562499993</v>
      </c>
      <c r="I41" s="50">
        <f>SUMIF('CDR Reserve Data'!$A$6:$A$42,$B41,'CDR Reserve Data'!$G$6:$G$42)</f>
        <v>-166427.38533333325</v>
      </c>
      <c r="J41" s="50">
        <f>SUMIF('CDR Reserve Data'!$A$6:$A$42,$B41,'CDR Reserve Data'!$H$6:$H$42)</f>
        <v>-165491.79504166657</v>
      </c>
      <c r="K41" s="50">
        <f>SUMIF('CDR Reserve Data'!$A$6:$A$42,$B41,'CDR Reserve Data'!$I$6:$I$42)</f>
        <v>-164556.20474999992</v>
      </c>
      <c r="L41" s="50">
        <f>SUMIF('CDR Reserve Data'!$A$6:$A$42,$B41,'CDR Reserve Data'!$J$6:$J$42)</f>
        <v>-163620.61445833324</v>
      </c>
      <c r="M41" s="50">
        <f>SUMIF('CDR Reserve Data'!$A$6:$A$42,$B41,'CDR Reserve Data'!$K$6:$K$42)</f>
        <v>-162685.02416666655</v>
      </c>
      <c r="N41" s="50">
        <f>SUMIF('CDR Reserve Data'!$A$6:$A$42,$B41,'CDR Reserve Data'!$L$6:$L$42)</f>
        <v>-161749.43387499987</v>
      </c>
      <c r="O41" s="50">
        <f>SUMIF('CDR Reserve Data'!$A$6:$A$42,$B41,'CDR Reserve Data'!$M$6:$M$42)</f>
        <v>-160813.84358333319</v>
      </c>
      <c r="P41" s="50">
        <f>SUMIF('CDR Reserve Data'!$A$6:$A$42,$B41,'CDR Reserve Data'!$N$6:$N$42)</f>
        <v>-159878.25329166654</v>
      </c>
      <c r="Q41" s="50">
        <f>SUMIF('CDR Reserve Data'!$A$6:$A$42,$B41,'CDR Reserve Data'!$O$6:$O$42)</f>
        <v>-158942.66299999985</v>
      </c>
      <c r="R41" s="52">
        <f t="shared" si="2"/>
        <v>-164556.20474999989</v>
      </c>
      <c r="S41" s="1"/>
      <c r="T41" s="3"/>
      <c r="U41" s="3"/>
    </row>
    <row r="42" spans="1:21" ht="15.75" x14ac:dyDescent="0.25">
      <c r="A42" s="99">
        <f t="shared" si="0"/>
        <v>34</v>
      </c>
      <c r="B42" s="5"/>
      <c r="C42" s="2"/>
      <c r="D42" s="89"/>
      <c r="E42" s="36"/>
      <c r="F42" s="36"/>
      <c r="G42" s="36"/>
      <c r="H42" s="36"/>
      <c r="I42" s="36"/>
      <c r="J42" s="36"/>
      <c r="K42" s="36"/>
      <c r="L42" s="36"/>
      <c r="M42" s="36"/>
      <c r="N42" s="36"/>
      <c r="O42" s="36"/>
      <c r="P42" s="36"/>
      <c r="Q42" s="36"/>
      <c r="R42" s="25"/>
      <c r="S42" s="1"/>
      <c r="T42" s="3"/>
      <c r="U42" s="3"/>
    </row>
    <row r="43" spans="1:21" ht="15.75" x14ac:dyDescent="0.25">
      <c r="A43" s="99">
        <f t="shared" si="0"/>
        <v>35</v>
      </c>
      <c r="B43" s="5"/>
      <c r="C43" s="2" t="s">
        <v>34</v>
      </c>
      <c r="D43" s="37"/>
      <c r="E43" s="13">
        <f t="shared" ref="E43:R43" si="4">SUM(E9:E42)</f>
        <v>199543223.71806562</v>
      </c>
      <c r="F43" s="13">
        <f t="shared" si="4"/>
        <v>200604508.57982844</v>
      </c>
      <c r="G43" s="13">
        <f t="shared" si="4"/>
        <v>201675302.18211377</v>
      </c>
      <c r="H43" s="13">
        <f t="shared" si="4"/>
        <v>202699391.39832759</v>
      </c>
      <c r="I43" s="13">
        <f t="shared" si="4"/>
        <v>203783251.65305454</v>
      </c>
      <c r="J43" s="13">
        <f t="shared" si="4"/>
        <v>204877638.90472138</v>
      </c>
      <c r="K43" s="13">
        <f t="shared" si="4"/>
        <v>205981978.1773566</v>
      </c>
      <c r="L43" s="13">
        <f t="shared" si="4"/>
        <v>207096242.77520335</v>
      </c>
      <c r="M43" s="13">
        <f t="shared" si="4"/>
        <v>208220447.66187158</v>
      </c>
      <c r="N43" s="13">
        <f t="shared" si="4"/>
        <v>209354697.68003854</v>
      </c>
      <c r="O43" s="13">
        <f t="shared" si="4"/>
        <v>210499248.88363805</v>
      </c>
      <c r="P43" s="13">
        <f t="shared" si="4"/>
        <v>211654304.50620279</v>
      </c>
      <c r="Q43" s="13">
        <f t="shared" si="4"/>
        <v>212819821.00967079</v>
      </c>
      <c r="R43" s="13">
        <f t="shared" si="4"/>
        <v>206062312.08693019</v>
      </c>
      <c r="S43" s="1"/>
      <c r="T43" s="3"/>
      <c r="U43" s="3"/>
    </row>
    <row r="44" spans="1:21" ht="15.75" x14ac:dyDescent="0.25">
      <c r="A44" s="99">
        <f t="shared" si="0"/>
        <v>36</v>
      </c>
      <c r="B44" s="8"/>
      <c r="C44" s="3"/>
      <c r="D44" s="3"/>
      <c r="E44" s="38"/>
      <c r="F44" s="39"/>
      <c r="G44" s="39"/>
      <c r="H44" s="39"/>
      <c r="I44" s="39"/>
      <c r="J44" s="39"/>
      <c r="K44" s="39"/>
      <c r="L44" s="39"/>
      <c r="M44" s="39"/>
      <c r="N44" s="39"/>
      <c r="O44" s="39"/>
      <c r="P44" s="39"/>
      <c r="Q44" s="39"/>
      <c r="R44" s="39"/>
      <c r="S44" s="1"/>
      <c r="T44" s="3"/>
      <c r="U44" s="3"/>
    </row>
    <row r="45" spans="1:21" ht="15.75" x14ac:dyDescent="0.25">
      <c r="A45" s="99">
        <f t="shared" si="0"/>
        <v>37</v>
      </c>
      <c r="B45" s="5" t="s">
        <v>35</v>
      </c>
      <c r="C45" s="35" t="s">
        <v>36</v>
      </c>
      <c r="D45" s="4"/>
      <c r="E45" s="40">
        <v>0</v>
      </c>
      <c r="F45" s="40">
        <v>0</v>
      </c>
      <c r="G45" s="40">
        <v>0</v>
      </c>
      <c r="H45" s="40">
        <v>0</v>
      </c>
      <c r="I45" s="40">
        <v>0</v>
      </c>
      <c r="J45" s="40">
        <v>0</v>
      </c>
      <c r="K45" s="40">
        <v>0</v>
      </c>
      <c r="L45" s="40">
        <v>0</v>
      </c>
      <c r="M45" s="40">
        <v>0</v>
      </c>
      <c r="N45" s="40">
        <v>0</v>
      </c>
      <c r="O45" s="40">
        <v>0</v>
      </c>
      <c r="P45" s="40">
        <v>0</v>
      </c>
      <c r="Q45" s="40">
        <v>0</v>
      </c>
      <c r="R45" s="40">
        <v>0</v>
      </c>
      <c r="S45" s="12"/>
      <c r="T45" s="3"/>
      <c r="U45" s="3"/>
    </row>
    <row r="46" spans="1:21" ht="15.75" x14ac:dyDescent="0.25">
      <c r="A46" s="99">
        <f t="shared" si="0"/>
        <v>38</v>
      </c>
      <c r="B46" s="8"/>
      <c r="C46" s="3"/>
      <c r="D46" s="3"/>
      <c r="E46" s="39"/>
      <c r="F46" s="11"/>
      <c r="G46" s="11"/>
      <c r="H46" s="11"/>
      <c r="I46" s="11"/>
      <c r="J46" s="11"/>
      <c r="K46" s="11"/>
      <c r="L46" s="11"/>
      <c r="M46" s="11"/>
      <c r="N46" s="11"/>
      <c r="O46" s="11"/>
      <c r="P46" s="11"/>
      <c r="Q46" s="14"/>
      <c r="R46" s="14"/>
      <c r="S46" s="12"/>
      <c r="T46" s="3"/>
      <c r="U46" s="3"/>
    </row>
    <row r="47" spans="1:21" ht="15.75" x14ac:dyDescent="0.25">
      <c r="A47" s="99">
        <f t="shared" si="0"/>
        <v>39</v>
      </c>
      <c r="B47" s="162">
        <v>108</v>
      </c>
      <c r="C47" s="6" t="s">
        <v>37</v>
      </c>
      <c r="D47" s="2"/>
      <c r="E47" s="61">
        <f>E43+E45</f>
        <v>199543223.71806562</v>
      </c>
      <c r="F47" s="61">
        <f t="shared" ref="F47:R47" si="5">F43+F45</f>
        <v>200604508.57982844</v>
      </c>
      <c r="G47" s="61">
        <f t="shared" si="5"/>
        <v>201675302.18211377</v>
      </c>
      <c r="H47" s="61">
        <f t="shared" si="5"/>
        <v>202699391.39832759</v>
      </c>
      <c r="I47" s="61">
        <f t="shared" si="5"/>
        <v>203783251.65305454</v>
      </c>
      <c r="J47" s="61">
        <f t="shared" si="5"/>
        <v>204877638.90472138</v>
      </c>
      <c r="K47" s="61">
        <f t="shared" si="5"/>
        <v>205981978.1773566</v>
      </c>
      <c r="L47" s="61">
        <f t="shared" si="5"/>
        <v>207096242.77520335</v>
      </c>
      <c r="M47" s="61">
        <f t="shared" si="5"/>
        <v>208220447.66187158</v>
      </c>
      <c r="N47" s="61">
        <f t="shared" si="5"/>
        <v>209354697.68003854</v>
      </c>
      <c r="O47" s="61">
        <f t="shared" si="5"/>
        <v>210499248.88363805</v>
      </c>
      <c r="P47" s="61">
        <f t="shared" si="5"/>
        <v>211654304.50620279</v>
      </c>
      <c r="Q47" s="61">
        <f t="shared" si="5"/>
        <v>212819821.00967079</v>
      </c>
      <c r="R47" s="61">
        <f t="shared" si="5"/>
        <v>206062312.08693019</v>
      </c>
      <c r="S47" s="3"/>
      <c r="T47" s="3"/>
      <c r="U47" s="3"/>
    </row>
    <row r="48" spans="1:21" ht="15.75" x14ac:dyDescent="0.25">
      <c r="A48" s="99">
        <f t="shared" si="0"/>
        <v>40</v>
      </c>
      <c r="B48" s="162">
        <v>111</v>
      </c>
      <c r="C48" s="4" t="s">
        <v>38</v>
      </c>
      <c r="D48" s="4"/>
      <c r="E48" s="88">
        <f>'G1-14'!D12+'G1-14'!D15</f>
        <v>4163371.0696849916</v>
      </c>
      <c r="F48" s="88">
        <f>'G1-14'!E12+'G1-14'!E15</f>
        <v>4267583.7102769138</v>
      </c>
      <c r="G48" s="88">
        <f>'G1-14'!F12+'G1-14'!F15</f>
        <v>4375104.5958170863</v>
      </c>
      <c r="H48" s="88">
        <f>'G1-14'!G12+'G1-14'!G15</f>
        <v>4485829.5773158595</v>
      </c>
      <c r="I48" s="88">
        <f>'G1-14'!H12+'G1-14'!H15</f>
        <v>4596908.6689148471</v>
      </c>
      <c r="J48" s="88">
        <f>'G1-14'!I12+'G1-14'!I15</f>
        <v>4708275.2152606724</v>
      </c>
      <c r="K48" s="88">
        <f>'G1-14'!J12+'G1-14'!J15</f>
        <v>4819875.8920706334</v>
      </c>
      <c r="L48" s="88">
        <f>'G1-14'!K12+'G1-14'!K15</f>
        <v>4931668.0399185708</v>
      </c>
      <c r="M48" s="88">
        <f>'G1-14'!L12+'G1-14'!L15</f>
        <v>5043617.5312635554</v>
      </c>
      <c r="N48" s="88">
        <f>'G1-14'!M12+'G1-14'!M15</f>
        <v>5155697.0640728464</v>
      </c>
      <c r="O48" s="88">
        <f>'G1-14'!N12+'G1-14'!N15</f>
        <v>5267884.7967202477</v>
      </c>
      <c r="P48" s="88">
        <f>'G1-14'!O12+'G1-14'!O15</f>
        <v>5380173.6259830045</v>
      </c>
      <c r="Q48" s="88">
        <f>'G1-14'!P12+'G1-14'!P15</f>
        <v>5492597.2895566262</v>
      </c>
      <c r="R48" s="88">
        <f>'G1-14'!Q12+'G1-14'!Q15</f>
        <v>4822199.0059119882</v>
      </c>
      <c r="S48" s="3"/>
      <c r="T48" s="3"/>
      <c r="U48" s="3"/>
    </row>
    <row r="49" spans="1:21" s="95" customFormat="1" ht="15.75" x14ac:dyDescent="0.25">
      <c r="A49" s="99">
        <f t="shared" si="0"/>
        <v>41</v>
      </c>
      <c r="B49" s="162">
        <v>115</v>
      </c>
      <c r="C49" s="4" t="s">
        <v>183</v>
      </c>
      <c r="D49" s="4"/>
      <c r="E49" s="88">
        <f>'G1-14'!D16</f>
        <v>13114417.309999989</v>
      </c>
      <c r="F49" s="88">
        <f>'G1-14'!E16</f>
        <v>13174575.179999989</v>
      </c>
      <c r="G49" s="88">
        <f>'G1-14'!F16</f>
        <v>13234733.049999988</v>
      </c>
      <c r="H49" s="88">
        <f>'G1-14'!G16</f>
        <v>13294890.919999987</v>
      </c>
      <c r="I49" s="88">
        <f>'G1-14'!H16</f>
        <v>13355048.789999986</v>
      </c>
      <c r="J49" s="88">
        <f>'G1-14'!I16</f>
        <v>13415206.659999985</v>
      </c>
      <c r="K49" s="88">
        <f>'G1-14'!J16</f>
        <v>13475364.529999984</v>
      </c>
      <c r="L49" s="88">
        <f>'G1-14'!K16</f>
        <v>13535522.399999984</v>
      </c>
      <c r="M49" s="88">
        <f>'G1-14'!L16</f>
        <v>13595680.269999983</v>
      </c>
      <c r="N49" s="88">
        <f>'G1-14'!M16</f>
        <v>13655838.139999982</v>
      </c>
      <c r="O49" s="88">
        <f>'G1-14'!N16</f>
        <v>13715996.009999981</v>
      </c>
      <c r="P49" s="88">
        <f>'G1-14'!O16</f>
        <v>13776153.87999998</v>
      </c>
      <c r="Q49" s="88">
        <f>'G1-14'!P16</f>
        <v>13836311.74999998</v>
      </c>
      <c r="R49" s="88">
        <f>'G1-14'!Q16</f>
        <v>13475364.529999983</v>
      </c>
      <c r="S49" s="97"/>
      <c r="T49" s="97"/>
      <c r="U49" s="97"/>
    </row>
    <row r="50" spans="1:21" ht="15.75" x14ac:dyDescent="0.25">
      <c r="A50" s="99">
        <f t="shared" si="0"/>
        <v>42</v>
      </c>
      <c r="B50" s="3"/>
      <c r="C50" s="34"/>
      <c r="D50" s="3"/>
      <c r="E50" s="3"/>
      <c r="F50" s="3"/>
      <c r="G50" s="3"/>
      <c r="H50" s="3"/>
      <c r="I50" s="3"/>
      <c r="J50" s="3"/>
      <c r="K50" s="3"/>
      <c r="L50" s="3"/>
      <c r="M50" s="3"/>
      <c r="N50" s="3"/>
      <c r="O50" s="3"/>
      <c r="P50" s="3"/>
      <c r="Q50" s="3"/>
      <c r="R50" s="3"/>
      <c r="S50" s="3"/>
      <c r="T50" s="3"/>
      <c r="U50" s="3"/>
    </row>
    <row r="51" spans="1:21" ht="16.5" thickBot="1" x14ac:dyDescent="0.3">
      <c r="A51" s="99">
        <f t="shared" si="0"/>
        <v>43</v>
      </c>
      <c r="B51" s="3"/>
      <c r="C51" s="16" t="s">
        <v>39</v>
      </c>
      <c r="D51" s="3"/>
      <c r="E51" s="17">
        <f>E47+E48+E49</f>
        <v>216821012.0977506</v>
      </c>
      <c r="F51" s="17">
        <f t="shared" ref="F51:R51" si="6">F47+F48+F49</f>
        <v>218046667.47010532</v>
      </c>
      <c r="G51" s="17">
        <f t="shared" si="6"/>
        <v>219285139.82793084</v>
      </c>
      <c r="H51" s="17">
        <f t="shared" si="6"/>
        <v>220480111.89564344</v>
      </c>
      <c r="I51" s="17">
        <f t="shared" si="6"/>
        <v>221735209.11196938</v>
      </c>
      <c r="J51" s="17">
        <f t="shared" si="6"/>
        <v>223001120.77998206</v>
      </c>
      <c r="K51" s="17">
        <f t="shared" si="6"/>
        <v>224277218.59942719</v>
      </c>
      <c r="L51" s="17">
        <f t="shared" si="6"/>
        <v>225563433.2151219</v>
      </c>
      <c r="M51" s="17">
        <f t="shared" si="6"/>
        <v>226859745.46313512</v>
      </c>
      <c r="N51" s="17">
        <f t="shared" si="6"/>
        <v>228166232.88411137</v>
      </c>
      <c r="O51" s="17">
        <f t="shared" si="6"/>
        <v>229483129.69035828</v>
      </c>
      <c r="P51" s="17">
        <f t="shared" si="6"/>
        <v>230810632.01218575</v>
      </c>
      <c r="Q51" s="17">
        <f t="shared" si="6"/>
        <v>232148730.04922739</v>
      </c>
      <c r="R51" s="17">
        <f t="shared" si="6"/>
        <v>224359875.62284213</v>
      </c>
      <c r="S51" s="3"/>
      <c r="T51" s="3"/>
      <c r="U51" s="3"/>
    </row>
    <row r="52" spans="1:21" ht="16.5" thickTop="1" x14ac:dyDescent="0.25">
      <c r="A52" s="2"/>
      <c r="B52" s="3"/>
      <c r="C52" s="3"/>
      <c r="D52" s="3"/>
      <c r="E52" s="3"/>
      <c r="F52" s="3"/>
      <c r="G52" s="3"/>
      <c r="H52" s="3"/>
      <c r="I52" s="3"/>
      <c r="J52" s="3"/>
      <c r="K52" s="3"/>
      <c r="L52" s="3"/>
      <c r="M52" s="3"/>
      <c r="N52" s="3"/>
      <c r="O52" s="3"/>
      <c r="P52" s="3"/>
      <c r="Q52" s="3"/>
      <c r="R52" s="15"/>
      <c r="S52" s="3"/>
      <c r="T52" s="3"/>
      <c r="U52" s="3"/>
    </row>
    <row r="53" spans="1:21" ht="16.5" thickBot="1" x14ac:dyDescent="0.3">
      <c r="A53" s="26"/>
      <c r="B53" s="26"/>
      <c r="C53" s="26"/>
      <c r="D53" s="26"/>
      <c r="E53" s="26"/>
      <c r="F53" s="26"/>
      <c r="G53" s="26"/>
      <c r="H53" s="26"/>
      <c r="I53" s="26"/>
      <c r="J53" s="26"/>
      <c r="K53" s="26"/>
      <c r="L53" s="26"/>
      <c r="M53" s="26"/>
      <c r="N53" s="26"/>
      <c r="O53" s="26"/>
      <c r="P53" s="26"/>
      <c r="Q53" s="26"/>
      <c r="R53" s="26"/>
      <c r="S53" s="3"/>
      <c r="T53" s="3"/>
      <c r="U53" s="3"/>
    </row>
    <row r="54" spans="1:21" ht="15.75" x14ac:dyDescent="0.25">
      <c r="A54" s="18"/>
      <c r="B54" s="3"/>
      <c r="C54" s="3"/>
      <c r="D54" s="3"/>
      <c r="E54" s="3"/>
      <c r="F54" s="3"/>
      <c r="G54" s="3"/>
      <c r="H54" s="3"/>
      <c r="I54" s="3"/>
      <c r="J54" s="3"/>
      <c r="K54" s="3"/>
      <c r="L54" s="3"/>
      <c r="M54" s="3"/>
      <c r="N54" s="3"/>
      <c r="O54" s="3"/>
      <c r="P54" s="3"/>
      <c r="Q54" s="3"/>
      <c r="R54" s="51"/>
      <c r="S54" s="3"/>
      <c r="T54" s="3"/>
      <c r="U54" s="3"/>
    </row>
    <row r="55" spans="1:21" ht="15.75" x14ac:dyDescent="0.25">
      <c r="A55" s="1"/>
      <c r="B55" s="1"/>
      <c r="C55" s="1"/>
      <c r="D55" s="1"/>
      <c r="E55" s="1"/>
      <c r="F55" s="1"/>
      <c r="G55" s="1"/>
      <c r="H55" s="1"/>
      <c r="I55" s="1"/>
      <c r="J55" s="1"/>
      <c r="K55" s="1"/>
      <c r="L55" s="1"/>
      <c r="M55" s="1"/>
      <c r="N55" s="1"/>
      <c r="O55" s="1"/>
      <c r="P55" s="1"/>
      <c r="Q55" s="1"/>
      <c r="R55" s="1"/>
      <c r="S55" s="3"/>
      <c r="T55" s="3"/>
      <c r="U55" s="3"/>
    </row>
    <row r="56" spans="1:21" ht="15.75" x14ac:dyDescent="0.25">
      <c r="A56" s="1"/>
      <c r="B56" s="1"/>
      <c r="C56" s="1"/>
      <c r="D56" s="1"/>
      <c r="E56" s="1"/>
      <c r="F56" s="1"/>
      <c r="G56" s="1"/>
      <c r="H56" s="1"/>
      <c r="I56" s="1"/>
      <c r="J56" s="1"/>
      <c r="K56" s="1"/>
      <c r="L56" s="1"/>
      <c r="M56" s="1"/>
      <c r="N56" s="1"/>
      <c r="O56" s="1"/>
      <c r="P56" s="1"/>
      <c r="Q56" s="1"/>
      <c r="R56" s="1"/>
      <c r="S56" s="3"/>
      <c r="T56" s="3"/>
      <c r="U56" s="3"/>
    </row>
    <row r="57" spans="1:21" ht="15.75" x14ac:dyDescent="0.25">
      <c r="A57" s="1"/>
      <c r="B57" s="1"/>
      <c r="C57" s="1"/>
      <c r="D57" s="1"/>
      <c r="E57" s="1"/>
      <c r="F57" s="1"/>
      <c r="G57" s="1"/>
      <c r="H57" s="1"/>
      <c r="I57" s="1"/>
      <c r="J57" s="1"/>
      <c r="K57" s="1"/>
      <c r="L57" s="1"/>
      <c r="M57" s="1"/>
      <c r="N57" s="1"/>
      <c r="O57" s="1"/>
      <c r="P57" s="1"/>
      <c r="Q57" s="1"/>
      <c r="R57" s="1"/>
      <c r="S57" s="3"/>
      <c r="T57" s="3"/>
      <c r="U57" s="3"/>
    </row>
  </sheetData>
  <pageMargins left="0.7" right="0.7" top="0.75" bottom="0.75" header="0.3" footer="0.3"/>
  <pageSetup orientation="portrait" horizontalDpi="90" verticalDpi="90" r:id="rId1"/>
  <ignoredErrors>
    <ignoredError sqref="B18:B19 B45 B29:B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86CD-ED3B-4CDB-8FD4-B6CE82B4C8BE}">
  <sheetPr>
    <tabColor rgb="FF92D050"/>
  </sheetPr>
  <dimension ref="A1:A2"/>
  <sheetViews>
    <sheetView workbookViewId="0"/>
  </sheetViews>
  <sheetFormatPr defaultRowHeight="15" x14ac:dyDescent="0.25"/>
  <sheetData>
    <row r="1" spans="1:1" s="95" customFormat="1" x14ac:dyDescent="0.25">
      <c r="A1" s="95" t="s">
        <v>188</v>
      </c>
    </row>
    <row r="2" spans="1:1" s="95" customFormat="1" x14ac:dyDescent="0.25">
      <c r="A2" s="95" t="s">
        <v>186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0413-317A-4943-95A7-BFAA2F581181}">
  <dimension ref="A1:P52"/>
  <sheetViews>
    <sheetView zoomScale="85" zoomScaleNormal="85" workbookViewId="0">
      <pane xSplit="2" ySplit="6" topLeftCell="C7" activePane="bottomRight" state="frozen"/>
      <selection pane="topRight"/>
      <selection pane="bottomLeft"/>
      <selection pane="bottomRight"/>
    </sheetView>
  </sheetViews>
  <sheetFormatPr defaultRowHeight="15" x14ac:dyDescent="0.25"/>
  <cols>
    <col min="1" max="1" width="9.140625" style="41"/>
    <col min="2" max="2" width="42.85546875" bestFit="1" customWidth="1"/>
    <col min="3" max="16" width="15" bestFit="1" customWidth="1"/>
  </cols>
  <sheetData>
    <row r="1" spans="1:16" s="95" customFormat="1" x14ac:dyDescent="0.25">
      <c r="A1" s="95" t="s">
        <v>189</v>
      </c>
    </row>
    <row r="2" spans="1:16" s="95" customFormat="1" x14ac:dyDescent="0.25">
      <c r="A2" s="95" t="s">
        <v>186</v>
      </c>
    </row>
    <row r="3" spans="1:16" ht="15.75" thickBot="1" x14ac:dyDescent="0.3">
      <c r="B3" s="54"/>
      <c r="C3" s="54"/>
      <c r="D3" s="54"/>
      <c r="E3" s="54"/>
      <c r="F3" s="54"/>
      <c r="G3" s="54"/>
      <c r="H3" s="54"/>
      <c r="I3" s="54"/>
      <c r="J3" s="54"/>
      <c r="K3" s="54"/>
      <c r="L3" s="54"/>
      <c r="M3" s="54"/>
      <c r="N3" s="54"/>
      <c r="O3" s="54"/>
      <c r="P3" s="54"/>
    </row>
    <row r="4" spans="1:16" x14ac:dyDescent="0.25">
      <c r="B4" s="55" t="s">
        <v>41</v>
      </c>
      <c r="C4" s="53"/>
      <c r="D4" s="53"/>
      <c r="E4" s="53"/>
      <c r="F4" s="53"/>
      <c r="G4" s="53"/>
      <c r="H4" s="53"/>
      <c r="I4" s="53"/>
      <c r="J4" s="53"/>
      <c r="K4" s="53"/>
      <c r="L4" s="53"/>
      <c r="M4" s="53"/>
      <c r="N4" s="53"/>
      <c r="O4" s="53"/>
      <c r="P4" s="53"/>
    </row>
    <row r="5" spans="1:16" ht="15.75" thickBot="1" x14ac:dyDescent="0.3">
      <c r="B5" s="54"/>
      <c r="C5" s="54"/>
      <c r="D5" s="54"/>
      <c r="E5" s="54"/>
      <c r="F5" s="54"/>
      <c r="G5" s="54"/>
      <c r="H5" s="54"/>
      <c r="I5" s="54"/>
      <c r="J5" s="54"/>
      <c r="K5" s="54"/>
      <c r="L5" s="54"/>
      <c r="M5" s="54"/>
      <c r="N5" s="54"/>
      <c r="O5" s="54"/>
      <c r="P5" s="54"/>
    </row>
    <row r="6" spans="1:16" ht="27" thickBot="1" x14ac:dyDescent="0.3">
      <c r="A6" s="44" t="s">
        <v>94</v>
      </c>
      <c r="B6" s="155" t="s">
        <v>95</v>
      </c>
      <c r="C6" s="155" t="s">
        <v>42</v>
      </c>
      <c r="D6" s="155" t="s">
        <v>43</v>
      </c>
      <c r="E6" s="155" t="s">
        <v>44</v>
      </c>
      <c r="F6" s="155" t="s">
        <v>45</v>
      </c>
      <c r="G6" s="155" t="s">
        <v>46</v>
      </c>
      <c r="H6" s="155" t="s">
        <v>47</v>
      </c>
      <c r="I6" s="155" t="s">
        <v>48</v>
      </c>
      <c r="J6" s="155" t="s">
        <v>49</v>
      </c>
      <c r="K6" s="155" t="s">
        <v>50</v>
      </c>
      <c r="L6" s="155" t="s">
        <v>51</v>
      </c>
      <c r="M6" s="155" t="s">
        <v>52</v>
      </c>
      <c r="N6" s="155" t="s">
        <v>53</v>
      </c>
      <c r="O6" s="155" t="s">
        <v>54</v>
      </c>
      <c r="P6" s="155" t="s">
        <v>55</v>
      </c>
    </row>
    <row r="7" spans="1:16" x14ac:dyDescent="0.25">
      <c r="B7" s="156" t="s">
        <v>56</v>
      </c>
      <c r="C7" s="157"/>
      <c r="D7" s="157"/>
      <c r="E7" s="157"/>
      <c r="F7" s="157"/>
      <c r="G7" s="157"/>
      <c r="H7" s="157"/>
      <c r="I7" s="157"/>
      <c r="J7" s="157"/>
      <c r="K7" s="157"/>
      <c r="L7" s="157"/>
      <c r="M7" s="157"/>
      <c r="N7" s="157"/>
      <c r="O7" s="157"/>
      <c r="P7" s="157"/>
    </row>
    <row r="8" spans="1:16" x14ac:dyDescent="0.25">
      <c r="B8" s="158" t="s">
        <v>181</v>
      </c>
      <c r="C8" s="157"/>
      <c r="D8" s="157"/>
      <c r="E8" s="157"/>
      <c r="F8" s="157"/>
      <c r="G8" s="157"/>
      <c r="H8" s="157"/>
      <c r="I8" s="157"/>
      <c r="J8" s="157"/>
      <c r="K8" s="157"/>
      <c r="L8" s="157"/>
      <c r="M8" s="157"/>
      <c r="N8" s="157"/>
      <c r="O8" s="157"/>
      <c r="P8" s="157"/>
    </row>
    <row r="9" spans="1:16" s="154" customFormat="1" x14ac:dyDescent="0.25">
      <c r="A9" s="153" t="str">
        <f t="shared" ref="A9:A42" si="0">CONCATENATE(LEFT(B9,3),".",MID(B9,4,2))</f>
        <v>302.00</v>
      </c>
      <c r="B9" s="159" t="s">
        <v>164</v>
      </c>
      <c r="C9" s="157">
        <v>97976</v>
      </c>
      <c r="D9" s="157">
        <v>97976</v>
      </c>
      <c r="E9" s="157">
        <v>97976</v>
      </c>
      <c r="F9" s="157">
        <v>97976</v>
      </c>
      <c r="G9" s="157">
        <v>97976</v>
      </c>
      <c r="H9" s="157">
        <v>97976</v>
      </c>
      <c r="I9" s="157">
        <v>97976</v>
      </c>
      <c r="J9" s="157">
        <v>97976</v>
      </c>
      <c r="K9" s="157">
        <v>97976</v>
      </c>
      <c r="L9" s="157">
        <v>97976</v>
      </c>
      <c r="M9" s="157">
        <v>97976</v>
      </c>
      <c r="N9" s="157">
        <v>97976</v>
      </c>
      <c r="O9" s="157">
        <v>97976</v>
      </c>
      <c r="P9" s="157">
        <v>97976</v>
      </c>
    </row>
    <row r="10" spans="1:16" s="154" customFormat="1" x14ac:dyDescent="0.25">
      <c r="A10" s="153" t="str">
        <f t="shared" si="0"/>
        <v>303.00</v>
      </c>
      <c r="B10" s="159" t="s">
        <v>165</v>
      </c>
      <c r="C10" s="157">
        <v>-115.99</v>
      </c>
      <c r="D10" s="157">
        <v>-115.99</v>
      </c>
      <c r="E10" s="157">
        <v>-115.99</v>
      </c>
      <c r="F10" s="157">
        <v>-115.99</v>
      </c>
      <c r="G10" s="157">
        <v>-115.99</v>
      </c>
      <c r="H10" s="157">
        <v>-115.99</v>
      </c>
      <c r="I10" s="157">
        <v>-115.99</v>
      </c>
      <c r="J10" s="157">
        <v>-115.99</v>
      </c>
      <c r="K10" s="157">
        <v>-115.99</v>
      </c>
      <c r="L10" s="157">
        <v>-115.99</v>
      </c>
      <c r="M10" s="157">
        <v>-115.99</v>
      </c>
      <c r="N10" s="157">
        <v>-115.99</v>
      </c>
      <c r="O10" s="157">
        <v>-115.99</v>
      </c>
      <c r="P10" s="157">
        <v>-115.99</v>
      </c>
    </row>
    <row r="11" spans="1:16" x14ac:dyDescent="0.25">
      <c r="A11" s="43" t="str">
        <f t="shared" si="0"/>
        <v>364.00</v>
      </c>
      <c r="B11" s="159" t="s">
        <v>57</v>
      </c>
      <c r="C11" s="157">
        <v>0</v>
      </c>
      <c r="D11" s="157">
        <v>0</v>
      </c>
      <c r="E11" s="157">
        <v>0</v>
      </c>
      <c r="F11" s="157">
        <v>49234.786586360344</v>
      </c>
      <c r="G11" s="157">
        <v>148252.98567272068</v>
      </c>
      <c r="H11" s="157">
        <v>247819.81067272066</v>
      </c>
      <c r="I11" s="157">
        <v>347386.63567272061</v>
      </c>
      <c r="J11" s="157">
        <v>446953.46067272057</v>
      </c>
      <c r="K11" s="157">
        <v>546520.28567272052</v>
      </c>
      <c r="L11" s="157">
        <v>646087.11067272048</v>
      </c>
      <c r="M11" s="157">
        <v>745653.93567272043</v>
      </c>
      <c r="N11" s="157">
        <v>845220.76067272038</v>
      </c>
      <c r="O11" s="157">
        <v>944787.58567272034</v>
      </c>
      <c r="P11" s="157">
        <v>382147.48904929578</v>
      </c>
    </row>
    <row r="12" spans="1:16" x14ac:dyDescent="0.25">
      <c r="A12" s="43" t="str">
        <f t="shared" si="0"/>
        <v>374.00</v>
      </c>
      <c r="B12" s="159" t="s">
        <v>58</v>
      </c>
      <c r="C12" s="157">
        <v>13416.05</v>
      </c>
      <c r="D12" s="157">
        <v>13416.05</v>
      </c>
      <c r="E12" s="157">
        <v>13416.05</v>
      </c>
      <c r="F12" s="157">
        <v>13416.05</v>
      </c>
      <c r="G12" s="157">
        <v>13416.05</v>
      </c>
      <c r="H12" s="157">
        <v>13416.05</v>
      </c>
      <c r="I12" s="157">
        <v>13416.05</v>
      </c>
      <c r="J12" s="157">
        <v>13416.05</v>
      </c>
      <c r="K12" s="157">
        <v>13416.05</v>
      </c>
      <c r="L12" s="157">
        <v>13416.05</v>
      </c>
      <c r="M12" s="157">
        <v>13416.05</v>
      </c>
      <c r="N12" s="157">
        <v>13416.05</v>
      </c>
      <c r="O12" s="157">
        <v>13416.05</v>
      </c>
      <c r="P12" s="157">
        <v>13416.049999999997</v>
      </c>
    </row>
    <row r="13" spans="1:16" x14ac:dyDescent="0.25">
      <c r="A13" s="43" t="str">
        <f t="shared" si="0"/>
        <v>375.00</v>
      </c>
      <c r="B13" s="159" t="s">
        <v>59</v>
      </c>
      <c r="C13" s="157">
        <v>-34418.272188302035</v>
      </c>
      <c r="D13" s="157">
        <v>-33968.394629190145</v>
      </c>
      <c r="E13" s="157">
        <v>-33512.78173199614</v>
      </c>
      <c r="F13" s="157">
        <v>-33051.388995505236</v>
      </c>
      <c r="G13" s="157">
        <v>-32584.235107097207</v>
      </c>
      <c r="H13" s="157">
        <v>-32111.358745174464</v>
      </c>
      <c r="I13" s="157">
        <v>-31632.806436760999</v>
      </c>
      <c r="J13" s="157">
        <v>-31148.620022741979</v>
      </c>
      <c r="K13" s="157">
        <v>-30658.803100223231</v>
      </c>
      <c r="L13" s="157">
        <v>-30163.282154154036</v>
      </c>
      <c r="M13" s="157">
        <v>-29661.856744067954</v>
      </c>
      <c r="N13" s="157">
        <v>-29154.367841598112</v>
      </c>
      <c r="O13" s="157">
        <v>-28640.857778990576</v>
      </c>
      <c r="P13" s="157">
        <v>-31592.84811352324</v>
      </c>
    </row>
    <row r="14" spans="1:16" x14ac:dyDescent="0.25">
      <c r="A14" s="43" t="str">
        <f t="shared" si="0"/>
        <v>376.10</v>
      </c>
      <c r="B14" s="159" t="s">
        <v>60</v>
      </c>
      <c r="C14" s="157">
        <v>76810977.593592048</v>
      </c>
      <c r="D14" s="157">
        <v>77046618.393504128</v>
      </c>
      <c r="E14" s="157">
        <v>77284198.866147235</v>
      </c>
      <c r="F14" s="157">
        <v>77523735.865111828</v>
      </c>
      <c r="G14" s="157">
        <v>77765224.242406964</v>
      </c>
      <c r="H14" s="157">
        <v>78008651.736412063</v>
      </c>
      <c r="I14" s="157">
        <v>78254003.189556256</v>
      </c>
      <c r="J14" s="157">
        <v>78501264.890527323</v>
      </c>
      <c r="K14" s="157">
        <v>78750436.123087481</v>
      </c>
      <c r="L14" s="157">
        <v>79001542.530968055</v>
      </c>
      <c r="M14" s="157">
        <v>79254653.233684704</v>
      </c>
      <c r="N14" s="157">
        <v>79509823.072472781</v>
      </c>
      <c r="O14" s="157">
        <v>79767037.731873304</v>
      </c>
      <c r="P14" s="157">
        <v>78267551.343795717</v>
      </c>
    </row>
    <row r="15" spans="1:16" x14ac:dyDescent="0.25">
      <c r="A15" s="43" t="str">
        <f t="shared" si="0"/>
        <v>376.20</v>
      </c>
      <c r="B15" s="159" t="s">
        <v>61</v>
      </c>
      <c r="C15" s="157">
        <v>54565743.84797778</v>
      </c>
      <c r="D15" s="157">
        <v>54914867.04855369</v>
      </c>
      <c r="E15" s="157">
        <v>55266760.169963829</v>
      </c>
      <c r="F15" s="157">
        <v>55621478.824147381</v>
      </c>
      <c r="G15" s="157">
        <v>55979053.21294713</v>
      </c>
      <c r="H15" s="157">
        <v>56339501.252927139</v>
      </c>
      <c r="I15" s="157">
        <v>56702833.1758333</v>
      </c>
      <c r="J15" s="157">
        <v>57069055.95135542</v>
      </c>
      <c r="K15" s="157">
        <v>57438183.017961442</v>
      </c>
      <c r="L15" s="157">
        <v>57810245.231607012</v>
      </c>
      <c r="M15" s="157">
        <v>58185304.551087178</v>
      </c>
      <c r="N15" s="157">
        <v>58563410.194983721</v>
      </c>
      <c r="O15" s="157">
        <v>58944556.914379813</v>
      </c>
      <c r="P15" s="157">
        <v>56723153.337978825</v>
      </c>
    </row>
    <row r="16" spans="1:16" x14ac:dyDescent="0.25">
      <c r="A16" s="43" t="str">
        <f t="shared" si="0"/>
        <v>378.00</v>
      </c>
      <c r="B16" s="159" t="s">
        <v>62</v>
      </c>
      <c r="C16" s="157">
        <v>370386.93207606173</v>
      </c>
      <c r="D16" s="157">
        <v>377096.70539680903</v>
      </c>
      <c r="E16" s="157">
        <v>383892.40077018458</v>
      </c>
      <c r="F16" s="157">
        <v>390774.68487627985</v>
      </c>
      <c r="G16" s="157">
        <v>397743.27775635436</v>
      </c>
      <c r="H16" s="157">
        <v>404797.59996283526</v>
      </c>
      <c r="I16" s="157">
        <v>411936.95446664729</v>
      </c>
      <c r="J16" s="157">
        <v>419160.71444253827</v>
      </c>
      <c r="K16" s="157">
        <v>426468.82600166847</v>
      </c>
      <c r="L16" s="157">
        <v>433862.3904852253</v>
      </c>
      <c r="M16" s="157">
        <v>441344.41072513629</v>
      </c>
      <c r="N16" s="157">
        <v>448917.26915178553</v>
      </c>
      <c r="O16" s="157">
        <v>456580.33157876151</v>
      </c>
      <c r="P16" s="157">
        <v>412535.57674540672</v>
      </c>
    </row>
    <row r="17" spans="1:16" x14ac:dyDescent="0.25">
      <c r="A17" s="43" t="str">
        <f t="shared" si="0"/>
        <v>379.00</v>
      </c>
      <c r="B17" s="159" t="s">
        <v>63</v>
      </c>
      <c r="C17" s="157">
        <v>5622335.7629518295</v>
      </c>
      <c r="D17" s="157">
        <v>5654415.3641799316</v>
      </c>
      <c r="E17" s="157">
        <v>5686981.7951436061</v>
      </c>
      <c r="F17" s="157">
        <v>5720038.8846137291</v>
      </c>
      <c r="G17" s="157">
        <v>5753585.0247758636</v>
      </c>
      <c r="H17" s="157">
        <v>5787616.88783905</v>
      </c>
      <c r="I17" s="157">
        <v>5822130.4707369665</v>
      </c>
      <c r="J17" s="157">
        <v>5857122.1735867048</v>
      </c>
      <c r="K17" s="157">
        <v>5892591.6869024709</v>
      </c>
      <c r="L17" s="157">
        <v>5928545.3357314793</v>
      </c>
      <c r="M17" s="157">
        <v>5965000.365459566</v>
      </c>
      <c r="N17" s="157">
        <v>6001970.4584812839</v>
      </c>
      <c r="O17" s="157">
        <v>6039451.9726382857</v>
      </c>
      <c r="P17" s="157">
        <v>5825522.0140800579</v>
      </c>
    </row>
    <row r="18" spans="1:16" x14ac:dyDescent="0.25">
      <c r="A18" s="43" t="str">
        <f t="shared" si="0"/>
        <v>380.10</v>
      </c>
      <c r="B18" s="159" t="s">
        <v>64</v>
      </c>
      <c r="C18" s="157">
        <v>22548523.293810826</v>
      </c>
      <c r="D18" s="157">
        <v>22577870.240933135</v>
      </c>
      <c r="E18" s="157">
        <v>22607254.225938797</v>
      </c>
      <c r="F18" s="157">
        <v>22636675.620277658</v>
      </c>
      <c r="G18" s="157">
        <v>22666134.267966919</v>
      </c>
      <c r="H18" s="157">
        <v>22695629.846159499</v>
      </c>
      <c r="I18" s="157">
        <v>22725161.966496222</v>
      </c>
      <c r="J18" s="157">
        <v>22754730.279732924</v>
      </c>
      <c r="K18" s="157">
        <v>22784334.755844694</v>
      </c>
      <c r="L18" s="157">
        <v>22813976.008458689</v>
      </c>
      <c r="M18" s="157">
        <v>22843655.710643366</v>
      </c>
      <c r="N18" s="157">
        <v>22873375.189802088</v>
      </c>
      <c r="O18" s="157">
        <v>22903134.092589293</v>
      </c>
      <c r="P18" s="157">
        <v>22725419.653742626</v>
      </c>
    </row>
    <row r="19" spans="1:16" x14ac:dyDescent="0.25">
      <c r="A19" s="43" t="str">
        <f t="shared" si="0"/>
        <v>380.20</v>
      </c>
      <c r="B19" s="159" t="s">
        <v>65</v>
      </c>
      <c r="C19" s="157">
        <v>26655509.642920498</v>
      </c>
      <c r="D19" s="157">
        <v>26836688.195242822</v>
      </c>
      <c r="E19" s="157">
        <v>27019446.518463995</v>
      </c>
      <c r="F19" s="157">
        <v>27203804.898411598</v>
      </c>
      <c r="G19" s="157">
        <v>27389767.214086283</v>
      </c>
      <c r="H19" s="157">
        <v>27577331.170865528</v>
      </c>
      <c r="I19" s="157">
        <v>27766491.387892019</v>
      </c>
      <c r="J19" s="157">
        <v>27957242.509676721</v>
      </c>
      <c r="K19" s="157">
        <v>28149587.048011445</v>
      </c>
      <c r="L19" s="157">
        <v>28343544.390355978</v>
      </c>
      <c r="M19" s="157">
        <v>28539162.2646963</v>
      </c>
      <c r="N19" s="157">
        <v>28736478.55223259</v>
      </c>
      <c r="O19" s="157">
        <v>28935484.987107951</v>
      </c>
      <c r="P19" s="157">
        <v>27777733.752304904</v>
      </c>
    </row>
    <row r="20" spans="1:16" x14ac:dyDescent="0.25">
      <c r="A20" s="43" t="str">
        <f t="shared" si="0"/>
        <v>381.00</v>
      </c>
      <c r="B20" s="159" t="s">
        <v>66</v>
      </c>
      <c r="C20" s="157">
        <v>2351418.7245218814</v>
      </c>
      <c r="D20" s="157">
        <v>2432375.7468457525</v>
      </c>
      <c r="E20" s="157">
        <v>2514446.4364040378</v>
      </c>
      <c r="F20" s="157">
        <v>2492080.4422155558</v>
      </c>
      <c r="G20" s="157">
        <v>2471594.1620215755</v>
      </c>
      <c r="H20" s="157">
        <v>2452980.6750120157</v>
      </c>
      <c r="I20" s="157">
        <v>2436231.2533729374</v>
      </c>
      <c r="J20" s="157">
        <v>2421337.9689754932</v>
      </c>
      <c r="K20" s="157">
        <v>2408300.596882971</v>
      </c>
      <c r="L20" s="157">
        <v>2397134.5999311912</v>
      </c>
      <c r="M20" s="157">
        <v>2387881.34935378</v>
      </c>
      <c r="N20" s="157">
        <v>2380573.6710235598</v>
      </c>
      <c r="O20" s="157">
        <v>2375203.1062183571</v>
      </c>
      <c r="P20" s="157">
        <v>2424735.2871368546</v>
      </c>
    </row>
    <row r="21" spans="1:16" x14ac:dyDescent="0.25">
      <c r="A21" s="43" t="str">
        <f t="shared" si="0"/>
        <v>381.10</v>
      </c>
      <c r="B21" s="159" t="s">
        <v>67</v>
      </c>
      <c r="C21" s="157">
        <v>-767208.24967918545</v>
      </c>
      <c r="D21" s="157">
        <v>-774777.80340345786</v>
      </c>
      <c r="E21" s="157">
        <v>-782431.91860224411</v>
      </c>
      <c r="F21" s="157">
        <v>-790170.59527554421</v>
      </c>
      <c r="G21" s="157">
        <v>-797993.83342335827</v>
      </c>
      <c r="H21" s="157">
        <v>-805901.63304568618</v>
      </c>
      <c r="I21" s="157">
        <v>-813893.99414252804</v>
      </c>
      <c r="J21" s="157">
        <v>-821970.91671388375</v>
      </c>
      <c r="K21" s="157">
        <v>-830132.40075975342</v>
      </c>
      <c r="L21" s="157">
        <v>-838378.44628013705</v>
      </c>
      <c r="M21" s="157">
        <v>-846709.05327503441</v>
      </c>
      <c r="N21" s="157">
        <v>-855124.22174444573</v>
      </c>
      <c r="O21" s="157">
        <v>-863623.9516883709</v>
      </c>
      <c r="P21" s="157">
        <v>-814485.92446412542</v>
      </c>
    </row>
    <row r="22" spans="1:16" x14ac:dyDescent="0.25">
      <c r="A22" s="43" t="str">
        <f t="shared" si="0"/>
        <v>382.00</v>
      </c>
      <c r="B22" s="159" t="s">
        <v>68</v>
      </c>
      <c r="C22" s="157">
        <v>-49365.531743334504</v>
      </c>
      <c r="D22" s="157">
        <v>-50753.81722195755</v>
      </c>
      <c r="E22" s="157">
        <v>-52039.099545246972</v>
      </c>
      <c r="F22" s="157">
        <v>-53218.79194224911</v>
      </c>
      <c r="G22" s="157">
        <v>-54291.77830607201</v>
      </c>
      <c r="H22" s="157">
        <v>-55257.582426441993</v>
      </c>
      <c r="I22" s="157">
        <v>-56116.096997326211</v>
      </c>
      <c r="J22" s="157">
        <v>-56867.317288755046</v>
      </c>
      <c r="K22" s="157">
        <v>-57510.714897645114</v>
      </c>
      <c r="L22" s="157">
        <v>-58044.525636066959</v>
      </c>
      <c r="M22" s="157">
        <v>-58464.851141779094</v>
      </c>
      <c r="N22" s="157">
        <v>-58768.595974695301</v>
      </c>
      <c r="O22" s="157">
        <v>-58956.261187525786</v>
      </c>
      <c r="P22" s="157">
        <v>-55358.074177622744</v>
      </c>
    </row>
    <row r="23" spans="1:16" x14ac:dyDescent="0.25">
      <c r="A23" s="43" t="str">
        <f t="shared" si="0"/>
        <v>382.10</v>
      </c>
      <c r="B23" s="159" t="s">
        <v>69</v>
      </c>
      <c r="C23" s="157">
        <v>-1328400.4290774604</v>
      </c>
      <c r="D23" s="157">
        <v>-1330883.6512748392</v>
      </c>
      <c r="E23" s="157">
        <v>-1333376.8386938984</v>
      </c>
      <c r="F23" s="157">
        <v>-1335879.9913346381</v>
      </c>
      <c r="G23" s="157">
        <v>-1338393.1091970585</v>
      </c>
      <c r="H23" s="157">
        <v>-1340916.1922811593</v>
      </c>
      <c r="I23" s="157">
        <v>-1343449.2405869407</v>
      </c>
      <c r="J23" s="157">
        <v>-1345992.2541144027</v>
      </c>
      <c r="K23" s="157">
        <v>-1348545.2328635452</v>
      </c>
      <c r="L23" s="157">
        <v>-1351108.1768343684</v>
      </c>
      <c r="M23" s="157">
        <v>-1353681.086026872</v>
      </c>
      <c r="N23" s="157">
        <v>-1356263.9604410562</v>
      </c>
      <c r="O23" s="157">
        <v>-1358856.800076921</v>
      </c>
      <c r="P23" s="157">
        <v>-1343518.9971387049</v>
      </c>
    </row>
    <row r="24" spans="1:16" x14ac:dyDescent="0.25">
      <c r="A24" s="43" t="str">
        <f t="shared" si="0"/>
        <v>383.00</v>
      </c>
      <c r="B24" s="159" t="s">
        <v>70</v>
      </c>
      <c r="C24" s="157">
        <v>1885245.0457288274</v>
      </c>
      <c r="D24" s="157">
        <v>1901077.2320098614</v>
      </c>
      <c r="E24" s="157">
        <v>1917056.7253700725</v>
      </c>
      <c r="F24" s="157">
        <v>1933184.6808217678</v>
      </c>
      <c r="G24" s="157">
        <v>1949460.6133410279</v>
      </c>
      <c r="H24" s="157">
        <v>1965883.5190444549</v>
      </c>
      <c r="I24" s="157">
        <v>1982452.1903406251</v>
      </c>
      <c r="J24" s="157">
        <v>1999165.5412650865</v>
      </c>
      <c r="K24" s="157">
        <v>2016023.47845631</v>
      </c>
      <c r="L24" s="157">
        <v>2033027.9099698104</v>
      </c>
      <c r="M24" s="157">
        <v>2050184.0381625681</v>
      </c>
      <c r="N24" s="157">
        <v>2067495.9905560848</v>
      </c>
      <c r="O24" s="157">
        <v>2084962.6684328204</v>
      </c>
      <c r="P24" s="157">
        <v>1983478.4333461013</v>
      </c>
    </row>
    <row r="25" spans="1:16" x14ac:dyDescent="0.25">
      <c r="A25" s="43" t="str">
        <f t="shared" si="0"/>
        <v>384.00</v>
      </c>
      <c r="B25" s="159" t="s">
        <v>71</v>
      </c>
      <c r="C25" s="157">
        <v>109437.93248687946</v>
      </c>
      <c r="D25" s="157">
        <v>114237.41065539292</v>
      </c>
      <c r="E25" s="157">
        <v>119092.48559698745</v>
      </c>
      <c r="F25" s="157">
        <v>124003.58869406916</v>
      </c>
      <c r="G25" s="157">
        <v>128970.53879637309</v>
      </c>
      <c r="H25" s="157">
        <v>133992.96096621774</v>
      </c>
      <c r="I25" s="157">
        <v>139070.40418356628</v>
      </c>
      <c r="J25" s="157">
        <v>144202.46285450828</v>
      </c>
      <c r="K25" s="157">
        <v>149389.10210970015</v>
      </c>
      <c r="L25" s="157">
        <v>154631.03458360789</v>
      </c>
      <c r="M25" s="157">
        <v>159930.20329039558</v>
      </c>
      <c r="N25" s="157">
        <v>165288.14980684582</v>
      </c>
      <c r="O25" s="157">
        <v>170704.46377593215</v>
      </c>
      <c r="P25" s="157">
        <v>139457.7490615751</v>
      </c>
    </row>
    <row r="26" spans="1:16" x14ac:dyDescent="0.25">
      <c r="A26" s="43" t="str">
        <f t="shared" si="0"/>
        <v>385.00</v>
      </c>
      <c r="B26" s="159" t="s">
        <v>72</v>
      </c>
      <c r="C26" s="157">
        <v>2269521.2104976885</v>
      </c>
      <c r="D26" s="157">
        <v>2273299.2371966429</v>
      </c>
      <c r="E26" s="157">
        <v>2277100.056645202</v>
      </c>
      <c r="F26" s="157">
        <v>2280923.8460850348</v>
      </c>
      <c r="G26" s="157">
        <v>2284770.5310871066</v>
      </c>
      <c r="H26" s="157">
        <v>2288639.9576011403</v>
      </c>
      <c r="I26" s="157">
        <v>2292531.940316977</v>
      </c>
      <c r="J26" s="157">
        <v>2296446.312588641</v>
      </c>
      <c r="K26" s="157">
        <v>2300383.0600894033</v>
      </c>
      <c r="L26" s="157">
        <v>2304342.4756186847</v>
      </c>
      <c r="M26" s="157">
        <v>2308325.3575008125</v>
      </c>
      <c r="N26" s="157">
        <v>2312332.3391219317</v>
      </c>
      <c r="O26" s="157">
        <v>2316363.2518790513</v>
      </c>
      <c r="P26" s="157">
        <v>2292690.7366329473</v>
      </c>
    </row>
    <row r="27" spans="1:16" x14ac:dyDescent="0.25">
      <c r="A27" s="43" t="str">
        <f t="shared" si="0"/>
        <v>387.00</v>
      </c>
      <c r="B27" s="159" t="s">
        <v>73</v>
      </c>
      <c r="C27" s="157">
        <v>398874.33084336185</v>
      </c>
      <c r="D27" s="157">
        <v>400010.07823322859</v>
      </c>
      <c r="E27" s="157">
        <v>401193.40300981008</v>
      </c>
      <c r="F27" s="157">
        <v>402424.72980728629</v>
      </c>
      <c r="G27" s="157">
        <v>403703.88030917209</v>
      </c>
      <c r="H27" s="157">
        <v>405030.48544303386</v>
      </c>
      <c r="I27" s="157">
        <v>406404.10124425718</v>
      </c>
      <c r="J27" s="157">
        <v>407824.32846374222</v>
      </c>
      <c r="K27" s="157">
        <v>409291.13277761562</v>
      </c>
      <c r="L27" s="157">
        <v>410805.21567241836</v>
      </c>
      <c r="M27" s="157">
        <v>412368.48976724123</v>
      </c>
      <c r="N27" s="157">
        <v>413982.4725235824</v>
      </c>
      <c r="O27" s="157">
        <v>415646.76000373659</v>
      </c>
      <c r="P27" s="157">
        <v>406735.33908449888</v>
      </c>
    </row>
    <row r="28" spans="1:16" x14ac:dyDescent="0.25">
      <c r="A28" s="47">
        <v>387</v>
      </c>
      <c r="B28" s="159" t="s">
        <v>74</v>
      </c>
      <c r="C28" s="157">
        <v>-3139.4399999999991</v>
      </c>
      <c r="D28" s="157">
        <v>-3401.059999999999</v>
      </c>
      <c r="E28" s="157">
        <v>-3662.6799999999989</v>
      </c>
      <c r="F28" s="157">
        <v>-3924.2999999999988</v>
      </c>
      <c r="G28" s="157">
        <v>-4185.9199999999992</v>
      </c>
      <c r="H28" s="157">
        <v>-4447.5399999999991</v>
      </c>
      <c r="I28" s="157">
        <v>-4709.1599999999989</v>
      </c>
      <c r="J28" s="157">
        <v>-4970.7799999999988</v>
      </c>
      <c r="K28" s="157">
        <v>-5232.3999999999987</v>
      </c>
      <c r="L28" s="157">
        <v>-5494.0199999999986</v>
      </c>
      <c r="M28" s="157">
        <v>-5755.6399999999985</v>
      </c>
      <c r="N28" s="157">
        <v>-6017.2599999999984</v>
      </c>
      <c r="O28" s="157">
        <v>-6278.8799999999983</v>
      </c>
      <c r="P28" s="157">
        <v>-4709.159999999998</v>
      </c>
    </row>
    <row r="29" spans="1:16" x14ac:dyDescent="0.25">
      <c r="A29" s="43" t="str">
        <f t="shared" si="0"/>
        <v>390.00</v>
      </c>
      <c r="B29" s="159" t="s">
        <v>75</v>
      </c>
      <c r="C29" s="157">
        <v>1667745.6314999992</v>
      </c>
      <c r="D29" s="157">
        <v>1686761.0657916658</v>
      </c>
      <c r="E29" s="157">
        <v>1705776.5000833324</v>
      </c>
      <c r="F29" s="157">
        <v>1724791.934374999</v>
      </c>
      <c r="G29" s="157">
        <v>1743807.3686666656</v>
      </c>
      <c r="H29" s="157">
        <v>1762822.8029583322</v>
      </c>
      <c r="I29" s="157">
        <v>1781838.2372499988</v>
      </c>
      <c r="J29" s="157">
        <v>1800853.6715416654</v>
      </c>
      <c r="K29" s="157">
        <v>1819869.1058333321</v>
      </c>
      <c r="L29" s="157">
        <v>1838884.5401249987</v>
      </c>
      <c r="M29" s="157">
        <v>1857899.9744166653</v>
      </c>
      <c r="N29" s="157">
        <v>1876915.4087083319</v>
      </c>
      <c r="O29" s="157">
        <v>1895930.8429999985</v>
      </c>
      <c r="P29" s="157">
        <v>1781838.2372499986</v>
      </c>
    </row>
    <row r="30" spans="1:16" x14ac:dyDescent="0.25">
      <c r="A30" s="43" t="str">
        <f t="shared" si="0"/>
        <v>391.00</v>
      </c>
      <c r="B30" s="159" t="s">
        <v>76</v>
      </c>
      <c r="C30" s="157">
        <v>295149.99744000012</v>
      </c>
      <c r="D30" s="157">
        <v>299401.13806000014</v>
      </c>
      <c r="E30" s="157">
        <v>303652.27868000016</v>
      </c>
      <c r="F30" s="157">
        <v>307903.41930000018</v>
      </c>
      <c r="G30" s="157">
        <v>312154.5599200002</v>
      </c>
      <c r="H30" s="157">
        <v>316405.70054000022</v>
      </c>
      <c r="I30" s="157">
        <v>320656.84116000024</v>
      </c>
      <c r="J30" s="157">
        <v>324907.98178000026</v>
      </c>
      <c r="K30" s="157">
        <v>329159.12240000028</v>
      </c>
      <c r="L30" s="157">
        <v>333410.2630200003</v>
      </c>
      <c r="M30" s="157">
        <v>337661.40364000032</v>
      </c>
      <c r="N30" s="157">
        <v>341912.54426000034</v>
      </c>
      <c r="O30" s="157">
        <v>346163.68488000036</v>
      </c>
      <c r="P30" s="157">
        <v>320656.84116000024</v>
      </c>
    </row>
    <row r="31" spans="1:16" s="41" customFormat="1" x14ac:dyDescent="0.25">
      <c r="A31" s="43" t="str">
        <f t="shared" si="0"/>
        <v>391.11</v>
      </c>
      <c r="B31" s="159" t="s">
        <v>77</v>
      </c>
      <c r="C31" s="157">
        <v>-260.47000000000003</v>
      </c>
      <c r="D31" s="157">
        <v>-260.47000000000003</v>
      </c>
      <c r="E31" s="157">
        <v>-260.47000000000003</v>
      </c>
      <c r="F31" s="157">
        <v>-260.47000000000003</v>
      </c>
      <c r="G31" s="157">
        <v>-260.47000000000003</v>
      </c>
      <c r="H31" s="157">
        <v>-260.47000000000003</v>
      </c>
      <c r="I31" s="157">
        <v>-260.47000000000003</v>
      </c>
      <c r="J31" s="157">
        <v>-260.47000000000003</v>
      </c>
      <c r="K31" s="157">
        <v>-260.47000000000003</v>
      </c>
      <c r="L31" s="157">
        <v>-260.47000000000003</v>
      </c>
      <c r="M31" s="157">
        <v>-260.47000000000003</v>
      </c>
      <c r="N31" s="157">
        <v>-260.47000000000003</v>
      </c>
      <c r="O31" s="157">
        <v>-260.47000000000003</v>
      </c>
      <c r="P31" s="157">
        <v>-260.47000000000014</v>
      </c>
    </row>
    <row r="32" spans="1:16" x14ac:dyDescent="0.25">
      <c r="A32" s="43" t="str">
        <f t="shared" si="0"/>
        <v>391.12</v>
      </c>
      <c r="B32" s="159" t="s">
        <v>78</v>
      </c>
      <c r="C32" s="157">
        <v>140799.32358333332</v>
      </c>
      <c r="D32" s="157">
        <v>145227.60199999996</v>
      </c>
      <c r="E32" s="157">
        <v>150309.7025833333</v>
      </c>
      <c r="F32" s="157">
        <v>156045.6253333333</v>
      </c>
      <c r="G32" s="157">
        <v>162018.70358333329</v>
      </c>
      <c r="H32" s="157">
        <v>168228.93733333328</v>
      </c>
      <c r="I32" s="157">
        <v>174676.32658333328</v>
      </c>
      <c r="J32" s="157">
        <v>181360.87133333331</v>
      </c>
      <c r="K32" s="157">
        <v>188282.57158333328</v>
      </c>
      <c r="L32" s="157">
        <v>195441.4273333333</v>
      </c>
      <c r="M32" s="157">
        <v>202837.43858333328</v>
      </c>
      <c r="N32" s="157">
        <v>210470.60533333325</v>
      </c>
      <c r="O32" s="157">
        <v>218340.9331666666</v>
      </c>
      <c r="P32" s="157">
        <v>176464.62064102557</v>
      </c>
    </row>
    <row r="33" spans="1:16" x14ac:dyDescent="0.25">
      <c r="A33" s="43" t="str">
        <f t="shared" si="0"/>
        <v>391.50</v>
      </c>
      <c r="B33" s="159" t="s">
        <v>79</v>
      </c>
      <c r="C33" s="157">
        <v>447431.44699999975</v>
      </c>
      <c r="D33" s="157">
        <v>460987.2426666664</v>
      </c>
      <c r="E33" s="157">
        <v>474543.03833333304</v>
      </c>
      <c r="F33" s="157">
        <v>488098.83399999968</v>
      </c>
      <c r="G33" s="157">
        <v>501654.62966666633</v>
      </c>
      <c r="H33" s="157">
        <v>515210.42533333297</v>
      </c>
      <c r="I33" s="157">
        <v>528766.22099999967</v>
      </c>
      <c r="J33" s="157">
        <v>542322.01666666637</v>
      </c>
      <c r="K33" s="157">
        <v>555877.81233333307</v>
      </c>
      <c r="L33" s="157">
        <v>569433.60799999977</v>
      </c>
      <c r="M33" s="157">
        <v>582989.40366666648</v>
      </c>
      <c r="N33" s="157">
        <v>596545.19933333318</v>
      </c>
      <c r="O33" s="157">
        <v>610100.99499999988</v>
      </c>
      <c r="P33" s="157">
        <v>528766.2209999999</v>
      </c>
    </row>
    <row r="34" spans="1:16" x14ac:dyDescent="0.25">
      <c r="A34" s="43" t="str">
        <f t="shared" si="0"/>
        <v>392.00</v>
      </c>
      <c r="B34" s="159" t="s">
        <v>80</v>
      </c>
      <c r="C34" s="157">
        <v>102171.57868000002</v>
      </c>
      <c r="D34" s="157">
        <v>104294.90107000002</v>
      </c>
      <c r="E34" s="157">
        <v>106418.22346000002</v>
      </c>
      <c r="F34" s="157">
        <v>108541.54585000002</v>
      </c>
      <c r="G34" s="157">
        <v>110664.86824000003</v>
      </c>
      <c r="H34" s="157">
        <v>112788.19063000003</v>
      </c>
      <c r="I34" s="157">
        <v>114911.51302000003</v>
      </c>
      <c r="J34" s="157">
        <v>117034.83541000003</v>
      </c>
      <c r="K34" s="157">
        <v>119158.15780000003</v>
      </c>
      <c r="L34" s="157">
        <v>121281.48019000003</v>
      </c>
      <c r="M34" s="157">
        <v>123404.80258000003</v>
      </c>
      <c r="N34" s="157">
        <v>125528.12497000003</v>
      </c>
      <c r="O34" s="157">
        <v>127651.44736000003</v>
      </c>
      <c r="P34" s="157">
        <v>114911.51302000004</v>
      </c>
    </row>
    <row r="35" spans="1:16" x14ac:dyDescent="0.25">
      <c r="A35" s="43" t="str">
        <f t="shared" si="0"/>
        <v>392.10</v>
      </c>
      <c r="B35" s="159" t="s">
        <v>81</v>
      </c>
      <c r="C35" s="157">
        <v>1098400.5339000002</v>
      </c>
      <c r="D35" s="157">
        <v>1114195.0442250001</v>
      </c>
      <c r="E35" s="157">
        <v>1129989.55455</v>
      </c>
      <c r="F35" s="157">
        <v>1145784.0648749999</v>
      </c>
      <c r="G35" s="157">
        <v>1161578.5751999998</v>
      </c>
      <c r="H35" s="157">
        <v>1177373.0855249998</v>
      </c>
      <c r="I35" s="157">
        <v>1193167.5958499997</v>
      </c>
      <c r="J35" s="157">
        <v>1208962.1061749996</v>
      </c>
      <c r="K35" s="157">
        <v>1224756.6164999995</v>
      </c>
      <c r="L35" s="157">
        <v>1240551.1268249995</v>
      </c>
      <c r="M35" s="157">
        <v>1256345.6371499994</v>
      </c>
      <c r="N35" s="157">
        <v>1272140.1474749993</v>
      </c>
      <c r="O35" s="157">
        <v>1287934.6577999992</v>
      </c>
      <c r="P35" s="157">
        <v>1193167.5958499995</v>
      </c>
    </row>
    <row r="36" spans="1:16" x14ac:dyDescent="0.25">
      <c r="A36" s="43" t="str">
        <f t="shared" si="0"/>
        <v>392.20</v>
      </c>
      <c r="B36" s="159" t="s">
        <v>82</v>
      </c>
      <c r="C36" s="157">
        <v>2572618.762972875</v>
      </c>
      <c r="D36" s="157">
        <v>2623314.1766672921</v>
      </c>
      <c r="E36" s="157">
        <v>2674564.2015617085</v>
      </c>
      <c r="F36" s="157">
        <v>2726368.8376561254</v>
      </c>
      <c r="G36" s="157">
        <v>2778728.0849505421</v>
      </c>
      <c r="H36" s="157">
        <v>2831641.9434449589</v>
      </c>
      <c r="I36" s="157">
        <v>2885110.4131393754</v>
      </c>
      <c r="J36" s="157">
        <v>2939133.4940337921</v>
      </c>
      <c r="K36" s="157">
        <v>2993711.1861282089</v>
      </c>
      <c r="L36" s="157">
        <v>3048843.4894226259</v>
      </c>
      <c r="M36" s="157">
        <v>3104530.4039170425</v>
      </c>
      <c r="N36" s="157">
        <v>3160771.9296114594</v>
      </c>
      <c r="O36" s="157">
        <v>3217568.0665058759</v>
      </c>
      <c r="P36" s="157">
        <v>2888992.691539376</v>
      </c>
    </row>
    <row r="37" spans="1:16" x14ac:dyDescent="0.25">
      <c r="A37" s="43" t="str">
        <f t="shared" si="0"/>
        <v>392.30</v>
      </c>
      <c r="B37" s="159" t="s">
        <v>83</v>
      </c>
      <c r="C37" s="157">
        <v>355716.07600000035</v>
      </c>
      <c r="D37" s="157">
        <v>358887.37233333371</v>
      </c>
      <c r="E37" s="157">
        <v>362058.66866666707</v>
      </c>
      <c r="F37" s="157">
        <v>365229.96500000043</v>
      </c>
      <c r="G37" s="157">
        <v>368401.26133333379</v>
      </c>
      <c r="H37" s="157">
        <v>371572.55766666715</v>
      </c>
      <c r="I37" s="157">
        <v>374743.85400000052</v>
      </c>
      <c r="J37" s="157">
        <v>377915.15033333388</v>
      </c>
      <c r="K37" s="157">
        <v>381086.44666666724</v>
      </c>
      <c r="L37" s="157">
        <v>384257.7430000006</v>
      </c>
      <c r="M37" s="157">
        <v>387429.03933333396</v>
      </c>
      <c r="N37" s="157">
        <v>390600.33566666732</v>
      </c>
      <c r="O37" s="157">
        <v>393771.63200000068</v>
      </c>
      <c r="P37" s="157">
        <v>374743.85400000057</v>
      </c>
    </row>
    <row r="38" spans="1:16" x14ac:dyDescent="0.25">
      <c r="A38" s="43" t="str">
        <f t="shared" si="0"/>
        <v>394.00</v>
      </c>
      <c r="B38" s="159" t="s">
        <v>84</v>
      </c>
      <c r="C38" s="157">
        <v>210024.45837000001</v>
      </c>
      <c r="D38" s="157">
        <v>215564.14740083335</v>
      </c>
      <c r="E38" s="157">
        <v>221103.83643166666</v>
      </c>
      <c r="F38" s="157">
        <v>226643.52546250002</v>
      </c>
      <c r="G38" s="157">
        <v>232183.21449333333</v>
      </c>
      <c r="H38" s="157">
        <v>237722.90352416667</v>
      </c>
      <c r="I38" s="157">
        <v>243262.59255499998</v>
      </c>
      <c r="J38" s="157">
        <v>248802.28158583332</v>
      </c>
      <c r="K38" s="157">
        <v>254341.97061666666</v>
      </c>
      <c r="L38" s="157">
        <v>259881.6596475</v>
      </c>
      <c r="M38" s="157">
        <v>265421.34867833334</v>
      </c>
      <c r="N38" s="157">
        <v>270961.03770916665</v>
      </c>
      <c r="O38" s="157">
        <v>276500.72673999995</v>
      </c>
      <c r="P38" s="157">
        <v>243262.59255499998</v>
      </c>
    </row>
    <row r="39" spans="1:16" x14ac:dyDescent="0.25">
      <c r="A39" s="43" t="str">
        <f t="shared" si="0"/>
        <v>394.10</v>
      </c>
      <c r="B39" s="159" t="s">
        <v>85</v>
      </c>
      <c r="C39" s="157">
        <v>941297.76839000033</v>
      </c>
      <c r="D39" s="157">
        <v>947424.23158916703</v>
      </c>
      <c r="E39" s="157">
        <v>953550.69478833373</v>
      </c>
      <c r="F39" s="157">
        <v>959677.15798750042</v>
      </c>
      <c r="G39" s="157">
        <v>965803.62118666712</v>
      </c>
      <c r="H39" s="157">
        <v>971930.08438583382</v>
      </c>
      <c r="I39" s="157">
        <v>978056.54758500052</v>
      </c>
      <c r="J39" s="157">
        <v>984183.01078416721</v>
      </c>
      <c r="K39" s="157">
        <v>990309.47398333391</v>
      </c>
      <c r="L39" s="157">
        <v>996435.93718250061</v>
      </c>
      <c r="M39" s="157">
        <v>1002562.4003816673</v>
      </c>
      <c r="N39" s="157">
        <v>1008688.863580834</v>
      </c>
      <c r="O39" s="157">
        <v>1014815.3267800007</v>
      </c>
      <c r="P39" s="157">
        <v>978056.54758500052</v>
      </c>
    </row>
    <row r="40" spans="1:16" x14ac:dyDescent="0.25">
      <c r="A40" s="43" t="str">
        <f t="shared" si="0"/>
        <v>396.00</v>
      </c>
      <c r="B40" s="159" t="s">
        <v>86</v>
      </c>
      <c r="C40" s="157">
        <v>93191.159450000079</v>
      </c>
      <c r="D40" s="157">
        <v>94652.411070833419</v>
      </c>
      <c r="E40" s="157">
        <v>96113.662691666759</v>
      </c>
      <c r="F40" s="157">
        <v>97574.914312500099</v>
      </c>
      <c r="G40" s="157">
        <v>99036.165933333439</v>
      </c>
      <c r="H40" s="157">
        <v>100497.41755416678</v>
      </c>
      <c r="I40" s="157">
        <v>101958.66917500012</v>
      </c>
      <c r="J40" s="157">
        <v>103419.92079583346</v>
      </c>
      <c r="K40" s="157">
        <v>104881.1724166668</v>
      </c>
      <c r="L40" s="157">
        <v>106342.42403750014</v>
      </c>
      <c r="M40" s="157">
        <v>107803.67565833348</v>
      </c>
      <c r="N40" s="157">
        <v>109264.92727916682</v>
      </c>
      <c r="O40" s="157">
        <v>110726.17890000016</v>
      </c>
      <c r="P40" s="157">
        <v>101958.66917500013</v>
      </c>
    </row>
    <row r="41" spans="1:16" x14ac:dyDescent="0.25">
      <c r="A41" s="43" t="str">
        <f t="shared" si="0"/>
        <v>397.00</v>
      </c>
      <c r="B41" s="159" t="s">
        <v>87</v>
      </c>
      <c r="C41" s="157">
        <v>272388.74256000016</v>
      </c>
      <c r="D41" s="157">
        <v>277246.88694000017</v>
      </c>
      <c r="E41" s="157">
        <v>282105.03132000018</v>
      </c>
      <c r="F41" s="157">
        <v>286963.1757000002</v>
      </c>
      <c r="G41" s="157">
        <v>291821.32008000021</v>
      </c>
      <c r="H41" s="157">
        <v>296679.46446000022</v>
      </c>
      <c r="I41" s="157">
        <v>301537.60884000023</v>
      </c>
      <c r="J41" s="157">
        <v>306395.75322000025</v>
      </c>
      <c r="K41" s="157">
        <v>311253.89760000026</v>
      </c>
      <c r="L41" s="157">
        <v>316112.04198000027</v>
      </c>
      <c r="M41" s="157">
        <v>320970.18636000028</v>
      </c>
      <c r="N41" s="157">
        <v>325828.3307400003</v>
      </c>
      <c r="O41" s="157">
        <v>330686.47512000031</v>
      </c>
      <c r="P41" s="157">
        <v>301537.60884000018</v>
      </c>
    </row>
    <row r="42" spans="1:16" s="41" customFormat="1" ht="15.75" thickBot="1" x14ac:dyDescent="0.3">
      <c r="A42" s="43" t="str">
        <f t="shared" si="0"/>
        <v>398.00</v>
      </c>
      <c r="B42" s="159" t="s">
        <v>88</v>
      </c>
      <c r="C42" s="157">
        <v>-170169.74649999995</v>
      </c>
      <c r="D42" s="157">
        <v>-169234.15620833327</v>
      </c>
      <c r="E42" s="157">
        <v>-168298.56591666659</v>
      </c>
      <c r="F42" s="157">
        <v>-167362.97562499993</v>
      </c>
      <c r="G42" s="157">
        <v>-166427.38533333325</v>
      </c>
      <c r="H42" s="157">
        <v>-165491.79504166657</v>
      </c>
      <c r="I42" s="157">
        <v>-164556.20474999992</v>
      </c>
      <c r="J42" s="157">
        <v>-163620.61445833324</v>
      </c>
      <c r="K42" s="157">
        <v>-162685.02416666655</v>
      </c>
      <c r="L42" s="157">
        <v>-161749.43387499987</v>
      </c>
      <c r="M42" s="157">
        <v>-160813.84358333319</v>
      </c>
      <c r="N42" s="157">
        <v>-159878.25329166654</v>
      </c>
      <c r="O42" s="157">
        <v>-158942.66299999985</v>
      </c>
      <c r="P42" s="157">
        <v>-164556.20474999989</v>
      </c>
    </row>
    <row r="43" spans="1:16" s="41" customFormat="1" x14ac:dyDescent="0.25">
      <c r="B43" s="160" t="s">
        <v>182</v>
      </c>
      <c r="C43" s="161">
        <v>199543223.71806562</v>
      </c>
      <c r="D43" s="161">
        <v>200604508.57982844</v>
      </c>
      <c r="E43" s="161">
        <v>201675302.18211374</v>
      </c>
      <c r="F43" s="161">
        <v>202699391.39832759</v>
      </c>
      <c r="G43" s="161">
        <v>203783251.65305454</v>
      </c>
      <c r="H43" s="161">
        <v>204877638.90472138</v>
      </c>
      <c r="I43" s="161">
        <v>205981978.17735663</v>
      </c>
      <c r="J43" s="161">
        <v>207096242.77520335</v>
      </c>
      <c r="K43" s="161">
        <v>208220447.66187155</v>
      </c>
      <c r="L43" s="161">
        <v>209354697.68003851</v>
      </c>
      <c r="M43" s="161">
        <v>210499248.88363808</v>
      </c>
      <c r="N43" s="161">
        <v>211654304.50620279</v>
      </c>
      <c r="O43" s="161">
        <v>212819821.00967079</v>
      </c>
      <c r="P43" s="161">
        <v>206062312.08693022</v>
      </c>
    </row>
    <row r="44" spans="1:16" s="41" customFormat="1" ht="15.75" thickBot="1" x14ac:dyDescent="0.3">
      <c r="B44" s="56"/>
      <c r="C44" s="58"/>
      <c r="D44" s="58"/>
      <c r="E44" s="58"/>
      <c r="F44" s="58"/>
      <c r="G44" s="58"/>
      <c r="H44" s="58"/>
      <c r="I44" s="58"/>
      <c r="J44" s="58"/>
      <c r="K44" s="58"/>
      <c r="L44" s="58"/>
      <c r="M44" s="58"/>
      <c r="N44" s="58"/>
      <c r="O44" s="58"/>
      <c r="P44" s="58"/>
    </row>
    <row r="45" spans="1:16" s="95" customFormat="1" x14ac:dyDescent="0.25">
      <c r="B45" s="156" t="s">
        <v>56</v>
      </c>
      <c r="C45" s="161">
        <v>199543223.71806562</v>
      </c>
      <c r="D45" s="161">
        <v>200604508.57982844</v>
      </c>
      <c r="E45" s="161">
        <v>201675302.18211374</v>
      </c>
      <c r="F45" s="161">
        <v>202699391.39832759</v>
      </c>
      <c r="G45" s="161">
        <v>203783251.65305454</v>
      </c>
      <c r="H45" s="161">
        <v>204877638.90472138</v>
      </c>
      <c r="I45" s="161">
        <v>205981978.17735663</v>
      </c>
      <c r="J45" s="161">
        <v>207096242.77520335</v>
      </c>
      <c r="K45" s="161">
        <v>208220447.66187155</v>
      </c>
      <c r="L45" s="161">
        <v>209354697.68003851</v>
      </c>
      <c r="M45" s="161">
        <v>210499248.88363808</v>
      </c>
      <c r="N45" s="161">
        <v>211654304.50620279</v>
      </c>
      <c r="O45" s="161">
        <v>212819821.00967079</v>
      </c>
      <c r="P45" s="161">
        <v>206062312.08693022</v>
      </c>
    </row>
    <row r="46" spans="1:16" s="95" customFormat="1" x14ac:dyDescent="0.25">
      <c r="B46" s="56"/>
      <c r="C46" s="58"/>
      <c r="D46" s="58"/>
      <c r="E46" s="58"/>
      <c r="F46" s="58"/>
      <c r="G46" s="58"/>
      <c r="H46" s="58"/>
      <c r="I46" s="58"/>
      <c r="J46" s="58"/>
      <c r="K46" s="58"/>
      <c r="L46" s="58"/>
      <c r="M46" s="58"/>
      <c r="N46" s="58"/>
      <c r="O46" s="58"/>
      <c r="P46" s="58"/>
    </row>
    <row r="47" spans="1:16" s="95" customFormat="1" x14ac:dyDescent="0.25">
      <c r="B47" s="56"/>
      <c r="C47" s="58"/>
      <c r="D47" s="58"/>
      <c r="E47" s="58"/>
      <c r="F47" s="58"/>
      <c r="G47" s="58"/>
      <c r="H47" s="58"/>
      <c r="I47" s="58"/>
      <c r="J47" s="58"/>
      <c r="K47" s="58"/>
      <c r="L47" s="58"/>
      <c r="M47" s="58"/>
      <c r="N47" s="58"/>
      <c r="O47" s="58"/>
      <c r="P47" s="58"/>
    </row>
    <row r="48" spans="1:16" s="95" customFormat="1" x14ac:dyDescent="0.25">
      <c r="B48" s="56"/>
      <c r="C48" s="58"/>
      <c r="D48" s="58"/>
      <c r="E48" s="58"/>
      <c r="F48" s="58"/>
      <c r="G48" s="58"/>
      <c r="H48" s="58"/>
      <c r="I48" s="58"/>
      <c r="J48" s="58"/>
      <c r="K48" s="58"/>
      <c r="L48" s="58"/>
      <c r="M48" s="58"/>
      <c r="N48" s="58"/>
      <c r="O48" s="58"/>
      <c r="P48" s="58"/>
    </row>
    <row r="49" spans="2:16" s="41" customFormat="1" x14ac:dyDescent="0.25">
      <c r="B49" s="43" t="s">
        <v>92</v>
      </c>
      <c r="C49" s="59">
        <f>'G1-12'!E43</f>
        <v>199543223.71806562</v>
      </c>
      <c r="D49" s="59">
        <f>'G1-12'!F43</f>
        <v>200604508.57982844</v>
      </c>
      <c r="E49" s="59">
        <f>'G1-12'!G43</f>
        <v>201675302.18211377</v>
      </c>
      <c r="F49" s="59">
        <f>'G1-12'!H43</f>
        <v>202699391.39832759</v>
      </c>
      <c r="G49" s="59">
        <f>'G1-12'!I43</f>
        <v>203783251.65305454</v>
      </c>
      <c r="H49" s="59">
        <f>'G1-12'!J43</f>
        <v>204877638.90472138</v>
      </c>
      <c r="I49" s="59">
        <f>'G1-12'!K43</f>
        <v>205981978.1773566</v>
      </c>
      <c r="J49" s="59">
        <f>'G1-12'!L43</f>
        <v>207096242.77520335</v>
      </c>
      <c r="K49" s="59">
        <f>'G1-12'!M43</f>
        <v>208220447.66187158</v>
      </c>
      <c r="L49" s="59">
        <f>'G1-12'!N43</f>
        <v>209354697.68003854</v>
      </c>
      <c r="M49" s="59">
        <f>'G1-12'!O43</f>
        <v>210499248.88363805</v>
      </c>
      <c r="N49" s="59">
        <f>'G1-12'!P43</f>
        <v>211654304.50620279</v>
      </c>
      <c r="O49" s="59">
        <f>'G1-12'!Q43</f>
        <v>212819821.00967079</v>
      </c>
      <c r="P49" s="59">
        <f>'G1-12'!R43</f>
        <v>206062312.08693019</v>
      </c>
    </row>
    <row r="50" spans="2:16" s="41" customFormat="1" x14ac:dyDescent="0.25">
      <c r="B50" s="45" t="s">
        <v>93</v>
      </c>
      <c r="C50" s="60">
        <f>C45-C49</f>
        <v>0</v>
      </c>
      <c r="D50" s="60">
        <f t="shared" ref="D50:P50" si="1">D45-D49</f>
        <v>0</v>
      </c>
      <c r="E50" s="60">
        <f t="shared" si="1"/>
        <v>0</v>
      </c>
      <c r="F50" s="60">
        <f t="shared" si="1"/>
        <v>0</v>
      </c>
      <c r="G50" s="60">
        <f t="shared" si="1"/>
        <v>0</v>
      </c>
      <c r="H50" s="60">
        <f t="shared" si="1"/>
        <v>0</v>
      </c>
      <c r="I50" s="60">
        <f t="shared" si="1"/>
        <v>0</v>
      </c>
      <c r="J50" s="60">
        <f t="shared" si="1"/>
        <v>0</v>
      </c>
      <c r="K50" s="60">
        <f t="shared" si="1"/>
        <v>0</v>
      </c>
      <c r="L50" s="60">
        <f t="shared" si="1"/>
        <v>0</v>
      </c>
      <c r="M50" s="60">
        <f t="shared" si="1"/>
        <v>0</v>
      </c>
      <c r="N50" s="60">
        <f t="shared" si="1"/>
        <v>0</v>
      </c>
      <c r="O50" s="60">
        <f t="shared" si="1"/>
        <v>0</v>
      </c>
      <c r="P50" s="60">
        <f t="shared" si="1"/>
        <v>0</v>
      </c>
    </row>
    <row r="51" spans="2:16" s="41" customFormat="1" x14ac:dyDescent="0.25">
      <c r="B51" s="56"/>
      <c r="C51" s="58"/>
      <c r="D51" s="58"/>
      <c r="E51" s="58"/>
      <c r="F51" s="58"/>
      <c r="G51" s="58"/>
      <c r="H51" s="58"/>
      <c r="I51" s="58"/>
      <c r="J51" s="58"/>
      <c r="K51" s="58"/>
      <c r="L51" s="58"/>
      <c r="M51" s="58"/>
      <c r="N51" s="58"/>
      <c r="O51" s="58"/>
      <c r="P51" s="58"/>
    </row>
    <row r="52" spans="2:16" s="41" customFormat="1" x14ac:dyDescent="0.25">
      <c r="B52" s="49"/>
      <c r="C52" s="48"/>
      <c r="D52" s="48"/>
      <c r="E52" s="48"/>
      <c r="F52" s="48"/>
      <c r="G52" s="48"/>
      <c r="H52" s="48"/>
      <c r="I52" s="48"/>
      <c r="J52" s="48"/>
      <c r="K52" s="48"/>
      <c r="L52" s="48"/>
      <c r="M52" s="48"/>
      <c r="N52" s="48"/>
      <c r="O52" s="48"/>
      <c r="P52" s="48"/>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F6520-8D2D-4500-819C-6C78E2E5FEBF}">
  <dimension ref="A1:A2"/>
  <sheetViews>
    <sheetView workbookViewId="0"/>
  </sheetViews>
  <sheetFormatPr defaultRowHeight="15" x14ac:dyDescent="0.25"/>
  <sheetData>
    <row r="1" spans="1:1" s="95" customFormat="1" x14ac:dyDescent="0.25">
      <c r="A1" s="95" t="s">
        <v>190</v>
      </c>
    </row>
    <row r="2" spans="1:1" s="95" customFormat="1" x14ac:dyDescent="0.25">
      <c r="A2" s="95" t="s">
        <v>186</v>
      </c>
    </row>
  </sheetData>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4DB2-9FCA-491E-8B8B-F2F300D43FA2}">
  <dimension ref="A1:R42"/>
  <sheetViews>
    <sheetView zoomScale="85" zoomScaleNormal="85" workbookViewId="0"/>
  </sheetViews>
  <sheetFormatPr defaultRowHeight="15" x14ac:dyDescent="0.25"/>
  <cols>
    <col min="1" max="1" width="11.140625" style="41" customWidth="1"/>
    <col min="2" max="2" width="13.140625" style="41" customWidth="1"/>
    <col min="3" max="3" width="51.140625" style="41" bestFit="1" customWidth="1"/>
    <col min="4" max="17" width="16.140625" style="41" customWidth="1"/>
    <col min="18" max="16384" width="9.140625" style="41"/>
  </cols>
  <sheetData>
    <row r="1" spans="1:18" s="95" customFormat="1" x14ac:dyDescent="0.25">
      <c r="A1" s="95" t="s">
        <v>191</v>
      </c>
    </row>
    <row r="2" spans="1:18" s="95" customFormat="1" x14ac:dyDescent="0.25">
      <c r="A2" s="95" t="s">
        <v>186</v>
      </c>
    </row>
    <row r="3" spans="1:18" ht="16.5" thickBot="1" x14ac:dyDescent="0.3">
      <c r="A3" s="116"/>
      <c r="B3" s="114"/>
      <c r="C3" s="114"/>
      <c r="D3" s="114"/>
      <c r="E3" s="114"/>
      <c r="F3" s="114"/>
      <c r="G3" s="114"/>
      <c r="H3" s="114"/>
      <c r="I3" s="114"/>
      <c r="J3" s="114"/>
      <c r="K3" s="114"/>
      <c r="L3" s="114"/>
      <c r="M3" s="114"/>
      <c r="N3" s="114"/>
      <c r="O3" s="114"/>
      <c r="P3" s="114"/>
      <c r="Q3" s="114"/>
      <c r="R3" s="96"/>
    </row>
    <row r="4" spans="1:18" ht="15.75" x14ac:dyDescent="0.25">
      <c r="A4" s="108"/>
      <c r="B4" s="108"/>
      <c r="C4" s="108"/>
      <c r="D4" s="108"/>
      <c r="E4" s="108"/>
      <c r="F4" s="108"/>
      <c r="G4" s="108"/>
      <c r="H4" s="108"/>
      <c r="I4" s="108"/>
      <c r="J4" s="108"/>
      <c r="K4" s="108"/>
      <c r="L4" s="108"/>
      <c r="M4" s="108"/>
      <c r="N4" s="108"/>
      <c r="O4" s="108"/>
      <c r="P4" s="108"/>
      <c r="Q4" s="108"/>
      <c r="R4" s="123"/>
    </row>
    <row r="5" spans="1:18" ht="15.75" x14ac:dyDescent="0.25">
      <c r="A5" s="110" t="s">
        <v>0</v>
      </c>
      <c r="B5" s="112" t="s">
        <v>1</v>
      </c>
      <c r="C5" s="100"/>
      <c r="D5" s="111" t="s">
        <v>3</v>
      </c>
      <c r="E5" s="112" t="s">
        <v>4</v>
      </c>
      <c r="F5" s="112" t="s">
        <v>5</v>
      </c>
      <c r="G5" s="112" t="s">
        <v>6</v>
      </c>
      <c r="H5" s="112" t="s">
        <v>7</v>
      </c>
      <c r="I5" s="112" t="s">
        <v>8</v>
      </c>
      <c r="J5" s="112" t="s">
        <v>9</v>
      </c>
      <c r="K5" s="112" t="s">
        <v>10</v>
      </c>
      <c r="L5" s="112" t="s">
        <v>11</v>
      </c>
      <c r="M5" s="112" t="s">
        <v>12</v>
      </c>
      <c r="N5" s="112" t="s">
        <v>13</v>
      </c>
      <c r="O5" s="112" t="s">
        <v>14</v>
      </c>
      <c r="P5" s="112" t="s">
        <v>3</v>
      </c>
      <c r="Q5" s="112" t="s">
        <v>15</v>
      </c>
      <c r="R5" s="123"/>
    </row>
    <row r="6" spans="1:18" ht="15.75" x14ac:dyDescent="0.25">
      <c r="A6" s="110" t="s">
        <v>16</v>
      </c>
      <c r="B6" s="112" t="s">
        <v>16</v>
      </c>
      <c r="C6" s="112" t="s">
        <v>17</v>
      </c>
      <c r="D6" s="124">
        <v>2022</v>
      </c>
      <c r="E6" s="112">
        <v>2023</v>
      </c>
      <c r="F6" s="112">
        <v>2023</v>
      </c>
      <c r="G6" s="112">
        <v>2023</v>
      </c>
      <c r="H6" s="112">
        <v>2023</v>
      </c>
      <c r="I6" s="112">
        <v>2023</v>
      </c>
      <c r="J6" s="112">
        <v>2023</v>
      </c>
      <c r="K6" s="112">
        <v>2023</v>
      </c>
      <c r="L6" s="112">
        <v>2023</v>
      </c>
      <c r="M6" s="112">
        <v>2023</v>
      </c>
      <c r="N6" s="112">
        <v>2023</v>
      </c>
      <c r="O6" s="112">
        <v>2023</v>
      </c>
      <c r="P6" s="112">
        <v>2023</v>
      </c>
      <c r="Q6" s="112" t="s">
        <v>19</v>
      </c>
      <c r="R6" s="123"/>
    </row>
    <row r="7" spans="1:18" ht="16.5" thickBot="1" x14ac:dyDescent="0.3">
      <c r="A7" s="117"/>
      <c r="B7" s="113"/>
      <c r="C7" s="115"/>
      <c r="D7" s="125"/>
      <c r="E7" s="115"/>
      <c r="F7" s="115"/>
      <c r="G7" s="115"/>
      <c r="H7" s="115"/>
      <c r="I7" s="115"/>
      <c r="J7" s="115"/>
      <c r="K7" s="115"/>
      <c r="L7" s="115"/>
      <c r="M7" s="115"/>
      <c r="N7" s="115"/>
      <c r="O7" s="115"/>
      <c r="P7" s="115"/>
      <c r="Q7" s="115"/>
      <c r="R7" s="123"/>
    </row>
    <row r="8" spans="1:18" ht="15.75" x14ac:dyDescent="0.25">
      <c r="A8" s="110"/>
      <c r="B8" s="108"/>
      <c r="C8" s="108"/>
      <c r="D8" s="109"/>
      <c r="E8" s="109"/>
      <c r="F8" s="109"/>
      <c r="G8" s="109"/>
      <c r="H8" s="109"/>
      <c r="I8" s="109"/>
      <c r="J8" s="109"/>
      <c r="K8" s="109"/>
      <c r="L8" s="109"/>
      <c r="M8" s="109"/>
      <c r="N8" s="109"/>
      <c r="O8" s="109"/>
      <c r="P8" s="109"/>
      <c r="Q8" s="109"/>
      <c r="R8" s="123"/>
    </row>
    <row r="9" spans="1:18" ht="15.75" x14ac:dyDescent="0.25">
      <c r="A9" s="106">
        <v>1</v>
      </c>
      <c r="B9" s="129">
        <v>303.02</v>
      </c>
      <c r="C9" s="101" t="s">
        <v>158</v>
      </c>
      <c r="D9" s="126">
        <v>1730743.7175470279</v>
      </c>
      <c r="E9" s="126">
        <v>1810127.019140797</v>
      </c>
      <c r="F9" s="126">
        <v>1892763.2349007316</v>
      </c>
      <c r="G9" s="126">
        <v>1978555.1153269324</v>
      </c>
      <c r="H9" s="126">
        <v>2064658.1941528122</v>
      </c>
      <c r="I9" s="126">
        <v>2151010.2316984362</v>
      </c>
      <c r="J9" s="126">
        <v>2237561.4362198543</v>
      </c>
      <c r="K9" s="126">
        <v>2324271.9743219088</v>
      </c>
      <c r="L9" s="126">
        <v>2411109.9792884709</v>
      </c>
      <c r="M9" s="126">
        <v>2498049.9577466417</v>
      </c>
      <c r="N9" s="126">
        <v>2585071.5149980974</v>
      </c>
      <c r="O9" s="126">
        <v>2672165.5867324723</v>
      </c>
      <c r="P9" s="126">
        <v>2759350.3015704993</v>
      </c>
      <c r="Q9" s="127">
        <v>2239649.0972034368</v>
      </c>
      <c r="R9" s="95"/>
    </row>
    <row r="10" spans="1:18" ht="15.75" x14ac:dyDescent="0.25">
      <c r="A10" s="106">
        <v>2</v>
      </c>
      <c r="B10" s="129">
        <v>303.2</v>
      </c>
      <c r="C10" s="107" t="s">
        <v>159</v>
      </c>
      <c r="D10" s="126">
        <v>728745.74213796388</v>
      </c>
      <c r="E10" s="126">
        <v>753575.08113611676</v>
      </c>
      <c r="F10" s="126">
        <v>778459.75091635482</v>
      </c>
      <c r="G10" s="126">
        <v>803392.85198892734</v>
      </c>
      <c r="H10" s="126">
        <v>828368.86476203438</v>
      </c>
      <c r="I10" s="126">
        <v>853383.37356223562</v>
      </c>
      <c r="J10" s="126">
        <v>878432.84585077886</v>
      </c>
      <c r="K10" s="126">
        <v>903514.45559666224</v>
      </c>
      <c r="L10" s="126">
        <v>928625.94197508448</v>
      </c>
      <c r="M10" s="126">
        <v>953765.49632620474</v>
      </c>
      <c r="N10" s="126">
        <v>978931.67172214971</v>
      </c>
      <c r="O10" s="126">
        <v>1004126.4292505317</v>
      </c>
      <c r="P10" s="126">
        <v>1029365.3779861265</v>
      </c>
      <c r="Q10" s="127">
        <v>878668.29870855145</v>
      </c>
      <c r="R10" s="95"/>
    </row>
    <row r="11" spans="1:18" ht="15.75" x14ac:dyDescent="0.25">
      <c r="A11" s="106">
        <v>5</v>
      </c>
      <c r="B11" s="97"/>
      <c r="C11" s="97"/>
      <c r="D11" s="102"/>
      <c r="E11" s="102"/>
      <c r="F11" s="102"/>
      <c r="G11" s="102"/>
      <c r="H11" s="102"/>
      <c r="I11" s="102"/>
      <c r="J11" s="102"/>
      <c r="K11" s="102"/>
      <c r="L11" s="102"/>
      <c r="M11" s="102"/>
      <c r="N11" s="102"/>
      <c r="O11" s="102"/>
      <c r="P11" s="102"/>
      <c r="Q11" s="102"/>
      <c r="R11" s="95"/>
    </row>
    <row r="12" spans="1:18" ht="16.5" thickBot="1" x14ac:dyDescent="0.3">
      <c r="A12" s="106">
        <v>6</v>
      </c>
      <c r="B12" s="97"/>
      <c r="C12" s="98" t="s">
        <v>160</v>
      </c>
      <c r="D12" s="120">
        <v>2459489.4596849917</v>
      </c>
      <c r="E12" s="120">
        <v>2563702.1002769135</v>
      </c>
      <c r="F12" s="120">
        <v>2671222.9858170864</v>
      </c>
      <c r="G12" s="120">
        <v>2781947.9673158596</v>
      </c>
      <c r="H12" s="120">
        <v>2893027.0589148467</v>
      </c>
      <c r="I12" s="120">
        <v>3004393.605260672</v>
      </c>
      <c r="J12" s="120">
        <v>3115994.282070633</v>
      </c>
      <c r="K12" s="120">
        <v>3227786.4299185709</v>
      </c>
      <c r="L12" s="120">
        <v>3339735.9212635555</v>
      </c>
      <c r="M12" s="120">
        <v>3451815.4540728466</v>
      </c>
      <c r="N12" s="120">
        <v>3564003.1867202474</v>
      </c>
      <c r="O12" s="120">
        <v>3676292.0159830041</v>
      </c>
      <c r="P12" s="120">
        <v>3788715.6795566259</v>
      </c>
      <c r="Q12" s="120">
        <v>3118317.3959119883</v>
      </c>
      <c r="R12" s="95"/>
    </row>
    <row r="13" spans="1:18" ht="16.5" thickTop="1" x14ac:dyDescent="0.25">
      <c r="A13" s="106">
        <v>7</v>
      </c>
      <c r="B13" s="97"/>
      <c r="C13" s="97"/>
      <c r="D13" s="105"/>
      <c r="E13" s="105"/>
      <c r="F13" s="105"/>
      <c r="G13" s="105"/>
      <c r="H13" s="105"/>
      <c r="I13" s="105"/>
      <c r="J13" s="105"/>
      <c r="K13" s="105"/>
      <c r="L13" s="105"/>
      <c r="M13" s="105"/>
      <c r="N13" s="105"/>
      <c r="O13" s="105"/>
      <c r="P13" s="105"/>
      <c r="Q13" s="105"/>
      <c r="R13" s="95"/>
    </row>
    <row r="14" spans="1:18" ht="15.75" x14ac:dyDescent="0.25">
      <c r="A14" s="106">
        <v>8</v>
      </c>
      <c r="B14" s="97"/>
      <c r="C14" s="97"/>
      <c r="D14" s="118"/>
      <c r="E14" s="118"/>
      <c r="F14" s="118"/>
      <c r="G14" s="118"/>
      <c r="H14" s="118"/>
      <c r="I14" s="118"/>
      <c r="J14" s="118"/>
      <c r="K14" s="118"/>
      <c r="L14" s="118"/>
      <c r="M14" s="118"/>
      <c r="N14" s="118"/>
      <c r="O14" s="118"/>
      <c r="P14" s="118"/>
      <c r="Q14" s="103"/>
      <c r="R14" s="95"/>
    </row>
    <row r="15" spans="1:18" ht="15.75" x14ac:dyDescent="0.25">
      <c r="A15" s="106">
        <v>4</v>
      </c>
      <c r="B15" s="129">
        <v>111.11</v>
      </c>
      <c r="C15" s="104" t="s">
        <v>161</v>
      </c>
      <c r="D15" s="128">
        <v>1703881.61</v>
      </c>
      <c r="E15" s="128">
        <v>1703881.61</v>
      </c>
      <c r="F15" s="128">
        <v>1703881.61</v>
      </c>
      <c r="G15" s="128">
        <v>1703881.61</v>
      </c>
      <c r="H15" s="128">
        <v>1703881.61</v>
      </c>
      <c r="I15" s="128">
        <v>1703881.61</v>
      </c>
      <c r="J15" s="128">
        <v>1703881.61</v>
      </c>
      <c r="K15" s="128">
        <v>1703881.61</v>
      </c>
      <c r="L15" s="128">
        <v>1703881.61</v>
      </c>
      <c r="M15" s="128">
        <v>1703881.61</v>
      </c>
      <c r="N15" s="128">
        <v>1703881.61</v>
      </c>
      <c r="O15" s="128">
        <v>1703881.61</v>
      </c>
      <c r="P15" s="128">
        <v>1703881.61</v>
      </c>
      <c r="Q15" s="127">
        <v>1703881.6099999996</v>
      </c>
      <c r="R15" s="95"/>
    </row>
    <row r="16" spans="1:18" ht="15.75" x14ac:dyDescent="0.25">
      <c r="A16" s="106">
        <v>9</v>
      </c>
      <c r="B16" s="129">
        <v>115</v>
      </c>
      <c r="C16" s="104" t="s">
        <v>162</v>
      </c>
      <c r="D16" s="126">
        <v>13114417.309999989</v>
      </c>
      <c r="E16" s="126">
        <v>13174575.179999989</v>
      </c>
      <c r="F16" s="126">
        <v>13234733.049999988</v>
      </c>
      <c r="G16" s="126">
        <v>13294890.919999987</v>
      </c>
      <c r="H16" s="126">
        <v>13355048.789999986</v>
      </c>
      <c r="I16" s="126">
        <v>13415206.659999985</v>
      </c>
      <c r="J16" s="126">
        <v>13475364.529999984</v>
      </c>
      <c r="K16" s="126">
        <v>13535522.399999984</v>
      </c>
      <c r="L16" s="126">
        <v>13595680.269999983</v>
      </c>
      <c r="M16" s="126">
        <v>13655838.139999982</v>
      </c>
      <c r="N16" s="126">
        <v>13715996.009999981</v>
      </c>
      <c r="O16" s="126">
        <v>13776153.87999998</v>
      </c>
      <c r="P16" s="126">
        <v>13836311.74999998</v>
      </c>
      <c r="Q16" s="127">
        <v>13475364.529999983</v>
      </c>
      <c r="R16" s="95"/>
    </row>
    <row r="17" spans="1:18" ht="15.75" x14ac:dyDescent="0.25">
      <c r="A17" s="106">
        <v>10</v>
      </c>
      <c r="B17" s="97"/>
      <c r="C17" s="97"/>
      <c r="D17" s="118"/>
      <c r="E17" s="118"/>
      <c r="F17" s="118"/>
      <c r="G17" s="118"/>
      <c r="H17" s="118"/>
      <c r="I17" s="118"/>
      <c r="J17" s="118"/>
      <c r="K17" s="118"/>
      <c r="L17" s="118"/>
      <c r="M17" s="118"/>
      <c r="N17" s="118"/>
      <c r="O17" s="118"/>
      <c r="P17" s="118"/>
      <c r="Q17" s="103"/>
      <c r="R17" s="95"/>
    </row>
    <row r="18" spans="1:18" ht="16.5" thickBot="1" x14ac:dyDescent="0.3">
      <c r="A18" s="106">
        <v>11</v>
      </c>
      <c r="B18" s="97"/>
      <c r="C18" s="97" t="s">
        <v>163</v>
      </c>
      <c r="D18" s="121">
        <v>17277788.379685</v>
      </c>
      <c r="E18" s="121">
        <v>17442158.890276901</v>
      </c>
      <c r="F18" s="121">
        <v>17609837.645817075</v>
      </c>
      <c r="G18" s="121">
        <v>17780720.497315846</v>
      </c>
      <c r="H18" s="121">
        <v>17951957.458914831</v>
      </c>
      <c r="I18" s="121">
        <v>18123481.875260659</v>
      </c>
      <c r="J18" s="121">
        <v>18295240.422070615</v>
      </c>
      <c r="K18" s="121">
        <v>18467190.439918555</v>
      </c>
      <c r="L18" s="121">
        <v>18639297.801263537</v>
      </c>
      <c r="M18" s="121">
        <v>18811535.204072829</v>
      </c>
      <c r="N18" s="121">
        <v>18983880.806720227</v>
      </c>
      <c r="O18" s="121">
        <v>19156327.505982984</v>
      </c>
      <c r="P18" s="121">
        <v>19328909.039556604</v>
      </c>
      <c r="Q18" s="121">
        <v>18297563.53591197</v>
      </c>
      <c r="R18" s="95"/>
    </row>
    <row r="19" spans="1:18" ht="16.5" thickTop="1" x14ac:dyDescent="0.25">
      <c r="A19" s="99"/>
      <c r="B19" s="97"/>
      <c r="C19" s="97"/>
      <c r="D19" s="118"/>
      <c r="E19" s="118"/>
      <c r="F19" s="118"/>
      <c r="G19" s="118"/>
      <c r="H19" s="118"/>
      <c r="I19" s="118"/>
      <c r="J19" s="118"/>
      <c r="K19" s="118"/>
      <c r="L19" s="118"/>
      <c r="M19" s="118"/>
      <c r="N19" s="118"/>
      <c r="O19" s="118"/>
      <c r="P19" s="118"/>
      <c r="Q19" s="103"/>
      <c r="R19" s="95"/>
    </row>
    <row r="20" spans="1:18" ht="15.75" x14ac:dyDescent="0.25">
      <c r="A20" s="107"/>
      <c r="B20" s="97"/>
      <c r="C20" s="97"/>
      <c r="D20" s="118"/>
      <c r="E20" s="118"/>
      <c r="F20" s="118"/>
      <c r="G20" s="118"/>
      <c r="H20" s="118"/>
      <c r="I20" s="118"/>
      <c r="J20" s="118"/>
      <c r="K20" s="118"/>
      <c r="L20" s="118"/>
      <c r="M20" s="118"/>
      <c r="N20" s="118"/>
      <c r="O20" s="118"/>
      <c r="P20" s="118"/>
      <c r="Q20" s="103"/>
      <c r="R20" s="95"/>
    </row>
    <row r="21" spans="1:18" ht="15.75" x14ac:dyDescent="0.25">
      <c r="A21" s="107"/>
      <c r="B21" s="97"/>
      <c r="C21" s="97"/>
      <c r="D21" s="118"/>
      <c r="E21" s="118"/>
      <c r="F21" s="118"/>
      <c r="G21" s="118"/>
      <c r="H21" s="118"/>
      <c r="I21" s="118"/>
      <c r="J21" s="118"/>
      <c r="K21" s="118"/>
      <c r="L21" s="118"/>
      <c r="M21" s="118"/>
      <c r="N21" s="118"/>
      <c r="O21" s="118"/>
      <c r="P21" s="118"/>
      <c r="Q21" s="103"/>
      <c r="R21" s="95"/>
    </row>
    <row r="22" spans="1:18" ht="15.75" x14ac:dyDescent="0.25">
      <c r="A22" s="107"/>
      <c r="B22" s="97"/>
      <c r="C22" s="97"/>
      <c r="D22" s="118"/>
      <c r="E22" s="118"/>
      <c r="F22" s="118"/>
      <c r="G22" s="118"/>
      <c r="H22" s="118"/>
      <c r="I22" s="118"/>
      <c r="J22" s="118"/>
      <c r="K22" s="118"/>
      <c r="L22" s="118"/>
      <c r="M22" s="118"/>
      <c r="N22" s="118"/>
      <c r="O22" s="118"/>
      <c r="P22" s="118"/>
      <c r="Q22" s="103"/>
      <c r="R22" s="96"/>
    </row>
    <row r="23" spans="1:18" ht="15.75" x14ac:dyDescent="0.25">
      <c r="A23" s="107"/>
      <c r="B23" s="97"/>
      <c r="C23" s="97"/>
      <c r="D23" s="118"/>
      <c r="E23" s="118"/>
      <c r="F23" s="118"/>
      <c r="G23" s="118"/>
      <c r="H23" s="118"/>
      <c r="I23" s="118"/>
      <c r="J23" s="118"/>
      <c r="K23" s="118"/>
      <c r="L23" s="118"/>
      <c r="M23" s="118"/>
      <c r="N23" s="118"/>
      <c r="O23" s="118"/>
      <c r="P23" s="118"/>
      <c r="Q23" s="103"/>
      <c r="R23" s="96"/>
    </row>
    <row r="24" spans="1:18" ht="15.75" x14ac:dyDescent="0.25">
      <c r="A24" s="107"/>
      <c r="B24" s="97"/>
      <c r="C24" s="97"/>
      <c r="D24" s="118"/>
      <c r="E24" s="118"/>
      <c r="F24" s="118"/>
      <c r="G24" s="118"/>
      <c r="H24" s="118"/>
      <c r="I24" s="118"/>
      <c r="J24" s="118"/>
      <c r="K24" s="118"/>
      <c r="L24" s="118"/>
      <c r="M24" s="118"/>
      <c r="N24" s="118"/>
      <c r="O24" s="118"/>
      <c r="P24" s="118"/>
      <c r="Q24" s="103"/>
      <c r="R24" s="96"/>
    </row>
    <row r="25" spans="1:18" ht="15.75" x14ac:dyDescent="0.25">
      <c r="A25" s="107"/>
      <c r="B25" s="97"/>
      <c r="C25" s="97"/>
      <c r="D25" s="118"/>
      <c r="E25" s="118"/>
      <c r="F25" s="118"/>
      <c r="G25" s="118"/>
      <c r="H25" s="118"/>
      <c r="I25" s="118"/>
      <c r="J25" s="118"/>
      <c r="K25" s="118"/>
      <c r="L25" s="118"/>
      <c r="M25" s="118"/>
      <c r="N25" s="118"/>
      <c r="O25" s="118"/>
      <c r="P25" s="118"/>
      <c r="Q25" s="103"/>
      <c r="R25" s="96"/>
    </row>
    <row r="26" spans="1:18" ht="15.75" x14ac:dyDescent="0.25">
      <c r="A26" s="107"/>
      <c r="B26" s="97"/>
      <c r="C26" s="97"/>
      <c r="D26" s="118"/>
      <c r="E26" s="118"/>
      <c r="F26" s="118"/>
      <c r="G26" s="118"/>
      <c r="H26" s="118"/>
      <c r="I26" s="118"/>
      <c r="J26" s="118"/>
      <c r="K26" s="118"/>
      <c r="L26" s="118"/>
      <c r="M26" s="118"/>
      <c r="N26" s="118"/>
      <c r="O26" s="118"/>
      <c r="P26" s="118"/>
      <c r="Q26" s="103"/>
      <c r="R26" s="96"/>
    </row>
    <row r="27" spans="1:18" ht="15.75" x14ac:dyDescent="0.25">
      <c r="A27" s="107"/>
      <c r="B27" s="97"/>
      <c r="C27" s="97"/>
      <c r="D27" s="118"/>
      <c r="E27" s="118"/>
      <c r="F27" s="118"/>
      <c r="G27" s="118"/>
      <c r="H27" s="118"/>
      <c r="I27" s="118"/>
      <c r="J27" s="118"/>
      <c r="K27" s="118"/>
      <c r="L27" s="118"/>
      <c r="M27" s="118"/>
      <c r="N27" s="118"/>
      <c r="O27" s="118"/>
      <c r="P27" s="118"/>
      <c r="Q27" s="103"/>
      <c r="R27" s="96"/>
    </row>
    <row r="28" spans="1:18" ht="15.75" x14ac:dyDescent="0.25">
      <c r="A28" s="107"/>
      <c r="B28" s="97"/>
      <c r="C28" s="97"/>
      <c r="D28" s="118"/>
      <c r="E28" s="118"/>
      <c r="F28" s="118"/>
      <c r="G28" s="118"/>
      <c r="H28" s="118"/>
      <c r="I28" s="118"/>
      <c r="J28" s="118"/>
      <c r="K28" s="118"/>
      <c r="L28" s="118"/>
      <c r="M28" s="118"/>
      <c r="N28" s="118"/>
      <c r="O28" s="118"/>
      <c r="P28" s="118"/>
      <c r="Q28" s="103"/>
      <c r="R28" s="96"/>
    </row>
    <row r="29" spans="1:18" ht="15.75" x14ac:dyDescent="0.25">
      <c r="A29" s="107"/>
      <c r="B29" s="97"/>
      <c r="C29" s="97"/>
      <c r="D29" s="118"/>
      <c r="E29" s="118"/>
      <c r="F29" s="118"/>
      <c r="G29" s="118"/>
      <c r="H29" s="118"/>
      <c r="I29" s="118"/>
      <c r="J29" s="118"/>
      <c r="K29" s="118"/>
      <c r="L29" s="118"/>
      <c r="M29" s="118"/>
      <c r="N29" s="118"/>
      <c r="O29" s="118"/>
      <c r="P29" s="118"/>
      <c r="Q29" s="103"/>
      <c r="R29" s="96"/>
    </row>
    <row r="30" spans="1:18" ht="15.75" x14ac:dyDescent="0.25">
      <c r="A30" s="107"/>
      <c r="B30" s="97"/>
      <c r="C30" s="97"/>
      <c r="D30" s="118"/>
      <c r="E30" s="118"/>
      <c r="F30" s="118"/>
      <c r="G30" s="118"/>
      <c r="H30" s="118"/>
      <c r="I30" s="118"/>
      <c r="J30" s="118"/>
      <c r="K30" s="118"/>
      <c r="L30" s="118"/>
      <c r="M30" s="118"/>
      <c r="N30" s="118"/>
      <c r="O30" s="118"/>
      <c r="P30" s="118"/>
      <c r="Q30" s="103"/>
      <c r="R30" s="96"/>
    </row>
    <row r="31" spans="1:18" ht="15.75" x14ac:dyDescent="0.25">
      <c r="A31" s="107"/>
      <c r="B31" s="97"/>
      <c r="C31" s="97"/>
      <c r="D31" s="103"/>
      <c r="E31" s="103"/>
      <c r="F31" s="103"/>
      <c r="G31" s="103"/>
      <c r="H31" s="103"/>
      <c r="I31" s="103"/>
      <c r="J31" s="103"/>
      <c r="K31" s="103"/>
      <c r="L31" s="103"/>
      <c r="M31" s="103"/>
      <c r="N31" s="103"/>
      <c r="O31" s="103"/>
      <c r="P31" s="103"/>
      <c r="Q31" s="103"/>
      <c r="R31" s="96"/>
    </row>
    <row r="32" spans="1:18" ht="15.75" x14ac:dyDescent="0.25">
      <c r="A32" s="107"/>
      <c r="B32" s="97"/>
      <c r="C32" s="97"/>
      <c r="D32" s="118"/>
      <c r="E32" s="118"/>
      <c r="F32" s="118"/>
      <c r="G32" s="118"/>
      <c r="H32" s="118"/>
      <c r="I32" s="118"/>
      <c r="J32" s="118"/>
      <c r="K32" s="118"/>
      <c r="L32" s="118"/>
      <c r="M32" s="118"/>
      <c r="N32" s="118"/>
      <c r="O32" s="118"/>
      <c r="P32" s="118"/>
      <c r="Q32" s="103"/>
      <c r="R32" s="122"/>
    </row>
    <row r="33" spans="1:18" ht="15.75" x14ac:dyDescent="0.25">
      <c r="A33" s="107"/>
      <c r="B33" s="97"/>
      <c r="C33" s="97"/>
      <c r="D33" s="103"/>
      <c r="E33" s="103"/>
      <c r="F33" s="103"/>
      <c r="G33" s="103"/>
      <c r="H33" s="103"/>
      <c r="I33" s="103"/>
      <c r="J33" s="103"/>
      <c r="K33" s="103"/>
      <c r="L33" s="103"/>
      <c r="M33" s="103"/>
      <c r="N33" s="103"/>
      <c r="O33" s="103"/>
      <c r="P33" s="103"/>
      <c r="Q33" s="103"/>
      <c r="R33" s="96"/>
    </row>
    <row r="34" spans="1:18" ht="15.75" x14ac:dyDescent="0.25">
      <c r="A34" s="107"/>
      <c r="B34" s="97"/>
      <c r="C34" s="97"/>
      <c r="D34" s="103"/>
      <c r="E34" s="103"/>
      <c r="F34" s="103"/>
      <c r="G34" s="103"/>
      <c r="H34" s="103"/>
      <c r="I34" s="103"/>
      <c r="J34" s="103"/>
      <c r="K34" s="103"/>
      <c r="L34" s="103"/>
      <c r="M34" s="103"/>
      <c r="N34" s="103"/>
      <c r="O34" s="103"/>
      <c r="P34" s="103"/>
      <c r="Q34" s="103"/>
      <c r="R34" s="96"/>
    </row>
    <row r="35" spans="1:18" ht="15.75" x14ac:dyDescent="0.25">
      <c r="A35" s="107"/>
      <c r="B35" s="97"/>
      <c r="C35" s="97"/>
      <c r="D35" s="103"/>
      <c r="E35" s="103"/>
      <c r="F35" s="103"/>
      <c r="G35" s="103"/>
      <c r="H35" s="103"/>
      <c r="I35" s="103"/>
      <c r="J35" s="103"/>
      <c r="K35" s="103"/>
      <c r="L35" s="103"/>
      <c r="M35" s="103"/>
      <c r="N35" s="103"/>
      <c r="O35" s="103"/>
      <c r="P35" s="103"/>
      <c r="Q35" s="103"/>
      <c r="R35" s="96"/>
    </row>
    <row r="36" spans="1:18" ht="15.75" x14ac:dyDescent="0.25">
      <c r="A36" s="107"/>
      <c r="B36" s="97"/>
      <c r="C36" s="97"/>
      <c r="D36" s="103"/>
      <c r="E36" s="103"/>
      <c r="F36" s="103"/>
      <c r="G36" s="103"/>
      <c r="H36" s="103"/>
      <c r="I36" s="103"/>
      <c r="J36" s="103"/>
      <c r="K36" s="103"/>
      <c r="L36" s="103"/>
      <c r="M36" s="103"/>
      <c r="N36" s="103"/>
      <c r="O36" s="103"/>
      <c r="P36" s="103"/>
      <c r="Q36" s="103"/>
      <c r="R36" s="96"/>
    </row>
    <row r="37" spans="1:18" ht="15.75" x14ac:dyDescent="0.25">
      <c r="A37" s="107"/>
      <c r="B37" s="97"/>
      <c r="C37" s="97"/>
      <c r="D37" s="97"/>
      <c r="E37" s="97"/>
      <c r="F37" s="97"/>
      <c r="G37" s="97"/>
      <c r="H37" s="97"/>
      <c r="I37" s="97"/>
      <c r="J37" s="97"/>
      <c r="K37" s="97"/>
      <c r="L37" s="97"/>
      <c r="M37" s="97"/>
      <c r="N37" s="97"/>
      <c r="O37" s="97"/>
      <c r="P37" s="97"/>
      <c r="Q37" s="97"/>
      <c r="R37" s="96"/>
    </row>
    <row r="38" spans="1:18" ht="16.5" thickBot="1" x14ac:dyDescent="0.3">
      <c r="A38" s="113"/>
      <c r="B38" s="119"/>
      <c r="C38" s="119"/>
      <c r="D38" s="119"/>
      <c r="E38" s="119"/>
      <c r="F38" s="119"/>
      <c r="G38" s="119"/>
      <c r="H38" s="119"/>
      <c r="I38" s="119"/>
      <c r="J38" s="119"/>
      <c r="K38" s="119"/>
      <c r="L38" s="119"/>
      <c r="M38" s="119"/>
      <c r="N38" s="119"/>
      <c r="O38" s="119"/>
      <c r="P38" s="119"/>
      <c r="Q38" s="119"/>
      <c r="R38" s="95"/>
    </row>
    <row r="39" spans="1:18" ht="15.75" x14ac:dyDescent="0.25">
      <c r="A39" s="107"/>
      <c r="B39" s="97"/>
      <c r="C39" s="97"/>
      <c r="D39" s="97"/>
      <c r="E39" s="97"/>
      <c r="F39" s="97"/>
      <c r="G39" s="97"/>
      <c r="H39" s="97"/>
      <c r="I39" s="97"/>
      <c r="J39" s="97"/>
      <c r="K39" s="97"/>
      <c r="L39" s="97"/>
      <c r="M39" s="97"/>
      <c r="N39" s="97"/>
      <c r="O39" s="97"/>
      <c r="P39" s="97"/>
      <c r="Q39" s="97"/>
      <c r="R39" s="95"/>
    </row>
    <row r="40" spans="1:18" ht="15.75" x14ac:dyDescent="0.25">
      <c r="A40" s="107"/>
      <c r="B40" s="97"/>
      <c r="C40" s="97"/>
      <c r="D40" s="97"/>
      <c r="E40" s="97"/>
      <c r="F40" s="97"/>
      <c r="G40" s="97"/>
      <c r="H40" s="97"/>
      <c r="I40" s="97"/>
      <c r="J40" s="97"/>
      <c r="K40" s="97"/>
      <c r="L40" s="97"/>
      <c r="M40" s="97"/>
      <c r="N40" s="97"/>
      <c r="O40" s="97"/>
      <c r="P40" s="97"/>
      <c r="Q40" s="97"/>
      <c r="R40" s="95"/>
    </row>
    <row r="41" spans="1:18" ht="15.75" x14ac:dyDescent="0.25">
      <c r="A41" s="18"/>
      <c r="B41" s="3"/>
      <c r="C41" s="3"/>
      <c r="D41" s="3"/>
      <c r="E41" s="3"/>
      <c r="F41" s="3"/>
      <c r="G41" s="3"/>
      <c r="H41" s="3"/>
      <c r="I41" s="3"/>
      <c r="J41" s="3"/>
      <c r="K41" s="3"/>
      <c r="L41" s="3"/>
      <c r="M41" s="3"/>
      <c r="N41" s="3"/>
      <c r="O41" s="3"/>
      <c r="P41" s="3"/>
      <c r="Q41" s="3"/>
    </row>
    <row r="42" spans="1:18" ht="15.75" x14ac:dyDescent="0.25">
      <c r="A42" s="18"/>
      <c r="B42" s="3"/>
      <c r="C42" s="3"/>
      <c r="D42" s="3"/>
      <c r="E42" s="3"/>
      <c r="F42" s="3"/>
      <c r="G42" s="3"/>
      <c r="H42" s="3"/>
      <c r="I42" s="3"/>
      <c r="J42" s="3"/>
      <c r="K42" s="3"/>
      <c r="L42" s="3"/>
      <c r="M42" s="3"/>
      <c r="N42" s="3"/>
      <c r="O42" s="3"/>
      <c r="P42" s="3"/>
      <c r="Q42" s="3"/>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E7C2-784B-460F-A2A6-DE144B1BCF85}">
  <sheetPr>
    <tabColor rgb="FF92D050"/>
  </sheetPr>
  <dimension ref="A1:A2"/>
  <sheetViews>
    <sheetView workbookViewId="0"/>
  </sheetViews>
  <sheetFormatPr defaultRowHeight="15" x14ac:dyDescent="0.25"/>
  <sheetData>
    <row r="1" spans="1:1" s="95" customFormat="1" x14ac:dyDescent="0.25">
      <c r="A1" s="95" t="s">
        <v>192</v>
      </c>
    </row>
    <row r="2" spans="1:1" s="95" customFormat="1" x14ac:dyDescent="0.25">
      <c r="A2" s="95" t="s">
        <v>186</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7D20-0D4C-4390-8364-0106D031D166}">
  <dimension ref="A1:O27"/>
  <sheetViews>
    <sheetView zoomScale="70" zoomScaleNormal="70" workbookViewId="0">
      <pane xSplit="1" ySplit="7" topLeftCell="B8" activePane="bottomRight" state="frozen"/>
      <selection pane="topRight"/>
      <selection pane="bottomLeft"/>
      <selection pane="bottomRight"/>
    </sheetView>
  </sheetViews>
  <sheetFormatPr defaultRowHeight="15" x14ac:dyDescent="0.25"/>
  <cols>
    <col min="1" max="1" width="74.140625" style="95" bestFit="1" customWidth="1"/>
    <col min="2" max="8" width="17.7109375" style="95" bestFit="1" customWidth="1"/>
    <col min="9" max="10" width="18.85546875" style="95" bestFit="1" customWidth="1"/>
    <col min="11" max="14" width="17.7109375" style="95" bestFit="1" customWidth="1"/>
    <col min="15" max="15" width="18.85546875" style="95" bestFit="1" customWidth="1"/>
    <col min="16" max="16384" width="9.140625" style="95"/>
  </cols>
  <sheetData>
    <row r="1" spans="1:15" x14ac:dyDescent="0.25">
      <c r="A1" s="95" t="s">
        <v>193</v>
      </c>
    </row>
    <row r="2" spans="1:15" x14ac:dyDescent="0.25">
      <c r="A2" s="95" t="s">
        <v>186</v>
      </c>
    </row>
    <row r="3" spans="1:15" ht="15.75" thickBot="1" x14ac:dyDescent="0.3">
      <c r="A3" s="140"/>
      <c r="B3" s="140"/>
      <c r="C3" s="140"/>
      <c r="D3" s="140"/>
      <c r="E3" s="140"/>
      <c r="F3" s="140"/>
      <c r="G3" s="140"/>
      <c r="H3" s="140"/>
      <c r="I3" s="140"/>
      <c r="J3" s="140"/>
      <c r="K3" s="140"/>
      <c r="L3" s="140"/>
      <c r="M3" s="140"/>
      <c r="N3" s="140"/>
      <c r="O3" s="140"/>
    </row>
    <row r="4" spans="1:15" ht="15" customHeight="1" x14ac:dyDescent="0.25">
      <c r="A4" s="141" t="s">
        <v>114</v>
      </c>
    </row>
    <row r="5" spans="1:15" ht="15.75" thickBot="1" x14ac:dyDescent="0.3">
      <c r="A5" s="140"/>
      <c r="B5" s="140"/>
      <c r="C5" s="140"/>
      <c r="D5" s="140"/>
      <c r="E5" s="140"/>
      <c r="F5" s="140"/>
      <c r="G5" s="140"/>
      <c r="H5" s="140"/>
      <c r="I5" s="140"/>
      <c r="J5" s="140"/>
      <c r="K5" s="140"/>
      <c r="L5" s="140"/>
      <c r="M5" s="140"/>
      <c r="N5" s="140"/>
      <c r="O5" s="140"/>
    </row>
    <row r="6" spans="1:15" ht="15.75" thickBot="1" x14ac:dyDescent="0.3">
      <c r="A6" s="163" t="s">
        <v>169</v>
      </c>
      <c r="B6" s="142" t="s">
        <v>42</v>
      </c>
      <c r="C6" s="142" t="s">
        <v>43</v>
      </c>
      <c r="D6" s="142" t="s">
        <v>44</v>
      </c>
      <c r="E6" s="142" t="s">
        <v>45</v>
      </c>
      <c r="F6" s="142" t="s">
        <v>46</v>
      </c>
      <c r="G6" s="142" t="s">
        <v>47</v>
      </c>
      <c r="H6" s="142" t="s">
        <v>48</v>
      </c>
      <c r="I6" s="142" t="s">
        <v>49</v>
      </c>
      <c r="J6" s="142" t="s">
        <v>50</v>
      </c>
      <c r="K6" s="142" t="s">
        <v>51</v>
      </c>
      <c r="L6" s="142" t="s">
        <v>52</v>
      </c>
      <c r="M6" s="142" t="s">
        <v>53</v>
      </c>
      <c r="N6" s="142" t="s">
        <v>54</v>
      </c>
      <c r="O6" s="164" t="s">
        <v>55</v>
      </c>
    </row>
    <row r="7" spans="1:15" ht="15.75" thickBot="1" x14ac:dyDescent="0.3">
      <c r="A7" s="163"/>
      <c r="B7" s="142" t="s">
        <v>170</v>
      </c>
      <c r="C7" s="142" t="s">
        <v>170</v>
      </c>
      <c r="D7" s="142" t="s">
        <v>170</v>
      </c>
      <c r="E7" s="142" t="s">
        <v>170</v>
      </c>
      <c r="F7" s="142" t="s">
        <v>170</v>
      </c>
      <c r="G7" s="142" t="s">
        <v>170</v>
      </c>
      <c r="H7" s="142" t="s">
        <v>170</v>
      </c>
      <c r="I7" s="142" t="s">
        <v>170</v>
      </c>
      <c r="J7" s="142" t="s">
        <v>170</v>
      </c>
      <c r="K7" s="142" t="s">
        <v>170</v>
      </c>
      <c r="L7" s="142" t="s">
        <v>170</v>
      </c>
      <c r="M7" s="142" t="s">
        <v>170</v>
      </c>
      <c r="N7" s="142" t="s">
        <v>170</v>
      </c>
      <c r="O7" s="165"/>
    </row>
    <row r="8" spans="1:15" x14ac:dyDescent="0.25">
      <c r="A8" s="143" t="s">
        <v>40</v>
      </c>
      <c r="B8" s="144"/>
      <c r="C8" s="144"/>
      <c r="D8" s="144"/>
      <c r="E8" s="144"/>
      <c r="F8" s="144"/>
      <c r="G8" s="144"/>
      <c r="H8" s="144"/>
      <c r="I8" s="144"/>
      <c r="J8" s="144"/>
      <c r="K8" s="144"/>
      <c r="L8" s="144"/>
      <c r="M8" s="144"/>
      <c r="N8" s="144"/>
      <c r="O8" s="144"/>
    </row>
    <row r="9" spans="1:15" x14ac:dyDescent="0.25">
      <c r="A9" s="145" t="s">
        <v>171</v>
      </c>
      <c r="B9" s="144"/>
      <c r="C9" s="144"/>
      <c r="D9" s="144"/>
      <c r="E9" s="144"/>
      <c r="F9" s="144"/>
      <c r="G9" s="144"/>
      <c r="H9" s="144"/>
      <c r="I9" s="144"/>
      <c r="J9" s="144"/>
      <c r="K9" s="144"/>
      <c r="L9" s="144"/>
      <c r="M9" s="144"/>
      <c r="N9" s="144"/>
      <c r="O9" s="144"/>
    </row>
    <row r="10" spans="1:15" x14ac:dyDescent="0.25">
      <c r="A10" s="146" t="s">
        <v>127</v>
      </c>
      <c r="B10" s="144"/>
      <c r="C10" s="144"/>
      <c r="D10" s="144"/>
      <c r="E10" s="144"/>
      <c r="F10" s="144"/>
      <c r="G10" s="144"/>
      <c r="H10" s="144"/>
      <c r="I10" s="144"/>
      <c r="J10" s="144"/>
      <c r="K10" s="144"/>
      <c r="L10" s="144"/>
      <c r="M10" s="144"/>
      <c r="N10" s="144"/>
      <c r="O10" s="144"/>
    </row>
    <row r="11" spans="1:15" x14ac:dyDescent="0.25">
      <c r="A11" s="147" t="s">
        <v>172</v>
      </c>
      <c r="B11" s="144"/>
      <c r="C11" s="144"/>
      <c r="D11" s="144"/>
      <c r="E11" s="144"/>
      <c r="F11" s="144"/>
      <c r="G11" s="144"/>
      <c r="H11" s="144"/>
      <c r="I11" s="144"/>
      <c r="J11" s="144"/>
      <c r="K11" s="144"/>
      <c r="L11" s="144"/>
      <c r="M11" s="144"/>
      <c r="N11" s="144"/>
      <c r="O11" s="144"/>
    </row>
    <row r="12" spans="1:15" x14ac:dyDescent="0.25">
      <c r="A12" s="151" t="s">
        <v>173</v>
      </c>
      <c r="B12" s="152">
        <v>-197448600.34461311</v>
      </c>
      <c r="C12" s="152">
        <v>-198414169.32641694</v>
      </c>
      <c r="D12" s="152">
        <v>-199387489.12482327</v>
      </c>
      <c r="E12" s="152">
        <v>-200312287.60241812</v>
      </c>
      <c r="F12" s="152">
        <v>-201294992.97513017</v>
      </c>
      <c r="G12" s="152">
        <v>-202286323.43446177</v>
      </c>
      <c r="H12" s="152">
        <v>-203285673.79090145</v>
      </c>
      <c r="I12" s="152">
        <v>-204292993.17786041</v>
      </c>
      <c r="J12" s="152">
        <v>-205308277.22228342</v>
      </c>
      <c r="K12" s="152">
        <v>-206331615.29751527</v>
      </c>
      <c r="L12" s="152">
        <v>-207363251.08202377</v>
      </c>
      <c r="M12" s="152">
        <v>-208403377.90896904</v>
      </c>
      <c r="N12" s="152">
        <v>-209451944.31999081</v>
      </c>
      <c r="O12" s="152">
        <f>SUM(B12:N12)/13</f>
        <v>-203352384.27749285</v>
      </c>
    </row>
    <row r="13" spans="1:15" x14ac:dyDescent="0.25">
      <c r="A13" s="151" t="s">
        <v>174</v>
      </c>
      <c r="B13" s="152">
        <v>-2094623.3734524597</v>
      </c>
      <c r="C13" s="152">
        <v>-2190339.2534114076</v>
      </c>
      <c r="D13" s="152">
        <v>-2287813.0572904432</v>
      </c>
      <c r="E13" s="152">
        <v>-2387103.7959094187</v>
      </c>
      <c r="F13" s="152">
        <v>-2488258.6779242144</v>
      </c>
      <c r="G13" s="152">
        <v>-2591315.4702595351</v>
      </c>
      <c r="H13" s="152">
        <v>-2696304.3864551452</v>
      </c>
      <c r="I13" s="152">
        <v>-2803249.5973428544</v>
      </c>
      <c r="J13" s="152">
        <v>-2912170.4395881118</v>
      </c>
      <c r="K13" s="152">
        <v>-3023082.3825232778</v>
      </c>
      <c r="L13" s="152">
        <v>-3135997.8016142379</v>
      </c>
      <c r="M13" s="152">
        <v>-3250926.5972337024</v>
      </c>
      <c r="N13" s="152">
        <v>-3367876.6896798396</v>
      </c>
      <c r="O13" s="152">
        <f>SUM(B13:N13)/13</f>
        <v>-2709927.8094372805</v>
      </c>
    </row>
    <row r="14" spans="1:15" x14ac:dyDescent="0.25">
      <c r="A14" s="148" t="s">
        <v>175</v>
      </c>
      <c r="B14" s="144">
        <v>-1730743.7175470267</v>
      </c>
      <c r="C14" s="144">
        <v>-1810127.0191407958</v>
      </c>
      <c r="D14" s="144">
        <v>-1892763.2349007302</v>
      </c>
      <c r="E14" s="144">
        <v>-1978555.1153269308</v>
      </c>
      <c r="F14" s="144">
        <v>-2064658.1941528111</v>
      </c>
      <c r="G14" s="144">
        <v>-2151010.2316984343</v>
      </c>
      <c r="H14" s="144">
        <v>-2237561.4362198529</v>
      </c>
      <c r="I14" s="144">
        <v>-2324271.9743219069</v>
      </c>
      <c r="J14" s="144">
        <v>-2411109.97928847</v>
      </c>
      <c r="K14" s="144">
        <v>-2498049.9577466398</v>
      </c>
      <c r="L14" s="144">
        <v>-2585071.5149980951</v>
      </c>
      <c r="M14" s="144">
        <v>-2672165.5867324714</v>
      </c>
      <c r="N14" s="144">
        <v>-2759350.3015704979</v>
      </c>
      <c r="O14" s="144">
        <f t="shared" ref="O14:O18" si="0">SUM(B14:N14)/13</f>
        <v>-2239649.0972034354</v>
      </c>
    </row>
    <row r="15" spans="1:15" x14ac:dyDescent="0.25">
      <c r="A15" s="148" t="s">
        <v>176</v>
      </c>
      <c r="B15" s="144">
        <v>-1703881.61</v>
      </c>
      <c r="C15" s="144">
        <v>-1703881.61</v>
      </c>
      <c r="D15" s="144">
        <v>-1703881.61</v>
      </c>
      <c r="E15" s="144">
        <v>-1703881.61</v>
      </c>
      <c r="F15" s="144">
        <v>-1703881.61</v>
      </c>
      <c r="G15" s="144">
        <v>-1703881.61</v>
      </c>
      <c r="H15" s="144">
        <v>-1703881.61</v>
      </c>
      <c r="I15" s="144">
        <v>-1703881.61</v>
      </c>
      <c r="J15" s="144">
        <v>-1703881.61</v>
      </c>
      <c r="K15" s="144">
        <v>-1703881.61</v>
      </c>
      <c r="L15" s="144">
        <v>-1703881.61</v>
      </c>
      <c r="M15" s="144">
        <v>-1703881.61</v>
      </c>
      <c r="N15" s="144">
        <v>-1703881.61</v>
      </c>
      <c r="O15" s="144">
        <f t="shared" si="0"/>
        <v>-1703881.6099999996</v>
      </c>
    </row>
    <row r="16" spans="1:15" x14ac:dyDescent="0.25">
      <c r="A16" s="148" t="s">
        <v>177</v>
      </c>
      <c r="B16" s="144">
        <v>-728745.74213796353</v>
      </c>
      <c r="C16" s="144">
        <v>-753575.08113611653</v>
      </c>
      <c r="D16" s="144">
        <v>-778459.75091635436</v>
      </c>
      <c r="E16" s="144">
        <v>-803392.851988927</v>
      </c>
      <c r="F16" s="144">
        <v>-828368.86476203392</v>
      </c>
      <c r="G16" s="144">
        <v>-853383.37356223504</v>
      </c>
      <c r="H16" s="144">
        <v>-878432.84585077828</v>
      </c>
      <c r="I16" s="144">
        <v>-903514.45559666166</v>
      </c>
      <c r="J16" s="144">
        <v>-928625.9419750839</v>
      </c>
      <c r="K16" s="144">
        <v>-953765.49632620404</v>
      </c>
      <c r="L16" s="144">
        <v>-978931.67172214901</v>
      </c>
      <c r="M16" s="144">
        <v>-1004126.4292505309</v>
      </c>
      <c r="N16" s="144">
        <v>-1029365.3779861256</v>
      </c>
      <c r="O16" s="144">
        <f t="shared" si="0"/>
        <v>-878668.2987085511</v>
      </c>
    </row>
    <row r="17" spans="1:15" ht="15.75" thickBot="1" x14ac:dyDescent="0.3">
      <c r="A17" s="148" t="s">
        <v>178</v>
      </c>
      <c r="B17" s="144">
        <v>-13114417.309999999</v>
      </c>
      <c r="C17" s="144">
        <v>-13174575.18</v>
      </c>
      <c r="D17" s="144">
        <v>-13234733.049999999</v>
      </c>
      <c r="E17" s="144">
        <v>-13294890.92</v>
      </c>
      <c r="F17" s="144">
        <v>-13355048.789999999</v>
      </c>
      <c r="G17" s="144">
        <v>-13415206.66</v>
      </c>
      <c r="H17" s="144">
        <v>-13475364.529999999</v>
      </c>
      <c r="I17" s="144">
        <v>-13535522.399999999</v>
      </c>
      <c r="J17" s="144">
        <v>-13595680.27</v>
      </c>
      <c r="K17" s="144">
        <v>-13655838.140000001</v>
      </c>
      <c r="L17" s="144">
        <v>-13715996.01</v>
      </c>
      <c r="M17" s="144">
        <v>-13776153.879999999</v>
      </c>
      <c r="N17" s="144">
        <v>-13836311.75</v>
      </c>
      <c r="O17" s="144">
        <f t="shared" si="0"/>
        <v>-13475364.529999999</v>
      </c>
    </row>
    <row r="18" spans="1:15" x14ac:dyDescent="0.25">
      <c r="A18" s="149" t="s">
        <v>172</v>
      </c>
      <c r="B18" s="150">
        <v>-216821012.09775057</v>
      </c>
      <c r="C18" s="150">
        <v>-218046667.47010529</v>
      </c>
      <c r="D18" s="150">
        <v>-219285139.82793084</v>
      </c>
      <c r="E18" s="150">
        <v>-220480111.89564341</v>
      </c>
      <c r="F18" s="150">
        <v>-221735209.11196923</v>
      </c>
      <c r="G18" s="150">
        <v>-223001120.779982</v>
      </c>
      <c r="H18" s="150">
        <v>-224277218.59942722</v>
      </c>
      <c r="I18" s="150">
        <v>-225563433.21512184</v>
      </c>
      <c r="J18" s="150">
        <v>-226859745.46313509</v>
      </c>
      <c r="K18" s="150">
        <v>-228166232.8841114</v>
      </c>
      <c r="L18" s="150">
        <v>-229483129.69035825</v>
      </c>
      <c r="M18" s="150">
        <v>-230810632.01218578</v>
      </c>
      <c r="N18" s="150">
        <v>-232148730.0492273</v>
      </c>
      <c r="O18" s="150">
        <f t="shared" si="0"/>
        <v>-224359875.62284213</v>
      </c>
    </row>
    <row r="21" spans="1:15" x14ac:dyDescent="0.25">
      <c r="A21" s="43"/>
    </row>
    <row r="22" spans="1:15" x14ac:dyDescent="0.25">
      <c r="A22" s="43" t="s">
        <v>179</v>
      </c>
      <c r="B22" s="59">
        <f>'G1-12'!E47</f>
        <v>199543223.71806562</v>
      </c>
      <c r="C22" s="59">
        <f>'G1-12'!F47</f>
        <v>200604508.57982844</v>
      </c>
      <c r="D22" s="59">
        <f>'G1-12'!G47</f>
        <v>201675302.18211377</v>
      </c>
      <c r="E22" s="59">
        <f>'G1-12'!H47</f>
        <v>202699391.39832759</v>
      </c>
      <c r="F22" s="59">
        <f>'G1-12'!I47</f>
        <v>203783251.65305454</v>
      </c>
      <c r="G22" s="59">
        <f>'G1-12'!J47</f>
        <v>204877638.90472138</v>
      </c>
      <c r="H22" s="59">
        <f>'G1-12'!K47</f>
        <v>205981978.1773566</v>
      </c>
      <c r="I22" s="59">
        <f>'G1-12'!L47</f>
        <v>207096242.77520335</v>
      </c>
      <c r="J22" s="59">
        <f>'G1-12'!M47</f>
        <v>208220447.66187158</v>
      </c>
      <c r="K22" s="59">
        <f>'G1-12'!N47</f>
        <v>209354697.68003854</v>
      </c>
      <c r="L22" s="59">
        <f>'G1-12'!O47</f>
        <v>210499248.88363805</v>
      </c>
      <c r="M22" s="59">
        <f>'G1-12'!P47</f>
        <v>211654304.50620279</v>
      </c>
      <c r="N22" s="59">
        <f>'G1-12'!Q47</f>
        <v>212819821.00967079</v>
      </c>
      <c r="O22" s="59">
        <f>'G1-12'!R47</f>
        <v>206062312.08693019</v>
      </c>
    </row>
    <row r="23" spans="1:15" x14ac:dyDescent="0.25">
      <c r="A23" s="45" t="s">
        <v>93</v>
      </c>
      <c r="B23" s="60">
        <f>B22+SUM(B12:B13)</f>
        <v>0</v>
      </c>
      <c r="C23" s="60">
        <f t="shared" ref="C23:O23" si="1">C22+SUM(C12:C13)</f>
        <v>0</v>
      </c>
      <c r="D23" s="60">
        <f t="shared" si="1"/>
        <v>0</v>
      </c>
      <c r="E23" s="60">
        <f t="shared" si="1"/>
        <v>0</v>
      </c>
      <c r="F23" s="60">
        <f t="shared" si="1"/>
        <v>0</v>
      </c>
      <c r="G23" s="60">
        <f t="shared" si="1"/>
        <v>0</v>
      </c>
      <c r="H23" s="60">
        <f t="shared" si="1"/>
        <v>0</v>
      </c>
      <c r="I23" s="60">
        <f t="shared" si="1"/>
        <v>0</v>
      </c>
      <c r="J23" s="60">
        <f t="shared" si="1"/>
        <v>0</v>
      </c>
      <c r="K23" s="60">
        <f t="shared" si="1"/>
        <v>0</v>
      </c>
      <c r="L23" s="60">
        <f t="shared" si="1"/>
        <v>0</v>
      </c>
      <c r="M23" s="60">
        <f t="shared" si="1"/>
        <v>0</v>
      </c>
      <c r="N23" s="60">
        <f t="shared" si="1"/>
        <v>0</v>
      </c>
      <c r="O23" s="60">
        <f t="shared" si="1"/>
        <v>0</v>
      </c>
    </row>
    <row r="26" spans="1:15" x14ac:dyDescent="0.25">
      <c r="A26" s="43" t="s">
        <v>180</v>
      </c>
      <c r="B26" s="138">
        <f>'G1-12'!E51</f>
        <v>216821012.0977506</v>
      </c>
      <c r="C26" s="138">
        <f>'G1-12'!F51</f>
        <v>218046667.47010532</v>
      </c>
      <c r="D26" s="138">
        <f>'G1-12'!G51</f>
        <v>219285139.82793084</v>
      </c>
      <c r="E26" s="138">
        <f>'G1-12'!H51</f>
        <v>220480111.89564344</v>
      </c>
      <c r="F26" s="138">
        <f>'G1-12'!I51</f>
        <v>221735209.11196938</v>
      </c>
      <c r="G26" s="138">
        <f>'G1-12'!J51</f>
        <v>223001120.77998206</v>
      </c>
      <c r="H26" s="138">
        <f>'G1-12'!K51</f>
        <v>224277218.59942719</v>
      </c>
      <c r="I26" s="138">
        <f>'G1-12'!L51</f>
        <v>225563433.2151219</v>
      </c>
      <c r="J26" s="138">
        <f>'G1-12'!M51</f>
        <v>226859745.46313512</v>
      </c>
      <c r="K26" s="138">
        <f>'G1-12'!N51</f>
        <v>228166232.88411137</v>
      </c>
      <c r="L26" s="138">
        <f>'G1-12'!O51</f>
        <v>229483129.69035828</v>
      </c>
      <c r="M26" s="138">
        <f>'G1-12'!P51</f>
        <v>230810632.01218575</v>
      </c>
      <c r="N26" s="138">
        <f>'G1-12'!Q51</f>
        <v>232148730.04922739</v>
      </c>
      <c r="O26" s="138">
        <f>'G1-12'!R51</f>
        <v>224359875.62284213</v>
      </c>
    </row>
    <row r="27" spans="1:15" x14ac:dyDescent="0.25">
      <c r="A27" s="45" t="s">
        <v>93</v>
      </c>
      <c r="B27" s="60">
        <f>B26+B18</f>
        <v>0</v>
      </c>
      <c r="C27" s="60">
        <f t="shared" ref="C27:O27" si="2">C26+C18</f>
        <v>0</v>
      </c>
      <c r="D27" s="60">
        <f t="shared" si="2"/>
        <v>0</v>
      </c>
      <c r="E27" s="60">
        <f t="shared" si="2"/>
        <v>0</v>
      </c>
      <c r="F27" s="60">
        <f t="shared" si="2"/>
        <v>0</v>
      </c>
      <c r="G27" s="60">
        <f t="shared" si="2"/>
        <v>0</v>
      </c>
      <c r="H27" s="60">
        <f t="shared" si="2"/>
        <v>0</v>
      </c>
      <c r="I27" s="60">
        <f t="shared" si="2"/>
        <v>0</v>
      </c>
      <c r="J27" s="60">
        <f t="shared" si="2"/>
        <v>0</v>
      </c>
      <c r="K27" s="60">
        <f t="shared" si="2"/>
        <v>0</v>
      </c>
      <c r="L27" s="60">
        <f t="shared" si="2"/>
        <v>0</v>
      </c>
      <c r="M27" s="60">
        <f t="shared" si="2"/>
        <v>0</v>
      </c>
      <c r="N27" s="60">
        <f t="shared" si="2"/>
        <v>0</v>
      </c>
      <c r="O27" s="60">
        <f t="shared" si="2"/>
        <v>0</v>
      </c>
    </row>
  </sheetData>
  <mergeCells count="2">
    <mergeCell ref="A6:A7"/>
    <mergeCell ref="O6:O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48FDB-ABE9-474F-B0C8-C29308B63B85}">
  <dimension ref="A1:K62"/>
  <sheetViews>
    <sheetView tabSelected="1" workbookViewId="0">
      <pane xSplit="1" ySplit="7" topLeftCell="B8" activePane="bottomRight" state="frozen"/>
      <selection pane="topRight"/>
      <selection pane="bottomLeft"/>
      <selection pane="bottomRight" activeCell="F12" sqref="F11:F12"/>
    </sheetView>
  </sheetViews>
  <sheetFormatPr defaultRowHeight="15" x14ac:dyDescent="0.25"/>
  <cols>
    <col min="1" max="1" width="86.28515625" bestFit="1" customWidth="1"/>
    <col min="2" max="2" width="16" bestFit="1" customWidth="1"/>
    <col min="3" max="3" width="12.28515625" bestFit="1" customWidth="1"/>
    <col min="4" max="4" width="11.28515625" bestFit="1" customWidth="1"/>
    <col min="5" max="5" width="10.7109375" bestFit="1" customWidth="1"/>
    <col min="6" max="7" width="12.28515625" bestFit="1" customWidth="1"/>
    <col min="8" max="8" width="11.28515625" bestFit="1" customWidth="1"/>
    <col min="9" max="9" width="10.7109375" bestFit="1" customWidth="1"/>
    <col min="10" max="10" width="12.28515625" bestFit="1" customWidth="1"/>
  </cols>
  <sheetData>
    <row r="1" spans="1:11" s="95" customFormat="1" x14ac:dyDescent="0.25">
      <c r="A1" s="95" t="s">
        <v>194</v>
      </c>
    </row>
    <row r="2" spans="1:11" s="95" customFormat="1" x14ac:dyDescent="0.25">
      <c r="A2" s="95" t="s">
        <v>186</v>
      </c>
    </row>
    <row r="3" spans="1:11" ht="15.75" thickBot="1" x14ac:dyDescent="0.3">
      <c r="A3" s="64"/>
      <c r="B3" s="64"/>
      <c r="C3" s="64"/>
      <c r="D3" s="64"/>
      <c r="E3" s="64"/>
      <c r="F3" s="64"/>
      <c r="G3" s="64"/>
      <c r="H3" s="64"/>
      <c r="I3" s="64"/>
      <c r="J3" s="64"/>
      <c r="K3" s="64"/>
    </row>
    <row r="4" spans="1:11" x14ac:dyDescent="0.25">
      <c r="A4" s="65" t="s">
        <v>114</v>
      </c>
      <c r="B4" s="63"/>
      <c r="C4" s="63"/>
      <c r="D4" s="63"/>
      <c r="E4" s="63"/>
      <c r="F4" s="63"/>
      <c r="G4" s="63"/>
      <c r="H4" s="63"/>
      <c r="I4" s="63"/>
      <c r="J4" s="63"/>
      <c r="K4" s="63"/>
    </row>
    <row r="5" spans="1:11" ht="15.75" thickBot="1" x14ac:dyDescent="0.3">
      <c r="A5" s="64"/>
      <c r="B5" s="64"/>
      <c r="C5" s="64"/>
      <c r="D5" s="64"/>
      <c r="E5" s="64"/>
      <c r="F5" s="64"/>
      <c r="G5" s="64"/>
      <c r="H5" s="64"/>
      <c r="I5" s="64"/>
      <c r="J5" s="64"/>
      <c r="K5" s="64"/>
    </row>
    <row r="6" spans="1:11" ht="15.75" thickBot="1" x14ac:dyDescent="0.3">
      <c r="A6" s="166" t="s">
        <v>115</v>
      </c>
      <c r="B6" s="166" t="s">
        <v>54</v>
      </c>
      <c r="C6" s="166"/>
      <c r="D6" s="166"/>
      <c r="E6" s="166"/>
      <c r="F6" s="166"/>
      <c r="G6" s="166"/>
      <c r="H6" s="166"/>
      <c r="I6" s="166"/>
      <c r="J6" s="166"/>
      <c r="K6" s="166"/>
    </row>
    <row r="7" spans="1:11" ht="39" thickBot="1" x14ac:dyDescent="0.3">
      <c r="A7" s="166"/>
      <c r="B7" s="66" t="s">
        <v>116</v>
      </c>
      <c r="C7" s="66" t="s">
        <v>117</v>
      </c>
      <c r="D7" s="66" t="s">
        <v>118</v>
      </c>
      <c r="E7" s="66" t="s">
        <v>119</v>
      </c>
      <c r="F7" s="66" t="s">
        <v>120</v>
      </c>
      <c r="G7" s="66" t="s">
        <v>121</v>
      </c>
      <c r="H7" s="66" t="s">
        <v>122</v>
      </c>
      <c r="I7" s="66" t="s">
        <v>123</v>
      </c>
      <c r="J7" s="66" t="s">
        <v>124</v>
      </c>
      <c r="K7" s="66" t="s">
        <v>125</v>
      </c>
    </row>
    <row r="8" spans="1:11" x14ac:dyDescent="0.25">
      <c r="A8" s="67" t="s">
        <v>126</v>
      </c>
      <c r="B8" s="68"/>
      <c r="C8" s="68"/>
      <c r="D8" s="68"/>
      <c r="E8" s="68"/>
      <c r="F8" s="68"/>
      <c r="G8" s="68"/>
      <c r="H8" s="68"/>
      <c r="I8" s="68"/>
      <c r="J8" s="68"/>
      <c r="K8" s="69"/>
    </row>
    <row r="9" spans="1:11" x14ac:dyDescent="0.25">
      <c r="A9" s="70" t="s">
        <v>127</v>
      </c>
      <c r="B9" s="68"/>
      <c r="C9" s="68"/>
      <c r="D9" s="68"/>
      <c r="E9" s="68"/>
      <c r="F9" s="68"/>
      <c r="G9" s="68"/>
      <c r="H9" s="68"/>
      <c r="I9" s="68"/>
      <c r="J9" s="68"/>
      <c r="K9" s="69"/>
    </row>
    <row r="10" spans="1:11" x14ac:dyDescent="0.25">
      <c r="A10" s="71" t="s">
        <v>128</v>
      </c>
      <c r="B10" s="68"/>
      <c r="C10" s="68"/>
      <c r="D10" s="68"/>
      <c r="E10" s="68"/>
      <c r="F10" s="68"/>
      <c r="G10" s="68"/>
      <c r="H10" s="68"/>
      <c r="I10" s="68"/>
      <c r="J10" s="68"/>
      <c r="K10" s="69"/>
    </row>
    <row r="11" spans="1:11" x14ac:dyDescent="0.25">
      <c r="A11" s="72" t="s">
        <v>129</v>
      </c>
      <c r="B11" s="68"/>
      <c r="C11" s="68"/>
      <c r="D11" s="68"/>
      <c r="E11" s="68"/>
      <c r="F11" s="68"/>
      <c r="G11" s="68"/>
      <c r="H11" s="68"/>
      <c r="I11" s="68"/>
      <c r="J11" s="68"/>
      <c r="K11" s="69"/>
    </row>
    <row r="12" spans="1:11" ht="15.75" thickBot="1" x14ac:dyDescent="0.3">
      <c r="A12" s="73" t="s">
        <v>130</v>
      </c>
      <c r="B12" s="68">
        <v>-3216177.405911989</v>
      </c>
      <c r="C12" s="68">
        <v>-3216177.405911989</v>
      </c>
      <c r="D12" s="68">
        <v>0</v>
      </c>
      <c r="E12" s="68">
        <v>0</v>
      </c>
      <c r="F12" s="68">
        <v>-3216177.405911989</v>
      </c>
      <c r="G12" s="68">
        <v>-3216177.405911989</v>
      </c>
      <c r="H12" s="68">
        <v>0</v>
      </c>
      <c r="I12" s="68">
        <v>0</v>
      </c>
      <c r="J12" s="68">
        <v>-3216177.405911989</v>
      </c>
      <c r="K12" s="74">
        <v>1</v>
      </c>
    </row>
    <row r="13" spans="1:11" x14ac:dyDescent="0.25">
      <c r="A13" s="75" t="s">
        <v>129</v>
      </c>
      <c r="B13" s="76">
        <v>-3216177.405911989</v>
      </c>
      <c r="C13" s="76">
        <v>-3216177.405911989</v>
      </c>
      <c r="D13" s="76">
        <v>0</v>
      </c>
      <c r="E13" s="76">
        <v>0</v>
      </c>
      <c r="F13" s="76">
        <v>-3216177.405911989</v>
      </c>
      <c r="G13" s="76">
        <v>-3216177.405911989</v>
      </c>
      <c r="H13" s="76">
        <v>0</v>
      </c>
      <c r="I13" s="76">
        <v>0</v>
      </c>
      <c r="J13" s="76">
        <v>-3216177.405911989</v>
      </c>
      <c r="K13" s="77">
        <v>1</v>
      </c>
    </row>
    <row r="15" spans="1:11" x14ac:dyDescent="0.25">
      <c r="A15" s="72" t="s">
        <v>131</v>
      </c>
      <c r="B15" s="68"/>
      <c r="C15" s="68"/>
      <c r="D15" s="68"/>
      <c r="E15" s="68"/>
      <c r="F15" s="68"/>
      <c r="G15" s="68"/>
      <c r="H15" s="68"/>
      <c r="I15" s="68"/>
      <c r="J15" s="68"/>
      <c r="K15" s="69"/>
    </row>
    <row r="16" spans="1:11" x14ac:dyDescent="0.25">
      <c r="A16" s="80" t="s">
        <v>132</v>
      </c>
      <c r="B16" s="81">
        <v>-13416.049999999997</v>
      </c>
      <c r="C16" s="81">
        <v>-13416.049999999997</v>
      </c>
      <c r="D16" s="81">
        <v>0</v>
      </c>
      <c r="E16" s="81">
        <v>0</v>
      </c>
      <c r="F16" s="81">
        <v>-13416.049999999997</v>
      </c>
      <c r="G16" s="81">
        <v>-13416.049999999997</v>
      </c>
      <c r="H16" s="81">
        <v>0</v>
      </c>
      <c r="I16" s="81">
        <v>0</v>
      </c>
      <c r="J16" s="81">
        <v>-13416.049999999997</v>
      </c>
      <c r="K16" s="82">
        <v>1</v>
      </c>
    </row>
    <row r="17" spans="1:11" x14ac:dyDescent="0.25">
      <c r="A17" s="80" t="s">
        <v>133</v>
      </c>
      <c r="B17" s="81">
        <v>31592.84811352324</v>
      </c>
      <c r="C17" s="81">
        <v>31592.84811352324</v>
      </c>
      <c r="D17" s="81">
        <v>0</v>
      </c>
      <c r="E17" s="81">
        <v>-49069.796661833199</v>
      </c>
      <c r="F17" s="81">
        <v>-17476.94854830996</v>
      </c>
      <c r="G17" s="81">
        <v>31592.84811352324</v>
      </c>
      <c r="H17" s="81">
        <v>0</v>
      </c>
      <c r="I17" s="81">
        <v>-49069.796661833199</v>
      </c>
      <c r="J17" s="81">
        <v>-17476.94854830996</v>
      </c>
      <c r="K17" s="82">
        <v>1</v>
      </c>
    </row>
    <row r="18" spans="1:11" x14ac:dyDescent="0.25">
      <c r="A18" s="80" t="s">
        <v>134</v>
      </c>
      <c r="B18" s="81">
        <v>-132914873.78508022</v>
      </c>
      <c r="C18" s="81">
        <v>-132914873.78508022</v>
      </c>
      <c r="D18" s="81">
        <v>0</v>
      </c>
      <c r="E18" s="81">
        <v>-56669.679207888352</v>
      </c>
      <c r="F18" s="81">
        <v>-132971543.46428812</v>
      </c>
      <c r="G18" s="81">
        <v>-132914873.78508022</v>
      </c>
      <c r="H18" s="81">
        <v>0</v>
      </c>
      <c r="I18" s="81">
        <v>-56669.679207888352</v>
      </c>
      <c r="J18" s="81">
        <v>-132971543.46428812</v>
      </c>
      <c r="K18" s="82">
        <v>1</v>
      </c>
    </row>
    <row r="19" spans="1:11" x14ac:dyDescent="0.25">
      <c r="A19" s="80" t="s">
        <v>135</v>
      </c>
      <c r="B19" s="81">
        <v>-412535.57674540672</v>
      </c>
      <c r="C19" s="81">
        <v>-412535.57674540672</v>
      </c>
      <c r="D19" s="81">
        <v>0</v>
      </c>
      <c r="E19" s="81">
        <v>7944.7249818386272</v>
      </c>
      <c r="F19" s="81">
        <v>-404590.85176356812</v>
      </c>
      <c r="G19" s="81">
        <v>-412535.57674540672</v>
      </c>
      <c r="H19" s="81">
        <v>0</v>
      </c>
      <c r="I19" s="81">
        <v>7944.7249818386272</v>
      </c>
      <c r="J19" s="81">
        <v>-404590.85176356812</v>
      </c>
      <c r="K19" s="82">
        <v>1</v>
      </c>
    </row>
    <row r="20" spans="1:11" x14ac:dyDescent="0.25">
      <c r="A20" s="80" t="s">
        <v>136</v>
      </c>
      <c r="B20" s="81">
        <v>-5825522.0140800588</v>
      </c>
      <c r="C20" s="81">
        <v>-5825522.0140800588</v>
      </c>
      <c r="D20" s="81">
        <v>0</v>
      </c>
      <c r="E20" s="81">
        <v>-33822.456176272637</v>
      </c>
      <c r="F20" s="81">
        <v>-5859344.4702563314</v>
      </c>
      <c r="G20" s="81">
        <v>-5825522.0140800588</v>
      </c>
      <c r="H20" s="81">
        <v>0</v>
      </c>
      <c r="I20" s="81">
        <v>-33822.456176272637</v>
      </c>
      <c r="J20" s="81">
        <v>-5859344.4702563314</v>
      </c>
      <c r="K20" s="82">
        <v>1</v>
      </c>
    </row>
    <row r="21" spans="1:11" x14ac:dyDescent="0.25">
      <c r="A21" s="80" t="s">
        <v>137</v>
      </c>
      <c r="B21" s="81">
        <v>-50008850.02421464</v>
      </c>
      <c r="C21" s="81">
        <v>-50008850.02421464</v>
      </c>
      <c r="D21" s="81">
        <v>0</v>
      </c>
      <c r="E21" s="81">
        <v>7439055.779461192</v>
      </c>
      <c r="F21" s="81">
        <v>-42569794.24475345</v>
      </c>
      <c r="G21" s="81">
        <v>-50008850.02421464</v>
      </c>
      <c r="H21" s="81">
        <v>0</v>
      </c>
      <c r="I21" s="81">
        <v>7439055.779461192</v>
      </c>
      <c r="J21" s="81">
        <v>-42569794.24475345</v>
      </c>
      <c r="K21" s="82">
        <v>1</v>
      </c>
    </row>
    <row r="22" spans="1:11" x14ac:dyDescent="0.25">
      <c r="A22" s="80" t="s">
        <v>138</v>
      </c>
      <c r="B22" s="81">
        <v>-1522474.0771467756</v>
      </c>
      <c r="C22" s="81">
        <v>-1522474.0771467756</v>
      </c>
      <c r="D22" s="81">
        <v>0</v>
      </c>
      <c r="E22" s="81">
        <v>-4909556.405085356</v>
      </c>
      <c r="F22" s="81">
        <v>-6432030.4822321311</v>
      </c>
      <c r="G22" s="81">
        <v>-1522474.0771467756</v>
      </c>
      <c r="H22" s="81">
        <v>0</v>
      </c>
      <c r="I22" s="81">
        <v>-4909556.405085356</v>
      </c>
      <c r="J22" s="81">
        <v>-6432030.4822321311</v>
      </c>
      <c r="K22" s="82">
        <v>1</v>
      </c>
    </row>
    <row r="23" spans="1:11" x14ac:dyDescent="0.25">
      <c r="A23" s="80" t="s">
        <v>139</v>
      </c>
      <c r="B23" s="81">
        <v>1450896.7367004792</v>
      </c>
      <c r="C23" s="81">
        <v>1450896.7367004792</v>
      </c>
      <c r="D23" s="81">
        <v>0</v>
      </c>
      <c r="E23" s="81">
        <v>-2966556.5719833518</v>
      </c>
      <c r="F23" s="81">
        <v>-1515659.8352828727</v>
      </c>
      <c r="G23" s="81">
        <v>1450896.7367004792</v>
      </c>
      <c r="H23" s="81">
        <v>0</v>
      </c>
      <c r="I23" s="81">
        <v>-2966556.5719833518</v>
      </c>
      <c r="J23" s="81">
        <v>-1515659.8352828727</v>
      </c>
      <c r="K23" s="82">
        <v>1</v>
      </c>
    </row>
    <row r="24" spans="1:11" x14ac:dyDescent="0.25">
      <c r="A24" s="80" t="s">
        <v>140</v>
      </c>
      <c r="B24" s="81">
        <v>-1983478.4333461015</v>
      </c>
      <c r="C24" s="81">
        <v>-1983478.4333461015</v>
      </c>
      <c r="D24" s="81">
        <v>0</v>
      </c>
      <c r="E24" s="81">
        <v>16007.507181421966</v>
      </c>
      <c r="F24" s="81">
        <v>-1967470.9261646797</v>
      </c>
      <c r="G24" s="81">
        <v>-1983478.4333461015</v>
      </c>
      <c r="H24" s="81">
        <v>0</v>
      </c>
      <c r="I24" s="81">
        <v>16007.507181421966</v>
      </c>
      <c r="J24" s="81">
        <v>-1967470.9261646797</v>
      </c>
      <c r="K24" s="82">
        <v>1</v>
      </c>
    </row>
    <row r="25" spans="1:11" x14ac:dyDescent="0.25">
      <c r="A25" s="80" t="s">
        <v>141</v>
      </c>
      <c r="B25" s="81">
        <v>-139457.74906157504</v>
      </c>
      <c r="C25" s="81">
        <v>-139457.74906157504</v>
      </c>
      <c r="D25" s="81">
        <v>0</v>
      </c>
      <c r="E25" s="81">
        <v>-5631.0221305794994</v>
      </c>
      <c r="F25" s="81">
        <v>-145088.77119215456</v>
      </c>
      <c r="G25" s="81">
        <v>-139457.74906157504</v>
      </c>
      <c r="H25" s="81">
        <v>0</v>
      </c>
      <c r="I25" s="81">
        <v>-5631.0221305794994</v>
      </c>
      <c r="J25" s="81">
        <v>-145088.77119215456</v>
      </c>
      <c r="K25" s="82">
        <v>1</v>
      </c>
    </row>
    <row r="26" spans="1:11" x14ac:dyDescent="0.25">
      <c r="A26" s="80" t="s">
        <v>142</v>
      </c>
      <c r="B26" s="81">
        <v>-2292690.7366329478</v>
      </c>
      <c r="C26" s="81">
        <v>-2292690.7366329478</v>
      </c>
      <c r="D26" s="81">
        <v>0</v>
      </c>
      <c r="E26" s="81">
        <v>-19959.235617570477</v>
      </c>
      <c r="F26" s="81">
        <v>-2312649.9722505184</v>
      </c>
      <c r="G26" s="81">
        <v>-2292690.7366329478</v>
      </c>
      <c r="H26" s="81">
        <v>0</v>
      </c>
      <c r="I26" s="81">
        <v>-19959.235617570477</v>
      </c>
      <c r="J26" s="81">
        <v>-2312649.9722505184</v>
      </c>
      <c r="K26" s="82">
        <v>1</v>
      </c>
    </row>
    <row r="27" spans="1:11" x14ac:dyDescent="0.25">
      <c r="A27" s="80" t="s">
        <v>143</v>
      </c>
      <c r="B27" s="81">
        <v>-402026.17908449896</v>
      </c>
      <c r="C27" s="81">
        <v>-402026.17908449896</v>
      </c>
      <c r="D27" s="81">
        <v>0</v>
      </c>
      <c r="E27" s="81">
        <v>2039.8525650997051</v>
      </c>
      <c r="F27" s="81">
        <v>-399986.32651939924</v>
      </c>
      <c r="G27" s="81">
        <v>-402026.17908449896</v>
      </c>
      <c r="H27" s="81">
        <v>0</v>
      </c>
      <c r="I27" s="81">
        <v>2039.8525650997051</v>
      </c>
      <c r="J27" s="81">
        <v>-399986.32651939924</v>
      </c>
      <c r="K27" s="82">
        <v>1</v>
      </c>
    </row>
    <row r="28" spans="1:11" x14ac:dyDescent="0.25">
      <c r="A28" s="80" t="s">
        <v>144</v>
      </c>
      <c r="B28" s="81">
        <v>-2075839.3866942956</v>
      </c>
      <c r="C28" s="81">
        <v>-2075839.3866942956</v>
      </c>
      <c r="D28" s="81">
        <v>2075839.3866942956</v>
      </c>
      <c r="E28" s="81">
        <v>-1918606.8977642986</v>
      </c>
      <c r="F28" s="81">
        <v>-1918606.8977642986</v>
      </c>
      <c r="G28" s="81">
        <v>-2075839.3866942956</v>
      </c>
      <c r="H28" s="81">
        <v>2075839.3866942956</v>
      </c>
      <c r="I28" s="81">
        <v>-1918606.8977642986</v>
      </c>
      <c r="J28" s="81">
        <v>-1918606.8977642986</v>
      </c>
      <c r="K28" s="82">
        <v>1</v>
      </c>
    </row>
    <row r="29" spans="1:11" x14ac:dyDescent="0.25">
      <c r="A29" s="80" t="s">
        <v>145</v>
      </c>
      <c r="B29" s="81">
        <v>-494303.38183287974</v>
      </c>
      <c r="C29" s="81">
        <v>-494303.38183287974</v>
      </c>
      <c r="D29" s="81">
        <v>494303.38183287974</v>
      </c>
      <c r="E29" s="81">
        <v>-500019.45042830484</v>
      </c>
      <c r="F29" s="81">
        <v>-500019.45042830484</v>
      </c>
      <c r="G29" s="81">
        <v>-494303.38183287974</v>
      </c>
      <c r="H29" s="81">
        <v>494303.38183287974</v>
      </c>
      <c r="I29" s="81">
        <v>-500019.45042830484</v>
      </c>
      <c r="J29" s="81">
        <v>-500019.45042830484</v>
      </c>
      <c r="K29" s="82">
        <v>1</v>
      </c>
    </row>
    <row r="30" spans="1:11" x14ac:dyDescent="0.25">
      <c r="A30" s="80" t="s">
        <v>146</v>
      </c>
      <c r="B30" s="81">
        <v>-87766.795525953887</v>
      </c>
      <c r="C30" s="81">
        <v>-87766.795525953887</v>
      </c>
      <c r="D30" s="81">
        <v>87766.795525953887</v>
      </c>
      <c r="E30" s="81">
        <v>-80168.629017994259</v>
      </c>
      <c r="F30" s="81">
        <v>-80168.629017994259</v>
      </c>
      <c r="G30" s="81">
        <v>-87766.795525953887</v>
      </c>
      <c r="H30" s="81">
        <v>87766.795525953887</v>
      </c>
      <c r="I30" s="81">
        <v>-80168.629017994259</v>
      </c>
      <c r="J30" s="81">
        <v>-80168.629017994259</v>
      </c>
      <c r="K30" s="82">
        <v>1</v>
      </c>
    </row>
    <row r="31" spans="1:11" x14ac:dyDescent="0.25">
      <c r="A31" s="80" t="s">
        <v>147</v>
      </c>
      <c r="B31" s="81">
        <v>-52019.665384151849</v>
      </c>
      <c r="C31" s="81">
        <v>-52019.665384151849</v>
      </c>
      <c r="D31" s="81">
        <v>52019.665384151849</v>
      </c>
      <c r="E31" s="81">
        <v>-47238.237352490949</v>
      </c>
      <c r="F31" s="81">
        <v>-47238.237352490949</v>
      </c>
      <c r="G31" s="81">
        <v>-52019.665384151849</v>
      </c>
      <c r="H31" s="81">
        <v>52019.665384151849</v>
      </c>
      <c r="I31" s="81">
        <v>-47238.237352490949</v>
      </c>
      <c r="J31" s="81">
        <v>-47238.237352490949</v>
      </c>
      <c r="K31" s="82">
        <v>1</v>
      </c>
    </row>
    <row r="32" spans="1:11" ht="15.75" thickBot="1" x14ac:dyDescent="0.3">
      <c r="A32" s="80" t="s">
        <v>148</v>
      </c>
      <c r="B32" s="81">
        <v>-382147.48904929584</v>
      </c>
      <c r="C32" s="81">
        <v>-382147.48904929584</v>
      </c>
      <c r="D32" s="81">
        <v>0</v>
      </c>
      <c r="E32" s="81">
        <v>0</v>
      </c>
      <c r="F32" s="81">
        <v>-382147.48904929584</v>
      </c>
      <c r="G32" s="81">
        <v>-382147.48904929584</v>
      </c>
      <c r="H32" s="81">
        <v>0</v>
      </c>
      <c r="I32" s="81">
        <v>0</v>
      </c>
      <c r="J32" s="81">
        <v>-382147.48904929584</v>
      </c>
      <c r="K32" s="82">
        <v>1</v>
      </c>
    </row>
    <row r="33" spans="1:11" x14ac:dyDescent="0.25">
      <c r="A33" s="75" t="s">
        <v>131</v>
      </c>
      <c r="B33" s="76">
        <v>-197124911.75906476</v>
      </c>
      <c r="C33" s="76">
        <v>-197124911.75906476</v>
      </c>
      <c r="D33" s="76">
        <v>2709929.2294372814</v>
      </c>
      <c r="E33" s="76">
        <v>-3122250.5172363878</v>
      </c>
      <c r="F33" s="76">
        <v>-197537233.04686391</v>
      </c>
      <c r="G33" s="76">
        <v>-197124911.75906476</v>
      </c>
      <c r="H33" s="76">
        <v>2709929.2294372814</v>
      </c>
      <c r="I33" s="76">
        <v>-3122250.5172363878</v>
      </c>
      <c r="J33" s="76">
        <v>-197537233.04686391</v>
      </c>
      <c r="K33" s="77">
        <v>17</v>
      </c>
    </row>
    <row r="35" spans="1:11" x14ac:dyDescent="0.25">
      <c r="A35" s="72" t="s">
        <v>149</v>
      </c>
      <c r="B35" s="68"/>
      <c r="C35" s="68"/>
      <c r="D35" s="68"/>
      <c r="E35" s="68"/>
      <c r="F35" s="68"/>
      <c r="G35" s="68"/>
      <c r="H35" s="68"/>
      <c r="I35" s="68"/>
      <c r="J35" s="68"/>
      <c r="K35" s="69"/>
    </row>
    <row r="36" spans="1:11" x14ac:dyDescent="0.25">
      <c r="A36" s="80" t="s">
        <v>150</v>
      </c>
      <c r="B36" s="81">
        <v>-4673774.3235843759</v>
      </c>
      <c r="C36" s="81">
        <v>-4673774.3235843759</v>
      </c>
      <c r="D36" s="81">
        <v>0</v>
      </c>
      <c r="E36" s="81">
        <v>143913.41846400005</v>
      </c>
      <c r="F36" s="81">
        <v>-4529860.9051203756</v>
      </c>
      <c r="G36" s="81">
        <v>-4673774.3235843759</v>
      </c>
      <c r="H36" s="81">
        <v>0</v>
      </c>
      <c r="I36" s="81">
        <v>143913.41846400005</v>
      </c>
      <c r="J36" s="81">
        <v>-4529860.9051203756</v>
      </c>
      <c r="K36" s="82">
        <v>1</v>
      </c>
    </row>
    <row r="37" spans="1:11" x14ac:dyDescent="0.25">
      <c r="A37" s="80" t="s">
        <v>151</v>
      </c>
      <c r="B37" s="81">
        <v>-1781838.2372499986</v>
      </c>
      <c r="C37" s="81">
        <v>-1781838.2372499986</v>
      </c>
      <c r="D37" s="81">
        <v>0</v>
      </c>
      <c r="E37" s="81">
        <v>-49288.005684000003</v>
      </c>
      <c r="F37" s="81">
        <v>-1831126.2429339986</v>
      </c>
      <c r="G37" s="81">
        <v>-1781838.2372499986</v>
      </c>
      <c r="H37" s="81">
        <v>0</v>
      </c>
      <c r="I37" s="81">
        <v>-49288.005684000003</v>
      </c>
      <c r="J37" s="81">
        <v>-1831126.2429339986</v>
      </c>
      <c r="K37" s="82">
        <v>1</v>
      </c>
    </row>
    <row r="38" spans="1:11" x14ac:dyDescent="0.25">
      <c r="A38" s="80" t="s">
        <v>152</v>
      </c>
      <c r="B38" s="81">
        <v>-2383927.7570310263</v>
      </c>
      <c r="C38" s="81">
        <v>-2383927.7570310263</v>
      </c>
      <c r="D38" s="81">
        <v>0</v>
      </c>
      <c r="E38" s="81">
        <v>13686.779487500004</v>
      </c>
      <c r="F38" s="81">
        <v>-2370240.9775435263</v>
      </c>
      <c r="G38" s="81">
        <v>-2383927.7570310263</v>
      </c>
      <c r="H38" s="81">
        <v>0</v>
      </c>
      <c r="I38" s="81">
        <v>13686.779487500004</v>
      </c>
      <c r="J38" s="81">
        <v>-2370240.9775435263</v>
      </c>
      <c r="K38" s="82">
        <v>1</v>
      </c>
    </row>
    <row r="39" spans="1:11" x14ac:dyDescent="0.25">
      <c r="A39" s="73" t="s">
        <v>153</v>
      </c>
      <c r="B39" s="68">
        <v>-13475364.529999999</v>
      </c>
      <c r="C39" s="68">
        <v>-13475364.529999999</v>
      </c>
      <c r="D39" s="68">
        <v>0</v>
      </c>
      <c r="E39" s="68">
        <v>0</v>
      </c>
      <c r="F39" s="68">
        <v>-13475364.529999999</v>
      </c>
      <c r="G39" s="68">
        <v>-13475364.529999999</v>
      </c>
      <c r="H39" s="68">
        <v>0</v>
      </c>
      <c r="I39" s="68">
        <v>0</v>
      </c>
      <c r="J39" s="68">
        <v>-13475364.529999999</v>
      </c>
      <c r="K39" s="74">
        <v>1</v>
      </c>
    </row>
    <row r="40" spans="1:11" ht="15.75" thickBot="1" x14ac:dyDescent="0.3">
      <c r="A40" s="73" t="s">
        <v>154</v>
      </c>
      <c r="B40" s="68">
        <v>-1703881.6099999996</v>
      </c>
      <c r="C40" s="68">
        <v>-1703881.6099999996</v>
      </c>
      <c r="D40" s="68">
        <v>1703881.6099999996</v>
      </c>
      <c r="E40" s="68">
        <v>0</v>
      </c>
      <c r="F40" s="68">
        <v>0</v>
      </c>
      <c r="G40" s="68">
        <v>-1703881.6099999996</v>
      </c>
      <c r="H40" s="68">
        <v>1703881.6099999996</v>
      </c>
      <c r="I40" s="68">
        <v>0</v>
      </c>
      <c r="J40" s="68">
        <v>0</v>
      </c>
      <c r="K40" s="74">
        <v>1</v>
      </c>
    </row>
    <row r="41" spans="1:11" x14ac:dyDescent="0.25">
      <c r="A41" s="75" t="s">
        <v>149</v>
      </c>
      <c r="B41" s="76">
        <v>-24018786.457865402</v>
      </c>
      <c r="C41" s="76">
        <v>-24018786.457865402</v>
      </c>
      <c r="D41" s="76">
        <v>1703881.6099999996</v>
      </c>
      <c r="E41" s="76">
        <v>108312.19226750004</v>
      </c>
      <c r="F41" s="76">
        <v>-22206592.655597903</v>
      </c>
      <c r="G41" s="76">
        <v>-24018786.457865402</v>
      </c>
      <c r="H41" s="76">
        <v>1703881.6099999996</v>
      </c>
      <c r="I41" s="76">
        <v>108312.19226750004</v>
      </c>
      <c r="J41" s="76">
        <v>-22206592.655597903</v>
      </c>
      <c r="K41" s="77">
        <v>5</v>
      </c>
    </row>
    <row r="42" spans="1:11" ht="15.75" thickBot="1" x14ac:dyDescent="0.3"/>
    <row r="43" spans="1:11" x14ac:dyDescent="0.25">
      <c r="A43" s="78" t="s">
        <v>128</v>
      </c>
      <c r="B43" s="79">
        <v>-224359875.62284213</v>
      </c>
      <c r="C43" s="79">
        <v>-224359875.62284213</v>
      </c>
      <c r="D43" s="79">
        <v>4413810.8394372808</v>
      </c>
      <c r="E43" s="79">
        <v>-3013938.324968888</v>
      </c>
      <c r="F43" s="79">
        <v>-222960003.10837379</v>
      </c>
      <c r="G43" s="79">
        <v>-224359875.62284213</v>
      </c>
      <c r="H43" s="79">
        <v>4413810.8394372808</v>
      </c>
      <c r="I43" s="79">
        <v>-3013938.324968888</v>
      </c>
      <c r="J43" s="79">
        <v>-222960003.10837379</v>
      </c>
      <c r="K43" s="69">
        <v>23</v>
      </c>
    </row>
    <row r="45" spans="1:11" x14ac:dyDescent="0.25">
      <c r="A45" s="83" t="s">
        <v>156</v>
      </c>
      <c r="B45" s="84">
        <f>SUM(B16:B32)+SUM(B36:B38)</f>
        <v>-205964452.07693017</v>
      </c>
    </row>
    <row r="46" spans="1:11" s="41" customFormat="1" x14ac:dyDescent="0.25">
      <c r="B46" s="84"/>
    </row>
    <row r="47" spans="1:11" s="41" customFormat="1" x14ac:dyDescent="0.25">
      <c r="B47" s="84"/>
    </row>
    <row r="49" spans="1:10" x14ac:dyDescent="0.25">
      <c r="A49" s="85" t="s">
        <v>155</v>
      </c>
      <c r="B49" s="86">
        <f>'G1-12'!R47</f>
        <v>206062312.08693019</v>
      </c>
    </row>
    <row r="50" spans="1:10" x14ac:dyDescent="0.25">
      <c r="A50" s="94" t="s">
        <v>93</v>
      </c>
      <c r="B50" s="90">
        <f>B45+B49</f>
        <v>97860.010000020266</v>
      </c>
    </row>
    <row r="52" spans="1:10" x14ac:dyDescent="0.25">
      <c r="A52" s="133" t="s">
        <v>166</v>
      </c>
      <c r="B52" t="s">
        <v>185</v>
      </c>
    </row>
    <row r="53" spans="1:10" x14ac:dyDescent="0.25">
      <c r="A53" s="134" t="s">
        <v>164</v>
      </c>
      <c r="B53" s="135">
        <f>'CDR Reserve Data'!P9</f>
        <v>97976</v>
      </c>
    </row>
    <row r="54" spans="1:10" x14ac:dyDescent="0.25">
      <c r="A54" s="134" t="s">
        <v>165</v>
      </c>
      <c r="B54" s="130">
        <f>'CDR Reserve Data'!P10</f>
        <v>-115.99</v>
      </c>
    </row>
    <row r="55" spans="1:10" x14ac:dyDescent="0.25">
      <c r="B55" s="131">
        <f>SUM(B53:B54)</f>
        <v>97860.01</v>
      </c>
    </row>
    <row r="57" spans="1:10" x14ac:dyDescent="0.25">
      <c r="A57" s="87" t="s">
        <v>93</v>
      </c>
      <c r="B57" s="132">
        <f>B50-B55</f>
        <v>2.0270817913115025E-8</v>
      </c>
    </row>
    <row r="58" spans="1:10" ht="44.25" customHeight="1" x14ac:dyDescent="0.25">
      <c r="B58" s="167" t="s">
        <v>184</v>
      </c>
      <c r="C58" s="167"/>
      <c r="D58" s="167"/>
      <c r="E58" s="167"/>
      <c r="F58" s="167"/>
      <c r="G58" s="167"/>
      <c r="H58" s="167"/>
      <c r="I58" s="167"/>
      <c r="J58" s="167"/>
    </row>
    <row r="60" spans="1:10" x14ac:dyDescent="0.25">
      <c r="A60" s="136" t="s">
        <v>167</v>
      </c>
      <c r="B60" s="137">
        <f>B43</f>
        <v>-224359875.62284213</v>
      </c>
    </row>
    <row r="61" spans="1:10" x14ac:dyDescent="0.25">
      <c r="A61" s="136" t="s">
        <v>168</v>
      </c>
      <c r="B61" s="138">
        <f>'G1-12'!R51</f>
        <v>224359875.62284213</v>
      </c>
    </row>
    <row r="62" spans="1:10" x14ac:dyDescent="0.25">
      <c r="A62" s="136" t="s">
        <v>93</v>
      </c>
      <c r="B62" s="139">
        <f>SUM(B60:B61)</f>
        <v>0</v>
      </c>
    </row>
  </sheetData>
  <mergeCells count="3">
    <mergeCell ref="B6:K6"/>
    <mergeCell ref="A6:A7"/>
    <mergeCell ref="B58:J5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G1-12</vt:lpstr>
      <vt:lpstr>Support --&gt;</vt:lpstr>
      <vt:lpstr>CDR Reserve Data</vt:lpstr>
      <vt:lpstr>Approved Rates</vt:lpstr>
      <vt:lpstr>G1-14</vt:lpstr>
      <vt:lpstr>Reconciliations --&gt;</vt:lpstr>
      <vt:lpstr>General Ledger</vt:lpstr>
      <vt:lpstr>Rate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2022-06-29T20:09:34Z</dcterms:created>
  <dcterms:modified xsi:type="dcterms:W3CDTF">2022-06-29T20:09:39Z</dcterms:modified>
</cp:coreProperties>
</file>