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1.xml" ContentType="application/vnd.openxmlformats-officedocument.drawing+xml"/>
  <Override PartName="/xl/customProperty5.bin" ContentType="application/vnd.openxmlformats-officedocument.spreadsheetml.customProperty"/>
  <Override PartName="/xl/drawings/drawing2.xml" ContentType="application/vnd.openxmlformats-officedocument.drawing+xml"/>
  <Override PartName="/xl/customProperty6.bin" ContentType="application/vnd.openxmlformats-officedocument.spreadsheetml.customProperty"/>
  <Override PartName="/xl/drawings/drawing3.xml" ContentType="application/vnd.openxmlformats-officedocument.drawing+xml"/>
  <Override PartName="/xl/customProperty7.bin" ContentType="application/vnd.openxmlformats-officedocument.spreadsheetml.customProperty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aoxo\Desktop\Rate Case &amp; MFR\POD\C\"/>
    </mc:Choice>
  </mc:AlternateContent>
  <xr:revisionPtr revIDLastSave="0" documentId="13_ncr:1_{B4D25B70-E924-4F05-89A8-5E2A48F61A39}" xr6:coauthVersionLast="47" xr6:coauthVersionMax="47" xr10:uidLastSave="{00000000-0000-0000-0000-000000000000}"/>
  <bookViews>
    <workbookView xWindow="-108" yWindow="-108" windowWidth="23256" windowHeight="12576" tabRatio="908" firstSheet="1" activeTab="1" xr2:uid="{00000000-000D-0000-FFFF-FFFF00000000}"/>
  </bookViews>
  <sheets>
    <sheet name="C-17 2025 Test (Hard Coded)" sheetId="22" state="hidden" r:id="rId1"/>
    <sheet name="C-17 2025 Test (linked)" sheetId="11" r:id="rId2"/>
    <sheet name="2-8 11 15 Benefit Cost - 2025" sheetId="18" r:id="rId3"/>
    <sheet name="12 Exp Return on Asst 2025" sheetId="19" r:id="rId4"/>
    <sheet name="18 Funding 2025" sheetId="20" r:id="rId5"/>
    <sheet name="2025 Mercer provided" sheetId="21" r:id="rId6"/>
  </sheets>
  <externalReferences>
    <externalReference r:id="rId7"/>
    <externalReference r:id="rId8"/>
  </externalReferences>
  <definedNames>
    <definedName name="HistYear">[1]Sheet1!$B$17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PLine1">[1]Sheet1!$B$8</definedName>
    <definedName name="PLine2">[1]Sheet1!$B$9</definedName>
    <definedName name="PLine3">[1]Sheet1!$B$10</definedName>
    <definedName name="TestYear">[1]Sheet1!$B$15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4" i="22" l="1"/>
  <c r="D54" i="11" l="1"/>
  <c r="L38" i="11"/>
  <c r="L39" i="11"/>
  <c r="L40" i="11"/>
  <c r="L41" i="11"/>
  <c r="L42" i="11"/>
  <c r="L43" i="11"/>
  <c r="L37" i="11"/>
  <c r="L32" i="11"/>
  <c r="L29" i="11"/>
  <c r="L24" i="11"/>
  <c r="L18" i="11"/>
  <c r="D5" i="18"/>
  <c r="I107" i="18"/>
  <c r="J73" i="18"/>
  <c r="D3" i="18"/>
  <c r="D2" i="18"/>
  <c r="C5" i="18"/>
  <c r="C3" i="18"/>
  <c r="C8" i="21" l="1"/>
  <c r="L30" i="11"/>
  <c r="E5" i="18"/>
  <c r="E7" i="18"/>
  <c r="L19" i="11" s="1"/>
  <c r="C6" i="18"/>
  <c r="B6" i="18"/>
  <c r="B8" i="18" s="1"/>
  <c r="D4" i="18"/>
  <c r="C4" i="18"/>
  <c r="E4" i="18" l="1"/>
  <c r="L16" i="11" s="1"/>
  <c r="E6" i="18"/>
  <c r="L17" i="11" s="1"/>
  <c r="C8" i="18"/>
  <c r="D8" i="18"/>
  <c r="E2" i="18"/>
  <c r="L14" i="11" s="1"/>
  <c r="E3" i="18"/>
  <c r="L15" i="11" s="1"/>
  <c r="E8" i="18" l="1"/>
  <c r="L23" i="11"/>
  <c r="L20" i="11"/>
  <c r="L27" i="11" s="1"/>
  <c r="P23" i="11" l="1"/>
  <c r="P20" i="11"/>
  <c r="P27" i="11" s="1"/>
</calcChain>
</file>

<file path=xl/sharedStrings.xml><?xml version="1.0" encoding="utf-8"?>
<sst xmlns="http://schemas.openxmlformats.org/spreadsheetml/2006/main" count="208" uniqueCount="91">
  <si>
    <t>SCHEDULE C-17</t>
  </si>
  <si>
    <t>PENSION COST</t>
  </si>
  <si>
    <t>Page 1 of 1</t>
  </si>
  <si>
    <t>FLORIDA PUBLIC SERVICE COMMISSION</t>
  </si>
  <si>
    <t xml:space="preserve">                  EXPLANATION:</t>
  </si>
  <si>
    <t>Provide the following information concerning pension cost for the test year, and the most recent historical year</t>
  </si>
  <si>
    <t xml:space="preserve">       Type of data shown:</t>
  </si>
  <si>
    <t>if the test year is projected.</t>
  </si>
  <si>
    <t>XX</t>
  </si>
  <si>
    <t>Projected Test Year Ended 12/31/2025</t>
  </si>
  <si>
    <t>COMPANY: TAMPA ELECTRIC COMPANY</t>
  </si>
  <si>
    <t>Projected Prior Year Ended 12/31/2024</t>
  </si>
  <si>
    <t>Historical Prior Year Ended 12/31/2023</t>
  </si>
  <si>
    <t>Witness: M. C. Cacciatore/ J. S. Chronister/</t>
  </si>
  <si>
    <t>DOCKET No. 2024-EI</t>
  </si>
  <si>
    <t>(Dollars in 000's)</t>
  </si>
  <si>
    <t xml:space="preserve">               A. S. Lewis</t>
  </si>
  <si>
    <t>Amount</t>
  </si>
  <si>
    <t>(1)</t>
  </si>
  <si>
    <t>(2)</t>
  </si>
  <si>
    <t>(3)</t>
  </si>
  <si>
    <t>Line</t>
  </si>
  <si>
    <t>Test Year</t>
  </si>
  <si>
    <t>Historical Year</t>
  </si>
  <si>
    <t>No.</t>
  </si>
  <si>
    <t>Description</t>
  </si>
  <si>
    <t>Service Cost</t>
  </si>
  <si>
    <t>Interest Cost</t>
  </si>
  <si>
    <t>Expected / Actual Return on Assets</t>
  </si>
  <si>
    <t>Amortization of Actuarial Loss</t>
  </si>
  <si>
    <t>Amortization of Prior Service (Benefit) Cost</t>
  </si>
  <si>
    <t xml:space="preserve"> Curtailment/Settlement Loss</t>
  </si>
  <si>
    <t>Total Net Periodic Pension Cost</t>
  </si>
  <si>
    <t>Note A/Note D</t>
  </si>
  <si>
    <t>For the Year:</t>
  </si>
  <si>
    <t>Expected Return on Assets</t>
  </si>
  <si>
    <t>Assumed Rate of Return on Plan Assets</t>
  </si>
  <si>
    <t>Amortization of Transition Asset or Obligation</t>
  </si>
  <si>
    <t>Percent of Pension Cost Capitalized</t>
  </si>
  <si>
    <t>Pension Cost Recorded in Account 926</t>
  </si>
  <si>
    <t>Minimum Required Contribution Per IRS</t>
  </si>
  <si>
    <t>Note B</t>
  </si>
  <si>
    <t>Maximum Allowable Contribution Per IRS</t>
  </si>
  <si>
    <t>Note C</t>
  </si>
  <si>
    <t>Actual Contribution Made to the Trust Fund</t>
  </si>
  <si>
    <t xml:space="preserve">Actuarial Attribution Approach Used for Funding </t>
  </si>
  <si>
    <t>Normal cost</t>
  </si>
  <si>
    <t>Assumed Discount Rate for Computing Funding</t>
  </si>
  <si>
    <t>Allocation Method Used to Assign Costs if the Utility Is Not the</t>
  </si>
  <si>
    <t xml:space="preserve">   Sole Participant in the Plan. Attach the Relevant Procedures.</t>
  </si>
  <si>
    <t>Note A</t>
  </si>
  <si>
    <t>At Plan Year End (Note C):</t>
  </si>
  <si>
    <t>Accumulated Benefit Obligation</t>
  </si>
  <si>
    <t>Projected Benefit Obligation</t>
  </si>
  <si>
    <t>Vested Benefit Obligation</t>
  </si>
  <si>
    <t>N/A</t>
  </si>
  <si>
    <t>Assumed Discount Rate (Settlement Rate)</t>
  </si>
  <si>
    <t>Assumed Rate for Salary Increases</t>
  </si>
  <si>
    <t>Fair Value of Plan Assets</t>
  </si>
  <si>
    <t>Market Related Value of Assets</t>
  </si>
  <si>
    <t>Balance in Working Capital (Specify Account No.)</t>
  </si>
  <si>
    <t>The total net periodic pension cost is determined on a plan basis.  For allocation, the service cost and interest cost components reflect actual</t>
  </si>
  <si>
    <t>valuation results for each operating company.  For the return on assets, assets are maintained for each operating company only for the purpose</t>
  </si>
  <si>
    <t xml:space="preserve">of allocation.  </t>
  </si>
  <si>
    <t>Minimum required contribution is based on plan year, with contributions allowed until 9/15 of the following year. Actual contribution is based on calendar year.</t>
  </si>
  <si>
    <t xml:space="preserve">The maximum deductible shown is based on nonstabilized segment rates (effective interest rate) and a cushion amount equal to 50% of the funding target. A higher deductible limit may apply based on the increase in </t>
  </si>
  <si>
    <t>funding target attributable to projected pay. The amount shown here should be considered an estimate.</t>
  </si>
  <si>
    <t>Note D</t>
  </si>
  <si>
    <t>Total Net Periodic Pension Cost includes the costs of the defined benefit pension plan, fully-funded non-contributory supplemental retirement benefit plan available to certain members of senior management and an</t>
  </si>
  <si>
    <t xml:space="preserve">unfunded non-qualified, non-contributory Restoration plan that allows certain members of senior management to receive contributions as if no IRS limits were in place. </t>
  </si>
  <si>
    <t>Note E</t>
  </si>
  <si>
    <t>Totals may be affected due to rounding.</t>
  </si>
  <si>
    <t>Supporting Schedules:</t>
  </si>
  <si>
    <t>Recap Schedules:</t>
  </si>
  <si>
    <t>QP - TEC</t>
  </si>
  <si>
    <t xml:space="preserve">SERP - TEC </t>
  </si>
  <si>
    <t>BRP  - TEC</t>
  </si>
  <si>
    <t>Total</t>
  </si>
  <si>
    <t xml:space="preserve">Interest Cost </t>
  </si>
  <si>
    <t>Expected/Actual Return on Assets</t>
  </si>
  <si>
    <t>Amortization of Prior Service Cost</t>
  </si>
  <si>
    <t>Settlement Cost</t>
  </si>
  <si>
    <t>Line 18</t>
  </si>
  <si>
    <t>Calendar Year - 2025</t>
  </si>
  <si>
    <t>Tampa Electric</t>
  </si>
  <si>
    <t>Line No.</t>
  </si>
  <si>
    <r>
      <t xml:space="preserve">Projected test year 2025 data was derived from the Mercer Pension and Postretirement forecast report dated </t>
    </r>
    <r>
      <rPr>
        <sz val="8"/>
        <color rgb="FFFF0000"/>
        <rFont val="Arial"/>
        <family val="2"/>
      </rPr>
      <t>July 28, 2023</t>
    </r>
    <r>
      <rPr>
        <sz val="8"/>
        <rFont val="Arial"/>
        <family val="2"/>
      </rPr>
      <t xml:space="preserve">. </t>
    </r>
  </si>
  <si>
    <t>DOCKET No. 20240026-EI</t>
  </si>
  <si>
    <t>Witness: M. Cacciatore / J. Chronister /</t>
  </si>
  <si>
    <t xml:space="preserve">                 R. Latta</t>
  </si>
  <si>
    <t>Page 1 of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</si>
</sst>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_(* #,##0.0_);_(* \(#,##0.0\);_(* &quot;-&quot;??_);_(@_)"/>
    <numFmt numFmtId="167" formatCode="m/d/yy;@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2" fillId="0" borderId="0" xfId="0" applyFont="1"/>
    <xf numFmtId="0" fontId="2" fillId="0" borderId="1" xfId="0" applyFont="1" applyBorder="1"/>
    <xf numFmtId="0" fontId="2" fillId="0" borderId="2" xfId="0" applyFont="1" applyBorder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64" fontId="2" fillId="0" borderId="0" xfId="2" applyNumberFormat="1" applyFont="1" applyFill="1" applyBorder="1"/>
    <xf numFmtId="165" fontId="2" fillId="0" borderId="0" xfId="1" applyNumberFormat="1" applyFont="1" applyFill="1"/>
    <xf numFmtId="165" fontId="2" fillId="0" borderId="0" xfId="1" applyNumberFormat="1" applyFont="1" applyFill="1" applyBorder="1"/>
    <xf numFmtId="0" fontId="4" fillId="0" borderId="0" xfId="0" applyFont="1"/>
    <xf numFmtId="165" fontId="2" fillId="0" borderId="3" xfId="1" applyNumberFormat="1" applyFont="1" applyFill="1" applyBorder="1"/>
    <xf numFmtId="10" fontId="2" fillId="0" borderId="0" xfId="1" applyNumberFormat="1" applyFont="1" applyFill="1" applyBorder="1"/>
    <xf numFmtId="165" fontId="2" fillId="0" borderId="0" xfId="1" applyNumberFormat="1" applyFont="1" applyFill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/>
    <xf numFmtId="0" fontId="2" fillId="0" borderId="0" xfId="0" quotePrefix="1" applyFont="1" applyAlignment="1">
      <alignment horizontal="center"/>
    </xf>
    <xf numFmtId="0" fontId="2" fillId="0" borderId="1" xfId="0" quotePrefix="1" applyFont="1" applyBorder="1" applyAlignment="1">
      <alignment horizontal="center"/>
    </xf>
    <xf numFmtId="0" fontId="4" fillId="0" borderId="0" xfId="3" applyFont="1" applyAlignment="1">
      <alignment horizontal="right" wrapText="1"/>
    </xf>
    <xf numFmtId="0" fontId="4" fillId="0" borderId="0" xfId="3" applyFont="1" applyAlignment="1">
      <alignment wrapText="1"/>
    </xf>
    <xf numFmtId="0" fontId="4" fillId="0" borderId="0" xfId="3" quotePrefix="1" applyFont="1" applyAlignment="1">
      <alignment horizontal="right" wrapText="1"/>
    </xf>
    <xf numFmtId="9" fontId="2" fillId="0" borderId="0" xfId="4" applyFont="1" applyFill="1" applyBorder="1"/>
    <xf numFmtId="165" fontId="7" fillId="0" borderId="0" xfId="1" applyNumberFormat="1" applyFont="1"/>
    <xf numFmtId="167" fontId="2" fillId="0" borderId="3" xfId="1" quotePrefix="1" applyNumberFormat="1" applyFont="1" applyFill="1" applyBorder="1" applyAlignment="1">
      <alignment horizontal="center"/>
    </xf>
    <xf numFmtId="167" fontId="2" fillId="0" borderId="0" xfId="1" applyNumberFormat="1" applyFont="1" applyFill="1" applyBorder="1"/>
    <xf numFmtId="166" fontId="2" fillId="0" borderId="3" xfId="1" applyNumberFormat="1" applyFont="1" applyFill="1" applyBorder="1"/>
    <xf numFmtId="164" fontId="2" fillId="0" borderId="3" xfId="2" applyNumberFormat="1" applyFont="1" applyFill="1" applyBorder="1"/>
    <xf numFmtId="167" fontId="2" fillId="0" borderId="0" xfId="1" quotePrefix="1" applyNumberFormat="1" applyFont="1" applyFill="1" applyBorder="1" applyAlignment="1">
      <alignment horizontal="center"/>
    </xf>
    <xf numFmtId="165" fontId="6" fillId="0" borderId="0" xfId="1" applyNumberFormat="1" applyFont="1" applyFill="1"/>
    <xf numFmtId="164" fontId="2" fillId="0" borderId="0" xfId="2" applyNumberFormat="1" applyFont="1" applyFill="1"/>
    <xf numFmtId="164" fontId="4" fillId="0" borderId="0" xfId="2" applyNumberFormat="1" applyFont="1" applyFill="1"/>
    <xf numFmtId="0" fontId="2" fillId="0" borderId="1" xfId="0" applyFont="1" applyBorder="1" applyAlignment="1">
      <alignment horizontal="right"/>
    </xf>
    <xf numFmtId="165" fontId="8" fillId="0" borderId="0" xfId="1" applyNumberFormat="1" applyFont="1" applyFill="1" applyBorder="1"/>
    <xf numFmtId="0" fontId="9" fillId="0" borderId="0" xfId="0" applyFont="1"/>
    <xf numFmtId="0" fontId="2" fillId="2" borderId="1" xfId="0" applyFont="1" applyFill="1" applyBorder="1"/>
    <xf numFmtId="165" fontId="1" fillId="0" borderId="0" xfId="1" applyNumberFormat="1" applyFill="1"/>
    <xf numFmtId="165" fontId="1" fillId="0" borderId="4" xfId="1" applyNumberFormat="1" applyFill="1" applyBorder="1"/>
    <xf numFmtId="165" fontId="8" fillId="0" borderId="0" xfId="1" applyNumberFormat="1" applyFont="1" applyFill="1" applyBorder="1" applyAlignment="1">
      <alignment horizontal="right"/>
    </xf>
    <xf numFmtId="10" fontId="0" fillId="0" borderId="0" xfId="4" applyNumberFormat="1" applyFont="1"/>
    <xf numFmtId="165" fontId="0" fillId="2" borderId="0" xfId="0" applyNumberFormat="1" applyFill="1"/>
    <xf numFmtId="165" fontId="0" fillId="2" borderId="4" xfId="0" applyNumberFormat="1" applyFill="1" applyBorder="1"/>
    <xf numFmtId="10" fontId="2" fillId="0" borderId="0" xfId="4" applyNumberFormat="1" applyFont="1" applyFill="1"/>
    <xf numFmtId="0" fontId="2" fillId="0" borderId="3" xfId="0" applyFont="1" applyBorder="1" applyAlignment="1">
      <alignment horizontal="center"/>
    </xf>
  </cellXfs>
  <cellStyles count="5">
    <cellStyle name="Comma" xfId="1" builtinId="3"/>
    <cellStyle name="Currency" xfId="2" builtinId="4"/>
    <cellStyle name="Normal" xfId="0" builtinId="0"/>
    <cellStyle name="Normal_Sheet1" xfId="3" xr:uid="{00000000-0005-0000-0000-000003000000}"/>
    <cellStyle name="Percent" xfId="4" builtinId="5"/>
  </cellStyles>
  <dxfs count="0"/>
  <tableStyles count="1" defaultTableStyle="TableStyleMedium2" defaultPivotStyle="PivotStyleLight16">
    <tableStyle name="Invisible" pivot="0" table="0" count="0" xr9:uid="{18797533-8F51-4904-A063-8535F6ACE45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19048</xdr:colOff>
      <xdr:row>9</xdr:row>
      <xdr:rowOff>88786</xdr:rowOff>
    </xdr:from>
    <xdr:to>
      <xdr:col>7</xdr:col>
      <xdr:colOff>438149</xdr:colOff>
      <xdr:row>48</xdr:row>
      <xdr:rowOff>97161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602972A-60CE-FC4F-839D-6CA8FD760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48" y="1736611"/>
          <a:ext cx="7029451" cy="70778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1903</xdr:rowOff>
    </xdr:from>
    <xdr:to>
      <xdr:col>8</xdr:col>
      <xdr:colOff>552450</xdr:colOff>
      <xdr:row>82</xdr:row>
      <xdr:rowOff>172127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FEEC28-2727-7A84-20A9-5E3C04D77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69703"/>
          <a:ext cx="7753350" cy="594808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84</xdr:row>
      <xdr:rowOff>12218</xdr:rowOff>
    </xdr:from>
    <xdr:to>
      <xdr:col>7</xdr:col>
      <xdr:colOff>207646</xdr:colOff>
      <xdr:row>118</xdr:row>
      <xdr:rowOff>155864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E823AB-FE97-067C-54D5-53592227C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775" y="15233168"/>
          <a:ext cx="6703696" cy="629679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24</xdr:col>
      <xdr:colOff>398857</xdr:colOff>
      <xdr:row>39</xdr:row>
      <xdr:rowOff>65736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A76E7A-9453-4244-9854-786D55E6F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58100" y="0"/>
          <a:ext cx="9542857" cy="7514286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19</xdr:col>
      <xdr:colOff>514350</xdr:colOff>
      <xdr:row>69</xdr:row>
      <xdr:rowOff>108562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1C0C9D-B569-423C-89B6-B033843FA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67700" y="7639050"/>
          <a:ext cx="6000750" cy="56330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37181</xdr:colOff>
      <xdr:row>41</xdr:row>
      <xdr:rowOff>132406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D7304C-BB9F-E008-B2A3-3B5F28BF7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352381" cy="7552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7</xdr:col>
      <xdr:colOff>629870</xdr:colOff>
      <xdr:row>20</xdr:row>
      <xdr:rowOff>152401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DF73B5D-8F8B-52F1-CE8B-DFBDD125A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4889450" cy="3771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34</xdr:row>
      <xdr:rowOff>0</xdr:rowOff>
    </xdr:from>
    <xdr:to>
      <xdr:col>3</xdr:col>
      <xdr:colOff>361950</xdr:colOff>
      <xdr:row>55</xdr:row>
      <xdr:rowOff>85725</xdr:rowOff>
    </xdr:to>
    <xdr:pic>
      <xdr:nvPicPr>
        <xdr:cNvPr id="2" name="Picture 7">
          <a:extLst>
            <a:ext uri="{FF2B5EF4-FFF2-40B4-BE49-F238E27FC236}">
              <a16:creationId xmlns:a16="http://schemas.microsoft.com/office/drawing/2014/main" id="{26CA6272-9880-34A1-DB53-13BD35578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6496050"/>
          <a:ext cx="4210050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142875</xdr:colOff>
      <xdr:row>0</xdr:row>
      <xdr:rowOff>0</xdr:rowOff>
    </xdr:from>
    <xdr:to>
      <xdr:col>21</xdr:col>
      <xdr:colOff>541732</xdr:colOff>
      <xdr:row>39</xdr:row>
      <xdr:rowOff>65736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C6D92A-B97B-4C91-970A-2FB259958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29375" y="0"/>
          <a:ext cx="9542857" cy="751428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16</xdr:col>
      <xdr:colOff>514350</xdr:colOff>
      <xdr:row>69</xdr:row>
      <xdr:rowOff>108562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9358ECD-D832-4E80-BDE6-844007EF3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96100" y="7639050"/>
          <a:ext cx="6000750" cy="56330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am-Gyselinck/Local%20Settings/Temporary%20Internet%20Files/OLK3C/C-17%2020012-1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am.tec.net/REGCONTR/!RateCase2021/MFR-XLS/TECO%20Exhibits%20for%202019%20Disclosure%20Report%20-%20Section%20F%20and%20G%20By%20Company-to%20Dan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C-17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QP"/>
      <sheetName val="SERP"/>
      <sheetName val="BRP"/>
      <sheetName val="OPEB"/>
    </sheetNames>
    <sheetDataSet>
      <sheetData sheetId="0"/>
      <sheetData sheetId="1">
        <row r="86">
          <cell r="I86">
            <v>0</v>
          </cell>
        </row>
        <row r="90">
          <cell r="G90">
            <v>0</v>
          </cell>
        </row>
      </sheetData>
      <sheetData sheetId="2">
        <row r="88">
          <cell r="G88">
            <v>0</v>
          </cell>
        </row>
        <row r="90">
          <cell r="G90">
            <v>0</v>
          </cell>
        </row>
      </sheetData>
      <sheetData sheetId="3">
        <row r="88">
          <cell r="G88">
            <v>0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1F009-C551-46FF-8345-3907E7820817}">
  <sheetPr>
    <pageSetUpPr fitToPage="1"/>
  </sheetPr>
  <dimension ref="A1:U56"/>
  <sheetViews>
    <sheetView topLeftCell="A27" zoomScale="130" zoomScaleNormal="130" workbookViewId="0">
      <selection activeCell="D57" sqref="D57"/>
    </sheetView>
  </sheetViews>
  <sheetFormatPr defaultColWidth="9.109375" defaultRowHeight="10.199999999999999" x14ac:dyDescent="0.2"/>
  <cols>
    <col min="1" max="1" width="3.5546875" style="1" customWidth="1"/>
    <col min="2" max="2" width="6.88671875" style="1" bestFit="1" customWidth="1"/>
    <col min="3" max="14" width="9.5546875" style="1" customWidth="1"/>
    <col min="15" max="15" width="11.33203125" style="1" customWidth="1"/>
    <col min="16" max="18" width="9.5546875" style="1" customWidth="1"/>
    <col min="19" max="19" width="11.33203125" style="1" customWidth="1"/>
    <col min="20" max="16384" width="9.109375" style="1"/>
  </cols>
  <sheetData>
    <row r="1" spans="1:21" ht="14.1" customHeight="1" thickBot="1" x14ac:dyDescent="0.25">
      <c r="A1" s="2" t="s">
        <v>0</v>
      </c>
      <c r="B1" s="2"/>
      <c r="C1" s="2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33" t="s">
        <v>2</v>
      </c>
    </row>
    <row r="2" spans="1:21" ht="14.1" customHeight="1" x14ac:dyDescent="0.2">
      <c r="A2" s="1" t="s">
        <v>3</v>
      </c>
      <c r="E2" s="1" t="s">
        <v>4</v>
      </c>
      <c r="G2" s="1" t="s">
        <v>5</v>
      </c>
      <c r="L2" s="3"/>
      <c r="M2" s="3"/>
      <c r="N2" s="3"/>
      <c r="O2" s="3"/>
      <c r="P2" s="3" t="s">
        <v>6</v>
      </c>
      <c r="S2" s="5"/>
    </row>
    <row r="3" spans="1:21" ht="14.1" customHeight="1" x14ac:dyDescent="0.2">
      <c r="G3" s="1" t="s">
        <v>7</v>
      </c>
      <c r="L3" s="5"/>
      <c r="M3" s="5"/>
      <c r="N3" s="5"/>
      <c r="O3" s="4"/>
      <c r="P3" s="4" t="s">
        <v>8</v>
      </c>
      <c r="Q3" s="5" t="s">
        <v>9</v>
      </c>
      <c r="R3" s="5"/>
      <c r="U3" s="4"/>
    </row>
    <row r="4" spans="1:21" ht="14.1" customHeight="1" x14ac:dyDescent="0.2">
      <c r="A4" s="1" t="s">
        <v>10</v>
      </c>
      <c r="L4" s="5"/>
      <c r="M4" s="5"/>
      <c r="N4" s="5"/>
      <c r="O4" s="4"/>
      <c r="Q4" s="5" t="s">
        <v>11</v>
      </c>
      <c r="R4" s="5"/>
      <c r="U4" s="4"/>
    </row>
    <row r="5" spans="1:21" ht="14.1" customHeight="1" x14ac:dyDescent="0.2">
      <c r="L5" s="5"/>
      <c r="M5" s="5"/>
      <c r="N5" s="5"/>
      <c r="O5" s="4"/>
      <c r="P5" s="4"/>
      <c r="Q5" s="5" t="s">
        <v>12</v>
      </c>
      <c r="R5" s="5"/>
      <c r="U5" s="4"/>
    </row>
    <row r="6" spans="1:21" ht="14.1" customHeight="1" x14ac:dyDescent="0.2">
      <c r="L6" s="5"/>
      <c r="M6" s="5"/>
      <c r="N6" s="5"/>
      <c r="O6" s="4"/>
      <c r="P6" s="4"/>
      <c r="Q6" s="5" t="s">
        <v>13</v>
      </c>
      <c r="R6" s="5"/>
      <c r="U6" s="4"/>
    </row>
    <row r="7" spans="1:21" ht="14.1" customHeight="1" thickBot="1" x14ac:dyDescent="0.25">
      <c r="A7" s="36" t="s">
        <v>14</v>
      </c>
      <c r="B7" s="36"/>
      <c r="C7" s="36"/>
      <c r="D7" s="2"/>
      <c r="E7" s="2"/>
      <c r="F7" s="2"/>
      <c r="G7" s="2"/>
      <c r="H7" s="2"/>
      <c r="I7" s="2" t="s">
        <v>15</v>
      </c>
      <c r="J7" s="2"/>
      <c r="K7" s="2"/>
      <c r="L7" s="2"/>
      <c r="M7" s="2"/>
      <c r="N7" s="2"/>
      <c r="O7" s="2"/>
      <c r="P7" s="2"/>
      <c r="Q7" s="2" t="s">
        <v>16</v>
      </c>
      <c r="R7" s="2"/>
      <c r="S7" s="2"/>
    </row>
    <row r="8" spans="1:21" ht="14.1" customHeight="1" x14ac:dyDescent="0.2">
      <c r="B8" s="6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</row>
    <row r="9" spans="1:21" ht="14.1" customHeight="1" x14ac:dyDescent="0.2">
      <c r="B9" s="6"/>
      <c r="C9" s="18"/>
      <c r="D9" s="18"/>
      <c r="E9" s="18"/>
      <c r="F9" s="18"/>
      <c r="G9" s="18"/>
      <c r="H9" s="18"/>
      <c r="I9" s="18"/>
      <c r="J9" s="18"/>
      <c r="K9" s="18"/>
      <c r="L9" s="44" t="s">
        <v>17</v>
      </c>
      <c r="M9" s="44"/>
      <c r="N9" s="44"/>
      <c r="O9" s="44"/>
      <c r="P9" s="44"/>
      <c r="Q9" s="18"/>
      <c r="R9" s="18"/>
      <c r="S9" s="18"/>
    </row>
    <row r="10" spans="1:21" ht="14.1" customHeight="1" x14ac:dyDescent="0.2">
      <c r="B10" s="6"/>
      <c r="C10" s="6"/>
      <c r="D10" s="18" t="s">
        <v>18</v>
      </c>
      <c r="E10" s="6"/>
      <c r="F10" s="6"/>
      <c r="G10" s="18"/>
      <c r="H10" s="6"/>
      <c r="I10" s="18"/>
      <c r="J10" s="18"/>
      <c r="K10" s="18"/>
      <c r="L10" s="18" t="s">
        <v>19</v>
      </c>
      <c r="M10" s="18"/>
      <c r="N10" s="18"/>
      <c r="O10" s="18"/>
      <c r="P10" s="18" t="s">
        <v>20</v>
      </c>
      <c r="Q10" s="6"/>
      <c r="R10" s="6"/>
      <c r="S10" s="6"/>
    </row>
    <row r="11" spans="1:21" ht="14.1" customHeight="1" x14ac:dyDescent="0.2">
      <c r="A11" s="1" t="s">
        <v>21</v>
      </c>
      <c r="B11" s="6"/>
      <c r="C11" s="6"/>
      <c r="D11" s="6"/>
      <c r="E11" s="6"/>
      <c r="F11" s="18"/>
      <c r="G11" s="6"/>
      <c r="H11" s="6"/>
      <c r="I11" s="6"/>
      <c r="J11" s="6"/>
      <c r="K11" s="6"/>
      <c r="L11" s="18" t="s">
        <v>22</v>
      </c>
      <c r="M11" s="18"/>
      <c r="N11" s="6"/>
      <c r="O11" s="6"/>
      <c r="P11" s="18" t="s">
        <v>23</v>
      </c>
      <c r="Q11" s="18"/>
      <c r="R11" s="18"/>
      <c r="S11" s="6"/>
    </row>
    <row r="12" spans="1:21" ht="14.1" customHeight="1" thickBot="1" x14ac:dyDescent="0.25">
      <c r="A12" s="2" t="s">
        <v>24</v>
      </c>
      <c r="B12" s="7"/>
      <c r="C12" s="7"/>
      <c r="D12" s="7" t="s">
        <v>25</v>
      </c>
      <c r="E12" s="7"/>
      <c r="F12" s="7"/>
      <c r="G12" s="8"/>
      <c r="H12" s="8"/>
      <c r="I12" s="8"/>
      <c r="J12" s="8"/>
      <c r="K12" s="8"/>
      <c r="L12" s="19">
        <v>2025</v>
      </c>
      <c r="M12" s="19"/>
      <c r="N12" s="19"/>
      <c r="O12" s="8"/>
      <c r="P12" s="19">
        <v>2023</v>
      </c>
      <c r="Q12" s="19"/>
      <c r="R12" s="19"/>
      <c r="S12" s="19"/>
    </row>
    <row r="13" spans="1:21" ht="14.1" customHeight="1" x14ac:dyDescent="0.2">
      <c r="A13" s="1">
        <v>1</v>
      </c>
      <c r="B13" s="20"/>
      <c r="C13" s="31"/>
      <c r="D13" s="31"/>
      <c r="E13" s="31"/>
      <c r="F13" s="9"/>
      <c r="G13" s="9"/>
      <c r="H13" s="9"/>
      <c r="I13" s="9"/>
      <c r="J13" s="9"/>
      <c r="K13" s="9"/>
      <c r="L13" s="31"/>
      <c r="M13" s="31"/>
      <c r="N13" s="31"/>
      <c r="O13" s="31"/>
      <c r="P13" s="31"/>
      <c r="Q13" s="31"/>
      <c r="R13" s="31"/>
      <c r="S13" s="31"/>
    </row>
    <row r="14" spans="1:21" ht="14.1" customHeight="1" x14ac:dyDescent="0.2">
      <c r="A14" s="1">
        <v>2</v>
      </c>
      <c r="B14" s="20"/>
      <c r="C14" s="31" t="s">
        <v>26</v>
      </c>
      <c r="F14" s="9"/>
      <c r="G14" s="9"/>
      <c r="H14" s="9"/>
      <c r="I14" s="9"/>
      <c r="J14" s="9"/>
      <c r="K14" s="9"/>
      <c r="L14" s="9">
        <v>9888.6119999999992</v>
      </c>
      <c r="M14" s="9"/>
      <c r="N14" s="9"/>
      <c r="O14" s="31"/>
      <c r="P14" s="9"/>
      <c r="Q14" s="9"/>
      <c r="R14" s="9"/>
      <c r="S14" s="9"/>
    </row>
    <row r="15" spans="1:21" ht="14.1" customHeight="1" x14ac:dyDescent="0.2">
      <c r="A15" s="1">
        <v>3</v>
      </c>
      <c r="B15" s="21"/>
      <c r="C15" s="31" t="s">
        <v>27</v>
      </c>
      <c r="F15" s="11"/>
      <c r="G15" s="11"/>
      <c r="H15" s="11"/>
      <c r="I15" s="11"/>
      <c r="J15" s="11"/>
      <c r="K15" s="11"/>
      <c r="L15" s="11">
        <v>25527.501</v>
      </c>
      <c r="M15" s="9"/>
      <c r="N15" s="9"/>
      <c r="O15" s="10"/>
      <c r="P15" s="11"/>
      <c r="Q15" s="11"/>
      <c r="R15" s="11"/>
      <c r="S15" s="11"/>
    </row>
    <row r="16" spans="1:21" ht="14.1" customHeight="1" x14ac:dyDescent="0.2">
      <c r="A16" s="1">
        <v>4</v>
      </c>
      <c r="B16" s="21"/>
      <c r="C16" s="32" t="s">
        <v>28</v>
      </c>
      <c r="F16" s="11"/>
      <c r="G16" s="11"/>
      <c r="H16" s="11"/>
      <c r="I16" s="11"/>
      <c r="J16" s="11"/>
      <c r="K16" s="11"/>
      <c r="L16" s="11">
        <v>-39993.663999999997</v>
      </c>
      <c r="M16" s="9"/>
      <c r="N16" s="9"/>
      <c r="O16" s="11"/>
      <c r="P16" s="11"/>
      <c r="Q16" s="11"/>
      <c r="R16" s="11"/>
      <c r="S16" s="11"/>
    </row>
    <row r="17" spans="1:19" ht="14.1" customHeight="1" x14ac:dyDescent="0.2">
      <c r="A17" s="1">
        <v>5</v>
      </c>
      <c r="B17" s="21"/>
      <c r="C17" s="32" t="s">
        <v>29</v>
      </c>
      <c r="F17" s="11"/>
      <c r="G17" s="11"/>
      <c r="H17" s="11"/>
      <c r="I17" s="11"/>
      <c r="J17" s="11"/>
      <c r="K17" s="11"/>
      <c r="L17" s="11">
        <v>5993.076</v>
      </c>
      <c r="M17" s="9"/>
      <c r="N17" s="9"/>
      <c r="O17" s="11"/>
      <c r="P17" s="11"/>
      <c r="Q17" s="11"/>
      <c r="R17" s="11"/>
      <c r="S17" s="11"/>
    </row>
    <row r="18" spans="1:19" ht="14.1" customHeight="1" x14ac:dyDescent="0.2">
      <c r="A18" s="1">
        <v>6</v>
      </c>
      <c r="B18" s="21"/>
      <c r="C18" s="32" t="s">
        <v>30</v>
      </c>
      <c r="F18" s="11"/>
      <c r="G18" s="11"/>
      <c r="H18" s="11"/>
      <c r="I18" s="11"/>
      <c r="J18" s="11"/>
      <c r="K18" s="34"/>
      <c r="L18" s="11">
        <v>38.326999999999998</v>
      </c>
      <c r="M18" s="9"/>
      <c r="N18" s="9"/>
      <c r="O18" s="11"/>
      <c r="P18" s="11"/>
      <c r="Q18" s="34"/>
      <c r="R18" s="11"/>
      <c r="S18" s="11"/>
    </row>
    <row r="19" spans="1:19" ht="14.1" customHeight="1" x14ac:dyDescent="0.2">
      <c r="A19" s="1">
        <v>7</v>
      </c>
      <c r="B19" s="21"/>
      <c r="C19" s="12" t="s">
        <v>31</v>
      </c>
      <c r="F19" s="11"/>
      <c r="G19" s="11"/>
      <c r="H19" s="11"/>
      <c r="I19" s="11"/>
      <c r="J19" s="11"/>
      <c r="K19" s="11"/>
      <c r="L19" s="27">
        <v>0</v>
      </c>
      <c r="M19" s="9"/>
      <c r="N19" s="9"/>
      <c r="O19" s="11"/>
      <c r="P19" s="13"/>
      <c r="Q19" s="11"/>
      <c r="R19" s="11"/>
      <c r="S19" s="11"/>
    </row>
    <row r="20" spans="1:19" ht="14.1" customHeight="1" x14ac:dyDescent="0.2">
      <c r="A20" s="1">
        <v>8</v>
      </c>
      <c r="B20" s="21"/>
      <c r="C20" s="31" t="s">
        <v>32</v>
      </c>
      <c r="F20" s="11"/>
      <c r="G20" s="11"/>
      <c r="H20" s="11"/>
      <c r="I20" s="11"/>
      <c r="J20" s="11"/>
      <c r="K20" s="11"/>
      <c r="L20" s="28">
        <v>1453.8520000000005</v>
      </c>
      <c r="M20" s="11"/>
      <c r="N20" s="11"/>
      <c r="O20" s="11" t="s">
        <v>33</v>
      </c>
      <c r="P20" s="28">
        <v>0</v>
      </c>
      <c r="Q20" s="11"/>
      <c r="R20" s="11"/>
      <c r="S20" s="11"/>
    </row>
    <row r="21" spans="1:19" ht="14.1" customHeight="1" x14ac:dyDescent="0.2">
      <c r="A21" s="1">
        <v>9</v>
      </c>
      <c r="B21" s="2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 ht="14.1" customHeight="1" x14ac:dyDescent="0.2">
      <c r="A22" s="1">
        <v>10</v>
      </c>
      <c r="B22" s="21"/>
      <c r="C22" s="31" t="s">
        <v>34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ht="14.1" customHeight="1" x14ac:dyDescent="0.2">
      <c r="A23" s="1">
        <v>11</v>
      </c>
      <c r="B23" s="21"/>
      <c r="C23" s="31" t="s">
        <v>35</v>
      </c>
      <c r="F23" s="11"/>
      <c r="G23" s="11"/>
      <c r="H23" s="11"/>
      <c r="I23" s="11"/>
      <c r="J23" s="11"/>
      <c r="K23" s="11"/>
      <c r="L23" s="11">
        <v>39993.663999999997</v>
      </c>
      <c r="M23" s="11"/>
      <c r="N23" s="11"/>
      <c r="O23" s="11"/>
      <c r="P23" s="11">
        <v>0</v>
      </c>
      <c r="Q23" s="11"/>
      <c r="R23" s="11"/>
      <c r="S23" s="11"/>
    </row>
    <row r="24" spans="1:19" ht="14.1" customHeight="1" x14ac:dyDescent="0.2">
      <c r="A24" s="1">
        <v>12</v>
      </c>
      <c r="B24" s="21"/>
      <c r="C24" s="31" t="s">
        <v>36</v>
      </c>
      <c r="F24" s="11"/>
      <c r="G24" s="11"/>
      <c r="H24" s="11"/>
      <c r="I24" s="11"/>
      <c r="J24" s="11"/>
      <c r="K24" s="11"/>
      <c r="L24" s="14">
        <v>7.0499999999999993E-2</v>
      </c>
      <c r="M24" s="14"/>
      <c r="N24" s="14"/>
      <c r="O24" s="11"/>
      <c r="P24" s="14">
        <v>0</v>
      </c>
      <c r="Q24" s="11"/>
      <c r="R24" s="11"/>
      <c r="S24" s="11"/>
    </row>
    <row r="25" spans="1:19" ht="14.1" customHeight="1" x14ac:dyDescent="0.2">
      <c r="A25" s="1">
        <v>13</v>
      </c>
      <c r="B25" s="21"/>
      <c r="C25" s="31" t="s">
        <v>37</v>
      </c>
      <c r="F25" s="11"/>
      <c r="G25" s="11"/>
      <c r="H25" s="11"/>
      <c r="I25" s="11"/>
      <c r="J25" s="11"/>
      <c r="K25" s="11"/>
      <c r="L25" s="11">
        <v>0</v>
      </c>
      <c r="M25" s="11"/>
      <c r="N25" s="11"/>
      <c r="O25" s="11"/>
      <c r="P25" s="11">
        <v>0</v>
      </c>
      <c r="Q25" s="11"/>
      <c r="R25" s="11"/>
      <c r="S25" s="11"/>
    </row>
    <row r="26" spans="1:19" ht="14.1" customHeight="1" x14ac:dyDescent="0.2">
      <c r="A26" s="1">
        <v>14</v>
      </c>
      <c r="B26" s="21"/>
      <c r="C26" s="31" t="s">
        <v>38</v>
      </c>
      <c r="F26" s="11"/>
      <c r="G26" s="11"/>
      <c r="H26" s="11"/>
      <c r="I26" s="11"/>
      <c r="J26" s="11"/>
      <c r="K26" s="11"/>
      <c r="L26" s="23">
        <v>0</v>
      </c>
      <c r="M26" s="23"/>
      <c r="N26" s="23"/>
      <c r="O26" s="11"/>
      <c r="P26" s="23">
        <v>0</v>
      </c>
      <c r="Q26" s="11"/>
      <c r="R26" s="11"/>
      <c r="S26" s="11"/>
    </row>
    <row r="27" spans="1:19" ht="14.1" customHeight="1" x14ac:dyDescent="0.2">
      <c r="A27" s="1">
        <v>15</v>
      </c>
      <c r="B27" s="21"/>
      <c r="C27" s="31" t="s">
        <v>39</v>
      </c>
      <c r="F27" s="11"/>
      <c r="G27" s="11"/>
      <c r="H27" s="11"/>
      <c r="I27" s="11"/>
      <c r="J27" s="11"/>
      <c r="K27" s="11"/>
      <c r="L27" s="11">
        <v>1453.8520000000005</v>
      </c>
      <c r="M27" s="11"/>
      <c r="N27" s="11"/>
      <c r="O27" s="11"/>
      <c r="P27" s="11">
        <v>0</v>
      </c>
      <c r="Q27" s="11"/>
      <c r="R27" s="11"/>
      <c r="S27" s="11"/>
    </row>
    <row r="28" spans="1:19" ht="14.1" customHeight="1" x14ac:dyDescent="0.2">
      <c r="A28" s="1">
        <v>16</v>
      </c>
      <c r="B28" s="21"/>
      <c r="C28" s="31" t="s">
        <v>40</v>
      </c>
      <c r="F28" s="11"/>
      <c r="G28" s="11"/>
      <c r="H28" s="11"/>
      <c r="I28" s="11"/>
      <c r="J28" s="11"/>
      <c r="K28" s="11"/>
      <c r="L28" s="11">
        <v>0</v>
      </c>
      <c r="M28" s="11"/>
      <c r="N28" s="11"/>
      <c r="O28" s="11" t="s">
        <v>41</v>
      </c>
      <c r="P28" s="11">
        <v>0</v>
      </c>
      <c r="Q28" s="11"/>
      <c r="R28" s="11"/>
      <c r="S28" s="11"/>
    </row>
    <row r="29" spans="1:19" ht="14.1" customHeight="1" x14ac:dyDescent="0.2">
      <c r="A29" s="1">
        <v>17</v>
      </c>
      <c r="B29" s="21"/>
      <c r="C29" s="31" t="s">
        <v>42</v>
      </c>
      <c r="F29" s="11"/>
      <c r="G29" s="11"/>
      <c r="H29" s="11"/>
      <c r="I29" s="11"/>
      <c r="J29" s="11"/>
      <c r="K29" s="39"/>
      <c r="L29" s="11">
        <v>255070.42461366052</v>
      </c>
      <c r="M29" s="11"/>
      <c r="N29" s="11"/>
      <c r="O29" s="11" t="s">
        <v>43</v>
      </c>
      <c r="P29" s="11">
        <v>0</v>
      </c>
      <c r="Q29" s="34"/>
      <c r="R29" s="11"/>
      <c r="S29" s="11"/>
    </row>
    <row r="30" spans="1:19" ht="14.1" customHeight="1" x14ac:dyDescent="0.2">
      <c r="A30" s="1">
        <v>18</v>
      </c>
      <c r="B30" s="21"/>
      <c r="C30" s="31" t="s">
        <v>44</v>
      </c>
      <c r="F30" s="11"/>
      <c r="G30" s="11"/>
      <c r="H30" s="11"/>
      <c r="I30" s="11"/>
      <c r="J30" s="11"/>
      <c r="K30" s="11"/>
      <c r="L30" s="11">
        <v>9848</v>
      </c>
      <c r="M30" s="11"/>
      <c r="N30" s="11"/>
      <c r="O30" s="11" t="s">
        <v>41</v>
      </c>
      <c r="P30" s="11">
        <v>0</v>
      </c>
      <c r="Q30" s="11"/>
      <c r="R30" s="11"/>
      <c r="S30" s="11"/>
    </row>
    <row r="31" spans="1:19" ht="14.1" customHeight="1" x14ac:dyDescent="0.2">
      <c r="A31" s="1">
        <v>19</v>
      </c>
      <c r="B31" s="21"/>
      <c r="C31" s="31" t="s">
        <v>45</v>
      </c>
      <c r="F31" s="11"/>
      <c r="G31" s="11"/>
      <c r="H31" s="11"/>
      <c r="I31" s="11"/>
      <c r="J31" s="11"/>
      <c r="K31" s="11"/>
      <c r="L31" s="10" t="s">
        <v>46</v>
      </c>
      <c r="M31" s="10"/>
      <c r="N31" s="10"/>
      <c r="O31" s="11"/>
      <c r="P31" s="10" t="s">
        <v>46</v>
      </c>
      <c r="Q31" s="11"/>
      <c r="R31" s="11"/>
      <c r="S31" s="11"/>
    </row>
    <row r="32" spans="1:19" ht="14.1" customHeight="1" x14ac:dyDescent="0.2">
      <c r="A32" s="1">
        <v>20</v>
      </c>
      <c r="B32" s="21"/>
      <c r="C32" s="31" t="s">
        <v>47</v>
      </c>
      <c r="F32" s="11"/>
      <c r="G32" s="11"/>
      <c r="H32" s="11"/>
      <c r="I32" s="11"/>
      <c r="J32" s="11"/>
      <c r="K32" s="39"/>
      <c r="L32" s="14">
        <v>5.21E-2</v>
      </c>
      <c r="M32" s="14"/>
      <c r="N32" s="14"/>
      <c r="O32" s="11"/>
      <c r="P32" s="14">
        <v>0</v>
      </c>
      <c r="Q32" s="34"/>
      <c r="R32" s="11"/>
      <c r="S32" s="11"/>
    </row>
    <row r="33" spans="1:19" ht="14.1" customHeight="1" x14ac:dyDescent="0.2">
      <c r="A33" s="1">
        <v>21</v>
      </c>
      <c r="B33" s="21"/>
      <c r="C33" s="31" t="s">
        <v>48</v>
      </c>
      <c r="F33" s="11"/>
      <c r="G33" s="11"/>
      <c r="H33" s="11"/>
      <c r="I33" s="11"/>
      <c r="J33" s="11"/>
      <c r="K33" s="11"/>
      <c r="L33" s="10"/>
      <c r="M33" s="10"/>
      <c r="N33" s="10"/>
      <c r="O33" s="11"/>
      <c r="P33" s="10"/>
      <c r="Q33" s="11"/>
      <c r="R33" s="11"/>
      <c r="S33" s="11"/>
    </row>
    <row r="34" spans="1:19" ht="14.1" customHeight="1" x14ac:dyDescent="0.2">
      <c r="A34" s="1">
        <v>22</v>
      </c>
      <c r="B34" s="21"/>
      <c r="C34" s="31" t="s">
        <v>49</v>
      </c>
      <c r="F34" s="11"/>
      <c r="G34" s="11"/>
      <c r="H34" s="11"/>
      <c r="I34" s="11"/>
      <c r="J34" s="11"/>
      <c r="K34" s="11"/>
      <c r="L34" s="15" t="s">
        <v>50</v>
      </c>
      <c r="M34" s="15"/>
      <c r="N34" s="15"/>
      <c r="O34" s="11"/>
      <c r="P34" s="15" t="s">
        <v>50</v>
      </c>
      <c r="Q34" s="11"/>
      <c r="R34" s="11"/>
      <c r="S34" s="11"/>
    </row>
    <row r="35" spans="1:19" ht="14.1" customHeight="1" x14ac:dyDescent="0.2">
      <c r="A35" s="1">
        <v>23</v>
      </c>
      <c r="B35" s="21"/>
      <c r="C35" s="3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ht="14.1" customHeight="1" x14ac:dyDescent="0.2">
      <c r="A36" s="1">
        <v>24</v>
      </c>
      <c r="B36" s="21"/>
      <c r="C36" s="31" t="s">
        <v>51</v>
      </c>
      <c r="F36" s="11"/>
      <c r="G36" s="11"/>
      <c r="H36" s="11"/>
      <c r="I36" s="11"/>
      <c r="J36" s="11"/>
      <c r="K36" s="11"/>
      <c r="L36" s="25">
        <v>46022</v>
      </c>
      <c r="M36" s="29"/>
      <c r="N36" s="29"/>
      <c r="O36" s="26"/>
      <c r="P36" s="25">
        <v>45291</v>
      </c>
      <c r="Q36" s="11"/>
      <c r="R36" s="11"/>
      <c r="S36" s="11"/>
    </row>
    <row r="37" spans="1:19" ht="14.1" customHeight="1" x14ac:dyDescent="0.2">
      <c r="A37" s="1">
        <v>25</v>
      </c>
      <c r="B37" s="21"/>
      <c r="C37" s="31" t="s">
        <v>52</v>
      </c>
      <c r="F37" s="11"/>
      <c r="G37" s="11"/>
      <c r="H37" s="11"/>
      <c r="I37" s="11"/>
      <c r="J37" s="11"/>
      <c r="K37" s="39"/>
      <c r="L37" s="10">
        <v>449869.74123782723</v>
      </c>
      <c r="M37" s="10"/>
      <c r="N37" s="10"/>
      <c r="O37" s="11"/>
      <c r="P37" s="10">
        <v>0</v>
      </c>
      <c r="Q37" s="34"/>
      <c r="R37" s="11"/>
      <c r="S37" s="11"/>
    </row>
    <row r="38" spans="1:19" ht="14.1" customHeight="1" x14ac:dyDescent="0.2">
      <c r="A38" s="1">
        <v>26</v>
      </c>
      <c r="B38" s="21"/>
      <c r="C38" s="31" t="s">
        <v>53</v>
      </c>
      <c r="F38" s="11"/>
      <c r="G38" s="11"/>
      <c r="H38" s="11"/>
      <c r="I38" s="11"/>
      <c r="J38" s="11"/>
      <c r="K38" s="39"/>
      <c r="L38" s="10">
        <v>474583.61700000003</v>
      </c>
      <c r="M38" s="10"/>
      <c r="N38" s="10"/>
      <c r="O38" s="11"/>
      <c r="P38" s="10">
        <v>0</v>
      </c>
      <c r="Q38" s="34"/>
      <c r="R38" s="11"/>
      <c r="S38" s="11"/>
    </row>
    <row r="39" spans="1:19" ht="14.1" customHeight="1" x14ac:dyDescent="0.2">
      <c r="A39" s="1">
        <v>27</v>
      </c>
      <c r="B39" s="21"/>
      <c r="C39" s="31" t="s">
        <v>54</v>
      </c>
      <c r="F39" s="11"/>
      <c r="G39" s="11"/>
      <c r="H39" s="11"/>
      <c r="I39" s="11"/>
      <c r="J39" s="11"/>
      <c r="K39" s="11"/>
      <c r="L39" s="10" t="s">
        <v>55</v>
      </c>
      <c r="M39" s="10"/>
      <c r="N39" s="10"/>
      <c r="O39" s="11"/>
      <c r="P39" s="10" t="s">
        <v>55</v>
      </c>
      <c r="Q39" s="34"/>
      <c r="R39" s="11"/>
      <c r="S39" s="11"/>
    </row>
    <row r="40" spans="1:19" ht="14.1" customHeight="1" x14ac:dyDescent="0.2">
      <c r="A40" s="1">
        <v>28</v>
      </c>
      <c r="B40" s="21"/>
      <c r="C40" s="31" t="s">
        <v>56</v>
      </c>
      <c r="F40" s="11"/>
      <c r="G40" s="11"/>
      <c r="H40" s="11"/>
      <c r="I40" s="11"/>
      <c r="J40" s="11"/>
      <c r="K40" s="39"/>
      <c r="L40" s="43">
        <v>5.439473800630585E-2</v>
      </c>
      <c r="M40" s="14"/>
      <c r="N40" s="14"/>
      <c r="O40" s="11"/>
      <c r="P40" s="14">
        <v>0</v>
      </c>
      <c r="Q40" s="34"/>
      <c r="R40" s="11"/>
      <c r="S40" s="11"/>
    </row>
    <row r="41" spans="1:19" ht="14.1" customHeight="1" x14ac:dyDescent="0.2">
      <c r="A41" s="1">
        <v>29</v>
      </c>
      <c r="B41" s="21"/>
      <c r="C41" s="31" t="s">
        <v>57</v>
      </c>
      <c r="F41" s="11"/>
      <c r="G41" s="11"/>
      <c r="H41" s="11"/>
      <c r="I41" s="11"/>
      <c r="J41" s="11"/>
      <c r="K41" s="39"/>
      <c r="L41" s="43">
        <v>0.04</v>
      </c>
      <c r="M41" s="14"/>
      <c r="N41" s="14"/>
      <c r="O41" s="11"/>
      <c r="P41" s="14">
        <v>0</v>
      </c>
      <c r="Q41" s="34"/>
      <c r="R41" s="11"/>
      <c r="S41" s="11"/>
    </row>
    <row r="42" spans="1:19" ht="14.1" customHeight="1" x14ac:dyDescent="0.2">
      <c r="A42" s="1">
        <v>30</v>
      </c>
      <c r="B42" s="21"/>
      <c r="C42" s="31" t="s">
        <v>58</v>
      </c>
      <c r="F42" s="11"/>
      <c r="G42" s="11"/>
      <c r="H42" s="11"/>
      <c r="I42" s="11"/>
      <c r="J42" s="11"/>
      <c r="K42" s="39"/>
      <c r="L42" s="10">
        <v>506428.05200000003</v>
      </c>
      <c r="M42" s="10"/>
      <c r="N42" s="10"/>
      <c r="O42" s="11"/>
      <c r="P42" s="10">
        <v>0</v>
      </c>
      <c r="Q42" s="34"/>
      <c r="R42" s="11"/>
      <c r="S42" s="11"/>
    </row>
    <row r="43" spans="1:19" ht="14.1" customHeight="1" x14ac:dyDescent="0.2">
      <c r="A43" s="1">
        <v>31</v>
      </c>
      <c r="B43" s="22"/>
      <c r="C43" s="31" t="s">
        <v>59</v>
      </c>
      <c r="F43" s="11"/>
      <c r="G43" s="11"/>
      <c r="H43" s="11"/>
      <c r="I43" s="11"/>
      <c r="J43" s="11"/>
      <c r="K43" s="39"/>
      <c r="L43" s="10">
        <v>549270.35400000005</v>
      </c>
      <c r="M43" s="10"/>
      <c r="N43" s="10"/>
      <c r="O43" s="11"/>
      <c r="P43" s="10">
        <v>0</v>
      </c>
      <c r="Q43" s="34"/>
      <c r="R43" s="11"/>
      <c r="S43" s="11"/>
    </row>
    <row r="44" spans="1:19" ht="14.1" customHeight="1" x14ac:dyDescent="0.2">
      <c r="A44" s="1">
        <v>32</v>
      </c>
      <c r="B44" s="21"/>
      <c r="C44" s="31" t="s">
        <v>60</v>
      </c>
      <c r="F44" s="11"/>
      <c r="G44" s="11"/>
      <c r="H44" s="11"/>
      <c r="I44" s="11"/>
      <c r="J44" s="11"/>
      <c r="K44" s="11"/>
      <c r="L44" s="10">
        <v>0</v>
      </c>
      <c r="M44" s="10"/>
      <c r="N44" s="10"/>
      <c r="O44" s="11"/>
      <c r="P44" s="10">
        <v>0</v>
      </c>
      <c r="Q44" s="34"/>
      <c r="R44" s="11"/>
      <c r="S44" s="11"/>
    </row>
    <row r="45" spans="1:19" ht="14.1" customHeight="1" x14ac:dyDescent="0.2">
      <c r="A45" s="1">
        <v>33</v>
      </c>
      <c r="B45" s="21"/>
      <c r="C45" s="31"/>
      <c r="F45" s="11"/>
      <c r="G45" s="11"/>
      <c r="H45" s="11"/>
      <c r="I45" s="11"/>
      <c r="J45" s="11"/>
      <c r="K45" s="11"/>
      <c r="L45" s="10"/>
      <c r="M45" s="10"/>
      <c r="N45" s="10"/>
      <c r="O45" s="11"/>
      <c r="P45" s="10"/>
      <c r="Q45" s="11"/>
      <c r="R45" s="11"/>
      <c r="S45" s="11"/>
    </row>
    <row r="46" spans="1:19" ht="14.1" customHeight="1" x14ac:dyDescent="0.2">
      <c r="A46" s="1">
        <v>34</v>
      </c>
      <c r="B46" s="21"/>
      <c r="C46" s="31" t="s">
        <v>50</v>
      </c>
      <c r="D46" s="11" t="s">
        <v>61</v>
      </c>
      <c r="F46" s="11"/>
      <c r="G46" s="11"/>
      <c r="H46" s="11"/>
      <c r="I46" s="11"/>
      <c r="J46" s="11"/>
      <c r="K46" s="11"/>
      <c r="L46" s="10"/>
      <c r="M46" s="10"/>
      <c r="N46" s="10"/>
      <c r="O46" s="11"/>
      <c r="P46" s="10"/>
      <c r="Q46" s="11"/>
      <c r="R46" s="11"/>
      <c r="S46" s="11"/>
    </row>
    <row r="47" spans="1:19" ht="14.1" customHeight="1" x14ac:dyDescent="0.2">
      <c r="A47" s="1">
        <v>35</v>
      </c>
      <c r="B47" s="21"/>
      <c r="C47" s="31"/>
      <c r="D47" s="11" t="s">
        <v>62</v>
      </c>
      <c r="F47" s="11"/>
      <c r="G47" s="11"/>
      <c r="H47" s="11"/>
      <c r="I47" s="11"/>
      <c r="J47" s="11"/>
      <c r="K47" s="11"/>
      <c r="L47" s="10"/>
      <c r="M47" s="10"/>
      <c r="N47" s="10"/>
      <c r="O47" s="11"/>
      <c r="P47" s="10"/>
      <c r="Q47" s="11"/>
      <c r="R47" s="11"/>
      <c r="S47" s="11"/>
    </row>
    <row r="48" spans="1:19" ht="14.1" customHeight="1" x14ac:dyDescent="0.2">
      <c r="A48" s="1">
        <v>36</v>
      </c>
      <c r="B48" s="21"/>
      <c r="C48" s="31"/>
      <c r="D48" s="11" t="s">
        <v>63</v>
      </c>
      <c r="F48" s="11"/>
      <c r="G48" s="11"/>
      <c r="H48" s="11"/>
      <c r="I48" s="11"/>
      <c r="J48" s="11"/>
      <c r="K48" s="11"/>
      <c r="L48" s="10"/>
      <c r="M48" s="10"/>
      <c r="N48" s="10"/>
      <c r="O48" s="11"/>
      <c r="P48" s="10"/>
      <c r="Q48" s="11"/>
      <c r="R48" s="11"/>
      <c r="S48" s="11"/>
    </row>
    <row r="49" spans="1:19" ht="14.1" customHeight="1" x14ac:dyDescent="0.2">
      <c r="A49" s="1">
        <v>37</v>
      </c>
      <c r="B49" s="21"/>
      <c r="C49" s="31" t="s">
        <v>41</v>
      </c>
      <c r="D49" s="11" t="s">
        <v>64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</row>
    <row r="50" spans="1:19" ht="14.1" customHeight="1" x14ac:dyDescent="0.2">
      <c r="A50" s="1">
        <v>38</v>
      </c>
      <c r="B50" s="21"/>
      <c r="C50" s="31" t="s">
        <v>43</v>
      </c>
      <c r="D50" s="11" t="s">
        <v>65</v>
      </c>
      <c r="F50" s="11"/>
      <c r="G50" s="11"/>
      <c r="H50" s="11"/>
      <c r="I50" s="11"/>
      <c r="J50" s="11"/>
      <c r="K50" s="11"/>
      <c r="L50" s="10"/>
      <c r="M50" s="10"/>
      <c r="N50" s="10"/>
      <c r="O50" s="11"/>
      <c r="P50" s="10"/>
      <c r="Q50" s="11"/>
      <c r="R50" s="11"/>
      <c r="S50" s="11"/>
    </row>
    <row r="51" spans="1:19" ht="14.1" customHeight="1" x14ac:dyDescent="0.2">
      <c r="A51" s="1">
        <v>39</v>
      </c>
      <c r="B51" s="21"/>
      <c r="C51" s="31"/>
      <c r="D51" s="11" t="s">
        <v>66</v>
      </c>
      <c r="F51" s="11"/>
      <c r="G51" s="11"/>
      <c r="H51" s="11"/>
      <c r="I51" s="11"/>
      <c r="J51" s="11"/>
      <c r="K51" s="11"/>
      <c r="L51" s="10"/>
      <c r="M51" s="10"/>
      <c r="N51" s="10"/>
      <c r="O51" s="11"/>
      <c r="P51" s="10"/>
      <c r="Q51" s="11"/>
      <c r="R51" s="11"/>
      <c r="S51" s="11"/>
    </row>
    <row r="52" spans="1:19" ht="14.1" customHeight="1" x14ac:dyDescent="0.2">
      <c r="A52" s="1">
        <v>40</v>
      </c>
      <c r="B52" s="21"/>
      <c r="C52" s="31" t="s">
        <v>67</v>
      </c>
      <c r="D52" s="11" t="s">
        <v>68</v>
      </c>
      <c r="F52" s="11"/>
      <c r="G52" s="11"/>
      <c r="H52" s="11"/>
      <c r="I52" s="11"/>
      <c r="J52" s="11"/>
      <c r="K52" s="11"/>
      <c r="L52" s="10"/>
      <c r="M52" s="10"/>
      <c r="N52" s="10"/>
      <c r="O52" s="11"/>
      <c r="P52" s="10"/>
      <c r="Q52" s="11"/>
      <c r="R52" s="11"/>
      <c r="S52" s="11"/>
    </row>
    <row r="53" spans="1:19" ht="14.1" customHeight="1" x14ac:dyDescent="0.2">
      <c r="A53" s="1">
        <v>41</v>
      </c>
      <c r="B53" s="21"/>
      <c r="C53" s="31"/>
      <c r="D53" s="11" t="s">
        <v>69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</row>
    <row r="54" spans="1:19" ht="14.1" customHeight="1" x14ac:dyDescent="0.2">
      <c r="A54" s="1">
        <v>42</v>
      </c>
      <c r="B54" s="21"/>
      <c r="C54" s="31" t="s">
        <v>70</v>
      </c>
      <c r="D54" s="11" t="str">
        <f>+'2025 Mercer provided'!B33</f>
        <v xml:space="preserve">Projected test year 2025 data was derived from the Mercer Pension and Postretirement forecast report dated July 28, 2023. </v>
      </c>
      <c r="F54" s="11"/>
      <c r="G54" s="11"/>
      <c r="H54" s="11"/>
      <c r="I54" s="11"/>
      <c r="J54" s="11"/>
      <c r="K54" s="11"/>
      <c r="L54" s="11"/>
      <c r="M54" s="34"/>
      <c r="N54" s="11"/>
      <c r="O54" s="11"/>
      <c r="P54" s="11"/>
      <c r="Q54" s="11"/>
      <c r="R54" s="11"/>
      <c r="S54" s="11"/>
    </row>
    <row r="55" spans="1:19" ht="14.1" customHeight="1" thickBot="1" x14ac:dyDescent="0.25">
      <c r="A55" s="2">
        <v>43</v>
      </c>
      <c r="B55" s="2" t="s">
        <v>71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 ht="14.1" customHeight="1" x14ac:dyDescent="0.2">
      <c r="A56" s="1" t="s">
        <v>72</v>
      </c>
      <c r="Q56" s="1" t="s">
        <v>73</v>
      </c>
    </row>
  </sheetData>
  <mergeCells count="1">
    <mergeCell ref="L9:P9"/>
  </mergeCells>
  <pageMargins left="0.7" right="0.7" top="0.75" bottom="0.75" header="0.3" footer="0.3"/>
  <pageSetup scale="66" orientation="landscape" horizontalDpi="1200" verticalDpi="1200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56"/>
  <sheetViews>
    <sheetView tabSelected="1" view="pageBreakPreview" zoomScale="90" zoomScaleNormal="130" zoomScaleSheetLayoutView="90" workbookViewId="0">
      <selection activeCell="S2" sqref="S2"/>
    </sheetView>
  </sheetViews>
  <sheetFormatPr defaultColWidth="9.109375" defaultRowHeight="10.199999999999999" x14ac:dyDescent="0.2"/>
  <cols>
    <col min="1" max="1" width="3.5546875" style="1" customWidth="1"/>
    <col min="2" max="2" width="6.88671875" style="1" bestFit="1" customWidth="1"/>
    <col min="3" max="14" width="9.5546875" style="1" customWidth="1"/>
    <col min="15" max="15" width="11.33203125" style="1" customWidth="1"/>
    <col min="16" max="18" width="9.5546875" style="1" customWidth="1"/>
    <col min="19" max="19" width="11.33203125" style="1" customWidth="1"/>
    <col min="20" max="16384" width="9.109375" style="1"/>
  </cols>
  <sheetData>
    <row r="1" spans="1:21" ht="14.1" customHeight="1" thickBot="1" x14ac:dyDescent="0.25">
      <c r="A1" s="2" t="s">
        <v>0</v>
      </c>
      <c r="B1" s="2"/>
      <c r="C1" s="2"/>
      <c r="D1" s="2"/>
      <c r="E1" s="2"/>
      <c r="F1" s="2"/>
      <c r="G1" s="2"/>
      <c r="H1" s="2" t="s">
        <v>1</v>
      </c>
      <c r="I1" s="2"/>
      <c r="J1" s="2"/>
      <c r="K1" s="2"/>
      <c r="L1" s="2"/>
      <c r="M1" s="2"/>
      <c r="N1" s="2"/>
      <c r="O1" s="2"/>
      <c r="P1" s="2"/>
      <c r="Q1" s="2"/>
      <c r="R1" s="2"/>
      <c r="S1" s="33" t="s">
        <v>90</v>
      </c>
    </row>
    <row r="2" spans="1:21" ht="14.1" customHeight="1" x14ac:dyDescent="0.2">
      <c r="A2" s="1" t="s">
        <v>3</v>
      </c>
      <c r="E2" s="1" t="s">
        <v>4</v>
      </c>
      <c r="G2" s="1" t="s">
        <v>5</v>
      </c>
      <c r="L2" s="3"/>
      <c r="M2" s="3"/>
      <c r="N2" s="3"/>
      <c r="O2" s="3"/>
      <c r="P2" s="3" t="s">
        <v>6</v>
      </c>
      <c r="S2" s="5"/>
    </row>
    <row r="3" spans="1:21" ht="14.1" customHeight="1" x14ac:dyDescent="0.2">
      <c r="G3" s="1" t="s">
        <v>7</v>
      </c>
      <c r="L3" s="5"/>
      <c r="M3" s="5"/>
      <c r="N3" s="5"/>
      <c r="O3" s="4"/>
      <c r="P3" s="4" t="s">
        <v>8</v>
      </c>
      <c r="Q3" s="5" t="s">
        <v>9</v>
      </c>
      <c r="R3" s="5"/>
      <c r="U3" s="4"/>
    </row>
    <row r="4" spans="1:21" ht="14.1" customHeight="1" x14ac:dyDescent="0.2">
      <c r="A4" s="1" t="s">
        <v>10</v>
      </c>
      <c r="L4" s="5"/>
      <c r="M4" s="5"/>
      <c r="N4" s="5"/>
      <c r="O4" s="4"/>
      <c r="Q4" s="5" t="s">
        <v>11</v>
      </c>
      <c r="R4" s="5"/>
      <c r="U4" s="4"/>
    </row>
    <row r="5" spans="1:21" ht="14.1" customHeight="1" x14ac:dyDescent="0.2">
      <c r="L5" s="5"/>
      <c r="M5" s="5"/>
      <c r="N5" s="5"/>
      <c r="O5" s="4"/>
      <c r="P5" s="4"/>
      <c r="Q5" s="5" t="s">
        <v>12</v>
      </c>
      <c r="R5" s="5"/>
      <c r="U5" s="4"/>
    </row>
    <row r="6" spans="1:21" ht="14.1" customHeight="1" x14ac:dyDescent="0.2">
      <c r="L6" s="5"/>
      <c r="M6" s="5"/>
      <c r="N6" s="5"/>
      <c r="O6" s="4"/>
      <c r="P6" s="4"/>
      <c r="Q6" s="5" t="s">
        <v>88</v>
      </c>
      <c r="R6" s="5"/>
      <c r="U6" s="4"/>
    </row>
    <row r="7" spans="1:21" ht="14.1" customHeight="1" thickBot="1" x14ac:dyDescent="0.25">
      <c r="A7" s="2" t="s">
        <v>87</v>
      </c>
      <c r="B7" s="2"/>
      <c r="C7" s="2"/>
      <c r="D7" s="2"/>
      <c r="E7" s="2"/>
      <c r="F7" s="2"/>
      <c r="G7" s="2"/>
      <c r="H7" s="2"/>
      <c r="I7" s="2" t="s">
        <v>15</v>
      </c>
      <c r="J7" s="2"/>
      <c r="K7" s="2"/>
      <c r="L7" s="2"/>
      <c r="M7" s="2"/>
      <c r="N7" s="2"/>
      <c r="O7" s="2"/>
      <c r="P7" s="2"/>
      <c r="Q7" s="2" t="s">
        <v>89</v>
      </c>
      <c r="R7" s="2"/>
      <c r="S7" s="2"/>
    </row>
    <row r="8" spans="1:21" ht="14.1" customHeight="1" x14ac:dyDescent="0.2">
      <c r="B8" s="6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</row>
    <row r="9" spans="1:21" ht="14.1" customHeight="1" x14ac:dyDescent="0.2">
      <c r="B9" s="6"/>
      <c r="C9" s="18"/>
      <c r="D9" s="18"/>
      <c r="E9" s="18"/>
      <c r="F9" s="18"/>
      <c r="G9" s="18"/>
      <c r="H9" s="18"/>
      <c r="I9" s="18"/>
      <c r="J9" s="18"/>
      <c r="K9" s="18"/>
      <c r="L9" s="44" t="s">
        <v>17</v>
      </c>
      <c r="M9" s="44"/>
      <c r="N9" s="44"/>
      <c r="O9" s="44"/>
      <c r="P9" s="44"/>
      <c r="Q9" s="18"/>
      <c r="R9" s="18"/>
      <c r="S9" s="18"/>
    </row>
    <row r="10" spans="1:21" ht="14.1" customHeight="1" x14ac:dyDescent="0.2">
      <c r="B10" s="6"/>
      <c r="C10" s="6"/>
      <c r="D10" s="18" t="s">
        <v>18</v>
      </c>
      <c r="E10" s="6"/>
      <c r="F10" s="6"/>
      <c r="G10" s="18"/>
      <c r="H10" s="6"/>
      <c r="I10" s="18"/>
      <c r="J10" s="18"/>
      <c r="K10" s="18"/>
      <c r="L10" s="18" t="s">
        <v>19</v>
      </c>
      <c r="M10" s="18"/>
      <c r="N10" s="18"/>
      <c r="O10" s="18"/>
      <c r="P10" s="18" t="s">
        <v>20</v>
      </c>
      <c r="Q10" s="6"/>
      <c r="R10" s="6"/>
      <c r="S10" s="6"/>
    </row>
    <row r="11" spans="1:21" ht="14.1" customHeight="1" x14ac:dyDescent="0.2">
      <c r="A11" s="1" t="s">
        <v>21</v>
      </c>
      <c r="B11" s="6"/>
      <c r="C11" s="6"/>
      <c r="D11" s="6"/>
      <c r="E11" s="6"/>
      <c r="F11" s="18"/>
      <c r="G11" s="6"/>
      <c r="H11" s="6"/>
      <c r="I11" s="6"/>
      <c r="J11" s="6"/>
      <c r="K11" s="6"/>
      <c r="L11" s="18" t="s">
        <v>22</v>
      </c>
      <c r="M11" s="18"/>
      <c r="N11" s="6"/>
      <c r="O11" s="6"/>
      <c r="P11" s="18" t="s">
        <v>23</v>
      </c>
      <c r="Q11" s="18"/>
      <c r="R11" s="18"/>
      <c r="S11" s="6"/>
    </row>
    <row r="12" spans="1:21" ht="14.1" customHeight="1" thickBot="1" x14ac:dyDescent="0.25">
      <c r="A12" s="2" t="s">
        <v>24</v>
      </c>
      <c r="B12" s="7"/>
      <c r="C12" s="7"/>
      <c r="D12" s="7" t="s">
        <v>25</v>
      </c>
      <c r="E12" s="7"/>
      <c r="F12" s="7"/>
      <c r="G12" s="8"/>
      <c r="H12" s="8"/>
      <c r="I12" s="8"/>
      <c r="J12" s="8"/>
      <c r="K12" s="8"/>
      <c r="L12" s="19">
        <v>2025</v>
      </c>
      <c r="M12" s="19"/>
      <c r="N12" s="19"/>
      <c r="O12" s="8"/>
      <c r="P12" s="19">
        <v>2023</v>
      </c>
      <c r="Q12" s="19"/>
      <c r="R12" s="19"/>
      <c r="S12" s="19"/>
    </row>
    <row r="13" spans="1:21" ht="14.1" customHeight="1" x14ac:dyDescent="0.2">
      <c r="A13" s="1">
        <v>1</v>
      </c>
      <c r="B13" s="20"/>
      <c r="C13" s="31"/>
      <c r="D13" s="31"/>
      <c r="E13" s="31"/>
      <c r="F13" s="9"/>
      <c r="G13" s="9"/>
      <c r="H13" s="9"/>
      <c r="I13" s="9"/>
      <c r="J13" s="9"/>
      <c r="K13" s="9"/>
      <c r="L13" s="31"/>
      <c r="M13" s="31"/>
      <c r="N13" s="31"/>
      <c r="O13" s="31"/>
      <c r="P13" s="31"/>
      <c r="Q13" s="31"/>
      <c r="R13" s="31"/>
      <c r="S13" s="31"/>
    </row>
    <row r="14" spans="1:21" ht="14.1" customHeight="1" x14ac:dyDescent="0.2">
      <c r="A14" s="1">
        <v>2</v>
      </c>
      <c r="B14" s="20"/>
      <c r="C14" s="31" t="s">
        <v>26</v>
      </c>
      <c r="F14" s="9"/>
      <c r="G14" s="9"/>
      <c r="H14" s="9"/>
      <c r="I14" s="9"/>
      <c r="J14" s="9"/>
      <c r="K14" s="9"/>
      <c r="L14" s="9">
        <f>'2-8 11 15 Benefit Cost - 2025'!E2/1000</f>
        <v>9888.6119999999992</v>
      </c>
      <c r="M14" s="9"/>
      <c r="N14" s="9"/>
      <c r="O14" s="31"/>
      <c r="P14" s="9"/>
      <c r="Q14" s="9"/>
      <c r="R14" s="9"/>
      <c r="S14" s="9"/>
    </row>
    <row r="15" spans="1:21" ht="14.1" customHeight="1" x14ac:dyDescent="0.2">
      <c r="A15" s="1">
        <v>3</v>
      </c>
      <c r="B15" s="21"/>
      <c r="C15" s="31" t="s">
        <v>27</v>
      </c>
      <c r="F15" s="11"/>
      <c r="G15" s="11"/>
      <c r="H15" s="11"/>
      <c r="I15" s="11"/>
      <c r="J15" s="11"/>
      <c r="K15" s="11"/>
      <c r="L15" s="11">
        <f>'2-8 11 15 Benefit Cost - 2025'!E3/1000</f>
        <v>25527.501</v>
      </c>
      <c r="M15" s="9"/>
      <c r="N15" s="9"/>
      <c r="O15" s="10"/>
      <c r="P15" s="11"/>
      <c r="Q15" s="11"/>
      <c r="R15" s="11"/>
      <c r="S15" s="11"/>
    </row>
    <row r="16" spans="1:21" ht="14.1" customHeight="1" x14ac:dyDescent="0.2">
      <c r="A16" s="1">
        <v>4</v>
      </c>
      <c r="B16" s="21"/>
      <c r="C16" s="32" t="s">
        <v>28</v>
      </c>
      <c r="F16" s="11"/>
      <c r="G16" s="11"/>
      <c r="H16" s="11"/>
      <c r="I16" s="11"/>
      <c r="J16" s="11"/>
      <c r="K16" s="11"/>
      <c r="L16" s="11">
        <f>'2-8 11 15 Benefit Cost - 2025'!E4/1000</f>
        <v>-39993.663999999997</v>
      </c>
      <c r="M16" s="9"/>
      <c r="N16" s="9"/>
      <c r="O16" s="11"/>
      <c r="P16" s="11"/>
      <c r="Q16" s="11"/>
      <c r="R16" s="11"/>
      <c r="S16" s="11"/>
    </row>
    <row r="17" spans="1:19" ht="14.1" customHeight="1" x14ac:dyDescent="0.2">
      <c r="A17" s="1">
        <v>5</v>
      </c>
      <c r="B17" s="21"/>
      <c r="C17" s="32" t="s">
        <v>29</v>
      </c>
      <c r="F17" s="11"/>
      <c r="G17" s="11"/>
      <c r="H17" s="11"/>
      <c r="I17" s="11"/>
      <c r="J17" s="11"/>
      <c r="K17" s="11"/>
      <c r="L17" s="11">
        <f>'2-8 11 15 Benefit Cost - 2025'!E5/1000-L18</f>
        <v>5993.076</v>
      </c>
      <c r="M17" s="9"/>
      <c r="N17" s="9"/>
      <c r="O17" s="11"/>
      <c r="P17" s="11"/>
      <c r="Q17" s="11"/>
      <c r="R17" s="11"/>
      <c r="S17" s="11"/>
    </row>
    <row r="18" spans="1:19" ht="14.1" customHeight="1" x14ac:dyDescent="0.2">
      <c r="A18" s="1">
        <v>6</v>
      </c>
      <c r="B18" s="21"/>
      <c r="C18" s="32" t="s">
        <v>30</v>
      </c>
      <c r="F18" s="11"/>
      <c r="G18" s="11"/>
      <c r="H18" s="11"/>
      <c r="I18" s="11"/>
      <c r="J18" s="11"/>
      <c r="K18" s="34"/>
      <c r="L18" s="11">
        <f>+'2025 Mercer provided'!C6</f>
        <v>38.326999999999998</v>
      </c>
      <c r="M18" s="9"/>
      <c r="N18" s="9"/>
      <c r="O18" s="11"/>
      <c r="P18" s="11"/>
      <c r="Q18" s="34"/>
      <c r="R18" s="11"/>
      <c r="S18" s="11"/>
    </row>
    <row r="19" spans="1:19" ht="14.1" customHeight="1" x14ac:dyDescent="0.2">
      <c r="A19" s="1">
        <v>7</v>
      </c>
      <c r="B19" s="21"/>
      <c r="C19" s="12" t="s">
        <v>31</v>
      </c>
      <c r="F19" s="11"/>
      <c r="G19" s="11"/>
      <c r="H19" s="11"/>
      <c r="I19" s="11"/>
      <c r="J19" s="11"/>
      <c r="K19" s="11"/>
      <c r="L19" s="27">
        <f>'2-8 11 15 Benefit Cost - 2025'!E7/1000</f>
        <v>0</v>
      </c>
      <c r="M19" s="9"/>
      <c r="N19" s="9"/>
      <c r="O19" s="11"/>
      <c r="P19" s="13"/>
      <c r="Q19" s="11"/>
      <c r="R19" s="11"/>
      <c r="S19" s="11"/>
    </row>
    <row r="20" spans="1:19" ht="14.1" customHeight="1" x14ac:dyDescent="0.2">
      <c r="A20" s="1">
        <v>8</v>
      </c>
      <c r="B20" s="21"/>
      <c r="C20" s="31" t="s">
        <v>32</v>
      </c>
      <c r="F20" s="11"/>
      <c r="G20" s="11"/>
      <c r="H20" s="11"/>
      <c r="I20" s="11"/>
      <c r="J20" s="11"/>
      <c r="K20" s="11"/>
      <c r="L20" s="28">
        <f>SUM(L14:L19)</f>
        <v>1453.8520000000005</v>
      </c>
      <c r="M20" s="11"/>
      <c r="N20" s="11"/>
      <c r="O20" s="11" t="s">
        <v>33</v>
      </c>
      <c r="P20" s="28">
        <f>SUM(P14:P19)</f>
        <v>0</v>
      </c>
      <c r="Q20" s="11"/>
      <c r="R20" s="11"/>
      <c r="S20" s="11"/>
    </row>
    <row r="21" spans="1:19" ht="14.1" customHeight="1" x14ac:dyDescent="0.2">
      <c r="A21" s="1">
        <v>9</v>
      </c>
      <c r="B21" s="2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 ht="14.1" customHeight="1" x14ac:dyDescent="0.2">
      <c r="A22" s="1">
        <v>10</v>
      </c>
      <c r="B22" s="21"/>
      <c r="C22" s="31" t="s">
        <v>34</v>
      </c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ht="14.1" customHeight="1" x14ac:dyDescent="0.2">
      <c r="A23" s="1">
        <v>11</v>
      </c>
      <c r="B23" s="21"/>
      <c r="C23" s="31" t="s">
        <v>35</v>
      </c>
      <c r="F23" s="11"/>
      <c r="G23" s="11"/>
      <c r="H23" s="11"/>
      <c r="I23" s="11"/>
      <c r="J23" s="11"/>
      <c r="K23" s="11"/>
      <c r="L23" s="11">
        <f>-L16</f>
        <v>39993.663999999997</v>
      </c>
      <c r="M23" s="11"/>
      <c r="N23" s="11"/>
      <c r="O23" s="11"/>
      <c r="P23" s="11">
        <f>-P16</f>
        <v>0</v>
      </c>
      <c r="Q23" s="11"/>
      <c r="R23" s="11"/>
      <c r="S23" s="11"/>
    </row>
    <row r="24" spans="1:19" ht="14.1" customHeight="1" x14ac:dyDescent="0.2">
      <c r="A24" s="1">
        <v>12</v>
      </c>
      <c r="B24" s="21"/>
      <c r="C24" s="31" t="s">
        <v>36</v>
      </c>
      <c r="F24" s="11"/>
      <c r="G24" s="11"/>
      <c r="H24" s="11"/>
      <c r="I24" s="11"/>
      <c r="J24" s="11"/>
      <c r="K24" s="11"/>
      <c r="L24" s="14">
        <f>+'12 Exp Return on Asst 2025'!N33</f>
        <v>7.0499999999999993E-2</v>
      </c>
      <c r="M24" s="14"/>
      <c r="N24" s="14"/>
      <c r="O24" s="11"/>
      <c r="P24" s="14">
        <v>0</v>
      </c>
      <c r="Q24" s="11"/>
      <c r="R24" s="11"/>
      <c r="S24" s="11"/>
    </row>
    <row r="25" spans="1:19" ht="14.1" customHeight="1" x14ac:dyDescent="0.2">
      <c r="A25" s="1">
        <v>13</v>
      </c>
      <c r="B25" s="21"/>
      <c r="C25" s="31" t="s">
        <v>37</v>
      </c>
      <c r="F25" s="11"/>
      <c r="G25" s="11"/>
      <c r="H25" s="11"/>
      <c r="I25" s="11"/>
      <c r="J25" s="11"/>
      <c r="K25" s="11"/>
      <c r="L25" s="11">
        <v>0</v>
      </c>
      <c r="M25" s="11"/>
      <c r="N25" s="11"/>
      <c r="O25" s="11"/>
      <c r="P25" s="11">
        <v>0</v>
      </c>
      <c r="Q25" s="11"/>
      <c r="R25" s="11"/>
      <c r="S25" s="11"/>
    </row>
    <row r="26" spans="1:19" ht="14.1" customHeight="1" x14ac:dyDescent="0.2">
      <c r="A26" s="1">
        <v>14</v>
      </c>
      <c r="B26" s="21"/>
      <c r="C26" s="31" t="s">
        <v>38</v>
      </c>
      <c r="F26" s="11"/>
      <c r="G26" s="11"/>
      <c r="H26" s="11"/>
      <c r="I26" s="11"/>
      <c r="J26" s="11"/>
      <c r="K26" s="11"/>
      <c r="L26" s="23">
        <v>0</v>
      </c>
      <c r="M26" s="23"/>
      <c r="N26" s="23"/>
      <c r="O26" s="11"/>
      <c r="P26" s="23">
        <v>0</v>
      </c>
      <c r="Q26" s="11"/>
      <c r="R26" s="11"/>
      <c r="S26" s="11"/>
    </row>
    <row r="27" spans="1:19" ht="14.1" customHeight="1" x14ac:dyDescent="0.2">
      <c r="A27" s="1">
        <v>15</v>
      </c>
      <c r="B27" s="21"/>
      <c r="C27" s="31" t="s">
        <v>39</v>
      </c>
      <c r="F27" s="11"/>
      <c r="G27" s="11"/>
      <c r="H27" s="11"/>
      <c r="I27" s="11"/>
      <c r="J27" s="11"/>
      <c r="K27" s="11"/>
      <c r="L27" s="11">
        <f>L20</f>
        <v>1453.8520000000005</v>
      </c>
      <c r="M27" s="11"/>
      <c r="N27" s="11"/>
      <c r="O27" s="11"/>
      <c r="P27" s="11">
        <f>P20</f>
        <v>0</v>
      </c>
      <c r="Q27" s="11"/>
      <c r="R27" s="11"/>
      <c r="S27" s="11"/>
    </row>
    <row r="28" spans="1:19" ht="14.1" customHeight="1" x14ac:dyDescent="0.2">
      <c r="A28" s="1">
        <v>16</v>
      </c>
      <c r="B28" s="21"/>
      <c r="C28" s="31" t="s">
        <v>40</v>
      </c>
      <c r="F28" s="11"/>
      <c r="G28" s="11"/>
      <c r="H28" s="11"/>
      <c r="I28" s="11"/>
      <c r="J28" s="11"/>
      <c r="K28" s="11"/>
      <c r="L28" s="11">
        <v>0</v>
      </c>
      <c r="M28" s="11"/>
      <c r="N28" s="11"/>
      <c r="O28" s="11" t="s">
        <v>41</v>
      </c>
      <c r="P28" s="11">
        <v>0</v>
      </c>
      <c r="Q28" s="11"/>
      <c r="R28" s="11"/>
      <c r="S28" s="11"/>
    </row>
    <row r="29" spans="1:19" ht="14.1" customHeight="1" x14ac:dyDescent="0.2">
      <c r="A29" s="1">
        <v>17</v>
      </c>
      <c r="B29" s="21"/>
      <c r="C29" s="31" t="s">
        <v>42</v>
      </c>
      <c r="F29" s="11"/>
      <c r="G29" s="11"/>
      <c r="H29" s="11"/>
      <c r="I29" s="11"/>
      <c r="J29" s="11"/>
      <c r="K29" s="39"/>
      <c r="L29" s="11">
        <f>+'2025 Mercer provided'!C17</f>
        <v>255070.42461366052</v>
      </c>
      <c r="M29" s="11"/>
      <c r="N29" s="11"/>
      <c r="O29" s="11" t="s">
        <v>43</v>
      </c>
      <c r="P29" s="11">
        <v>0</v>
      </c>
      <c r="Q29" s="34"/>
      <c r="R29" s="11"/>
      <c r="S29" s="11"/>
    </row>
    <row r="30" spans="1:19" ht="14.1" customHeight="1" x14ac:dyDescent="0.2">
      <c r="A30" s="1">
        <v>18</v>
      </c>
      <c r="B30" s="21"/>
      <c r="C30" s="31" t="s">
        <v>44</v>
      </c>
      <c r="F30" s="11"/>
      <c r="G30" s="11"/>
      <c r="H30" s="11"/>
      <c r="I30" s="11"/>
      <c r="J30" s="11"/>
      <c r="K30" s="11"/>
      <c r="L30" s="11">
        <f>+'18 Funding 2025'!I11/1000</f>
        <v>9848</v>
      </c>
      <c r="M30" s="11"/>
      <c r="N30" s="11"/>
      <c r="O30" s="11" t="s">
        <v>41</v>
      </c>
      <c r="P30" s="11">
        <v>0</v>
      </c>
      <c r="Q30" s="11"/>
      <c r="R30" s="11"/>
      <c r="S30" s="11"/>
    </row>
    <row r="31" spans="1:19" ht="14.1" customHeight="1" x14ac:dyDescent="0.2">
      <c r="A31" s="1">
        <v>19</v>
      </c>
      <c r="B31" s="21"/>
      <c r="C31" s="31" t="s">
        <v>45</v>
      </c>
      <c r="F31" s="11"/>
      <c r="G31" s="11"/>
      <c r="H31" s="11"/>
      <c r="I31" s="11"/>
      <c r="J31" s="11"/>
      <c r="K31" s="11"/>
      <c r="L31" s="10" t="s">
        <v>46</v>
      </c>
      <c r="M31" s="10"/>
      <c r="N31" s="10"/>
      <c r="O31" s="11"/>
      <c r="P31" s="10" t="s">
        <v>46</v>
      </c>
      <c r="Q31" s="11"/>
      <c r="R31" s="11"/>
      <c r="S31" s="11"/>
    </row>
    <row r="32" spans="1:19" ht="14.1" customHeight="1" x14ac:dyDescent="0.2">
      <c r="A32" s="1">
        <v>20</v>
      </c>
      <c r="B32" s="21"/>
      <c r="C32" s="31" t="s">
        <v>47</v>
      </c>
      <c r="F32" s="11"/>
      <c r="G32" s="11"/>
      <c r="H32" s="11"/>
      <c r="I32" s="11"/>
      <c r="J32" s="11"/>
      <c r="K32" s="39"/>
      <c r="L32" s="14">
        <f>+'2025 Mercer provided'!C20</f>
        <v>5.21E-2</v>
      </c>
      <c r="M32" s="14"/>
      <c r="N32" s="14"/>
      <c r="O32" s="11"/>
      <c r="P32" s="14">
        <v>0</v>
      </c>
      <c r="Q32" s="34"/>
      <c r="R32" s="11"/>
      <c r="S32" s="11"/>
    </row>
    <row r="33" spans="1:19" ht="14.1" customHeight="1" x14ac:dyDescent="0.2">
      <c r="A33" s="1">
        <v>21</v>
      </c>
      <c r="B33" s="21"/>
      <c r="C33" s="31" t="s">
        <v>48</v>
      </c>
      <c r="F33" s="11"/>
      <c r="G33" s="11"/>
      <c r="H33" s="11"/>
      <c r="I33" s="11"/>
      <c r="J33" s="11"/>
      <c r="K33" s="11"/>
      <c r="L33" s="10"/>
      <c r="M33" s="10"/>
      <c r="N33" s="10"/>
      <c r="O33" s="11"/>
      <c r="P33" s="10"/>
      <c r="Q33" s="11"/>
      <c r="R33" s="11"/>
      <c r="S33" s="11"/>
    </row>
    <row r="34" spans="1:19" ht="14.1" customHeight="1" x14ac:dyDescent="0.2">
      <c r="A34" s="1">
        <v>22</v>
      </c>
      <c r="B34" s="21"/>
      <c r="C34" s="31" t="s">
        <v>49</v>
      </c>
      <c r="F34" s="11"/>
      <c r="G34" s="11"/>
      <c r="H34" s="11"/>
      <c r="I34" s="11"/>
      <c r="J34" s="11"/>
      <c r="K34" s="11"/>
      <c r="L34" s="15" t="s">
        <v>50</v>
      </c>
      <c r="M34" s="15"/>
      <c r="N34" s="15"/>
      <c r="O34" s="11"/>
      <c r="P34" s="15" t="s">
        <v>50</v>
      </c>
      <c r="Q34" s="11"/>
      <c r="R34" s="11"/>
      <c r="S34" s="11"/>
    </row>
    <row r="35" spans="1:19" ht="14.1" customHeight="1" x14ac:dyDescent="0.2">
      <c r="A35" s="1">
        <v>23</v>
      </c>
      <c r="B35" s="21"/>
      <c r="C35" s="3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ht="14.1" customHeight="1" x14ac:dyDescent="0.2">
      <c r="A36" s="1">
        <v>24</v>
      </c>
      <c r="B36" s="21"/>
      <c r="C36" s="31" t="s">
        <v>51</v>
      </c>
      <c r="F36" s="11"/>
      <c r="G36" s="11"/>
      <c r="H36" s="11"/>
      <c r="I36" s="11"/>
      <c r="J36" s="11"/>
      <c r="K36" s="11"/>
      <c r="L36" s="25">
        <v>46022</v>
      </c>
      <c r="M36" s="29"/>
      <c r="N36" s="29"/>
      <c r="O36" s="26"/>
      <c r="P36" s="25">
        <v>45291</v>
      </c>
      <c r="Q36" s="11"/>
      <c r="R36" s="11"/>
      <c r="S36" s="11"/>
    </row>
    <row r="37" spans="1:19" ht="14.1" customHeight="1" x14ac:dyDescent="0.2">
      <c r="A37" s="1">
        <v>25</v>
      </c>
      <c r="B37" s="21"/>
      <c r="C37" s="31" t="s">
        <v>52</v>
      </c>
      <c r="F37" s="11"/>
      <c r="G37" s="11"/>
      <c r="H37" s="11"/>
      <c r="I37" s="11"/>
      <c r="J37" s="11"/>
      <c r="K37" s="39"/>
      <c r="L37" s="10">
        <f>+'2025 Mercer provided'!C24</f>
        <v>449869.74123782723</v>
      </c>
      <c r="M37" s="10"/>
      <c r="N37" s="10"/>
      <c r="O37" s="11"/>
      <c r="P37" s="10">
        <v>0</v>
      </c>
      <c r="Q37" s="34"/>
      <c r="R37" s="11"/>
      <c r="S37" s="11"/>
    </row>
    <row r="38" spans="1:19" ht="14.1" customHeight="1" x14ac:dyDescent="0.2">
      <c r="A38" s="1">
        <v>26</v>
      </c>
      <c r="B38" s="21"/>
      <c r="C38" s="31" t="s">
        <v>53</v>
      </c>
      <c r="F38" s="11"/>
      <c r="G38" s="11"/>
      <c r="H38" s="11"/>
      <c r="I38" s="11"/>
      <c r="J38" s="11"/>
      <c r="K38" s="39"/>
      <c r="L38" s="10">
        <f>+'2025 Mercer provided'!C25</f>
        <v>474583.61700000003</v>
      </c>
      <c r="M38" s="10"/>
      <c r="N38" s="10"/>
      <c r="O38" s="11"/>
      <c r="P38" s="10">
        <v>0</v>
      </c>
      <c r="Q38" s="34"/>
      <c r="R38" s="11"/>
      <c r="S38" s="11"/>
    </row>
    <row r="39" spans="1:19" ht="14.1" customHeight="1" x14ac:dyDescent="0.2">
      <c r="A39" s="1">
        <v>27</v>
      </c>
      <c r="B39" s="21"/>
      <c r="C39" s="31" t="s">
        <v>54</v>
      </c>
      <c r="F39" s="11"/>
      <c r="G39" s="11"/>
      <c r="H39" s="11"/>
      <c r="I39" s="11"/>
      <c r="J39" s="11"/>
      <c r="K39" s="11"/>
      <c r="L39" s="10" t="str">
        <f>+'2025 Mercer provided'!C26</f>
        <v>N/A</v>
      </c>
      <c r="M39" s="10"/>
      <c r="N39" s="10"/>
      <c r="O39" s="11"/>
      <c r="P39" s="10" t="s">
        <v>55</v>
      </c>
      <c r="Q39" s="34"/>
      <c r="R39" s="11"/>
      <c r="S39" s="11"/>
    </row>
    <row r="40" spans="1:19" ht="14.1" customHeight="1" x14ac:dyDescent="0.2">
      <c r="A40" s="1">
        <v>28</v>
      </c>
      <c r="B40" s="21"/>
      <c r="C40" s="31" t="s">
        <v>56</v>
      </c>
      <c r="F40" s="11"/>
      <c r="G40" s="11"/>
      <c r="H40" s="11"/>
      <c r="I40" s="11"/>
      <c r="J40" s="11"/>
      <c r="K40" s="39"/>
      <c r="L40" s="43">
        <f>+'2025 Mercer provided'!C27</f>
        <v>5.439473800630585E-2</v>
      </c>
      <c r="M40" s="14"/>
      <c r="N40" s="14"/>
      <c r="O40" s="11"/>
      <c r="P40" s="14">
        <v>0</v>
      </c>
      <c r="Q40" s="34"/>
      <c r="R40" s="11"/>
      <c r="S40" s="11"/>
    </row>
    <row r="41" spans="1:19" ht="14.1" customHeight="1" x14ac:dyDescent="0.2">
      <c r="A41" s="1">
        <v>29</v>
      </c>
      <c r="B41" s="21"/>
      <c r="C41" s="31" t="s">
        <v>57</v>
      </c>
      <c r="F41" s="11"/>
      <c r="G41" s="11"/>
      <c r="H41" s="11"/>
      <c r="I41" s="11"/>
      <c r="J41" s="11"/>
      <c r="K41" s="39"/>
      <c r="L41" s="43">
        <f>+'2025 Mercer provided'!C28</f>
        <v>0.04</v>
      </c>
      <c r="M41" s="14"/>
      <c r="N41" s="14"/>
      <c r="O41" s="11"/>
      <c r="P41" s="14">
        <v>0</v>
      </c>
      <c r="Q41" s="34"/>
      <c r="R41" s="11"/>
      <c r="S41" s="11"/>
    </row>
    <row r="42" spans="1:19" ht="14.1" customHeight="1" x14ac:dyDescent="0.2">
      <c r="A42" s="1">
        <v>30</v>
      </c>
      <c r="B42" s="21"/>
      <c r="C42" s="31" t="s">
        <v>58</v>
      </c>
      <c r="F42" s="11"/>
      <c r="G42" s="11"/>
      <c r="H42" s="11"/>
      <c r="I42" s="11"/>
      <c r="J42" s="11"/>
      <c r="K42" s="39"/>
      <c r="L42" s="10">
        <f>+'2025 Mercer provided'!C29</f>
        <v>506428.05200000003</v>
      </c>
      <c r="M42" s="10"/>
      <c r="N42" s="10"/>
      <c r="O42" s="11"/>
      <c r="P42" s="10">
        <v>0</v>
      </c>
      <c r="Q42" s="34"/>
      <c r="R42" s="11"/>
      <c r="S42" s="11"/>
    </row>
    <row r="43" spans="1:19" ht="14.1" customHeight="1" x14ac:dyDescent="0.2">
      <c r="A43" s="1">
        <v>31</v>
      </c>
      <c r="B43" s="22"/>
      <c r="C43" s="31" t="s">
        <v>59</v>
      </c>
      <c r="F43" s="11"/>
      <c r="G43" s="11"/>
      <c r="H43" s="11"/>
      <c r="I43" s="11"/>
      <c r="J43" s="11"/>
      <c r="K43" s="39"/>
      <c r="L43" s="10">
        <f>+'2025 Mercer provided'!C30</f>
        <v>549270.35400000005</v>
      </c>
      <c r="M43" s="10"/>
      <c r="N43" s="10"/>
      <c r="O43" s="11"/>
      <c r="P43" s="10">
        <v>0</v>
      </c>
      <c r="Q43" s="34"/>
      <c r="R43" s="11"/>
      <c r="S43" s="11"/>
    </row>
    <row r="44" spans="1:19" ht="14.1" customHeight="1" x14ac:dyDescent="0.2">
      <c r="A44" s="1">
        <v>32</v>
      </c>
      <c r="B44" s="21"/>
      <c r="C44" s="31" t="s">
        <v>60</v>
      </c>
      <c r="F44" s="11"/>
      <c r="G44" s="11"/>
      <c r="H44" s="11"/>
      <c r="I44" s="11"/>
      <c r="J44" s="11"/>
      <c r="K44" s="11"/>
      <c r="L44" s="10">
        <v>0</v>
      </c>
      <c r="M44" s="10"/>
      <c r="N44" s="10"/>
      <c r="O44" s="11"/>
      <c r="P44" s="10">
        <v>0</v>
      </c>
      <c r="Q44" s="34"/>
      <c r="R44" s="11"/>
      <c r="S44" s="11"/>
    </row>
    <row r="45" spans="1:19" ht="14.1" customHeight="1" x14ac:dyDescent="0.2">
      <c r="A45" s="1">
        <v>33</v>
      </c>
      <c r="B45" s="21"/>
      <c r="C45" s="31"/>
      <c r="F45" s="11"/>
      <c r="G45" s="11"/>
      <c r="H45" s="11"/>
      <c r="I45" s="11"/>
      <c r="J45" s="11"/>
      <c r="K45" s="11"/>
      <c r="L45" s="10"/>
      <c r="M45" s="10"/>
      <c r="N45" s="10"/>
      <c r="O45" s="11"/>
      <c r="P45" s="10"/>
      <c r="Q45" s="11"/>
      <c r="R45" s="11"/>
      <c r="S45" s="11"/>
    </row>
    <row r="46" spans="1:19" ht="14.1" customHeight="1" x14ac:dyDescent="0.2">
      <c r="A46" s="1">
        <v>34</v>
      </c>
      <c r="B46" s="21"/>
      <c r="C46" s="31" t="s">
        <v>50</v>
      </c>
      <c r="D46" s="11" t="s">
        <v>61</v>
      </c>
      <c r="F46" s="11"/>
      <c r="G46" s="11"/>
      <c r="H46" s="11"/>
      <c r="I46" s="11"/>
      <c r="J46" s="11"/>
      <c r="K46" s="11"/>
      <c r="L46" s="10"/>
      <c r="M46" s="10"/>
      <c r="N46" s="10"/>
      <c r="O46" s="11"/>
      <c r="P46" s="10"/>
      <c r="Q46" s="11"/>
      <c r="R46" s="11"/>
      <c r="S46" s="11"/>
    </row>
    <row r="47" spans="1:19" ht="14.1" customHeight="1" x14ac:dyDescent="0.2">
      <c r="A47" s="1">
        <v>35</v>
      </c>
      <c r="B47" s="21"/>
      <c r="C47" s="31"/>
      <c r="D47" s="11" t="s">
        <v>62</v>
      </c>
      <c r="F47" s="11"/>
      <c r="G47" s="11"/>
      <c r="H47" s="11"/>
      <c r="I47" s="11"/>
      <c r="J47" s="11"/>
      <c r="K47" s="11"/>
      <c r="L47" s="10"/>
      <c r="M47" s="10"/>
      <c r="N47" s="10"/>
      <c r="O47" s="11"/>
      <c r="P47" s="10"/>
      <c r="Q47" s="11"/>
      <c r="R47" s="11"/>
      <c r="S47" s="11"/>
    </row>
    <row r="48" spans="1:19" ht="14.1" customHeight="1" x14ac:dyDescent="0.2">
      <c r="A48" s="1">
        <v>36</v>
      </c>
      <c r="B48" s="21"/>
      <c r="C48" s="31"/>
      <c r="D48" s="11" t="s">
        <v>63</v>
      </c>
      <c r="F48" s="11"/>
      <c r="G48" s="11"/>
      <c r="H48" s="11"/>
      <c r="I48" s="11"/>
      <c r="J48" s="11"/>
      <c r="K48" s="11"/>
      <c r="L48" s="10"/>
      <c r="M48" s="10"/>
      <c r="N48" s="10"/>
      <c r="O48" s="11"/>
      <c r="P48" s="10"/>
      <c r="Q48" s="11"/>
      <c r="R48" s="11"/>
      <c r="S48" s="11"/>
    </row>
    <row r="49" spans="1:19" ht="14.1" customHeight="1" x14ac:dyDescent="0.2">
      <c r="A49" s="1">
        <v>37</v>
      </c>
      <c r="B49" s="21"/>
      <c r="C49" s="31" t="s">
        <v>41</v>
      </c>
      <c r="D49" s="11" t="s">
        <v>64</v>
      </c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</row>
    <row r="50" spans="1:19" ht="14.1" customHeight="1" x14ac:dyDescent="0.2">
      <c r="A50" s="1">
        <v>38</v>
      </c>
      <c r="B50" s="21"/>
      <c r="C50" s="31" t="s">
        <v>43</v>
      </c>
      <c r="D50" s="11" t="s">
        <v>65</v>
      </c>
      <c r="F50" s="11"/>
      <c r="G50" s="11"/>
      <c r="H50" s="11"/>
      <c r="I50" s="11"/>
      <c r="J50" s="11"/>
      <c r="K50" s="11"/>
      <c r="L50" s="10"/>
      <c r="M50" s="10"/>
      <c r="N50" s="10"/>
      <c r="O50" s="11"/>
      <c r="P50" s="10"/>
      <c r="Q50" s="11"/>
      <c r="R50" s="11"/>
      <c r="S50" s="11"/>
    </row>
    <row r="51" spans="1:19" ht="14.1" customHeight="1" x14ac:dyDescent="0.2">
      <c r="A51" s="1">
        <v>39</v>
      </c>
      <c r="B51" s="21"/>
      <c r="C51" s="31"/>
      <c r="D51" s="11" t="s">
        <v>66</v>
      </c>
      <c r="F51" s="11"/>
      <c r="G51" s="11"/>
      <c r="H51" s="11"/>
      <c r="I51" s="11"/>
      <c r="J51" s="11"/>
      <c r="K51" s="11"/>
      <c r="L51" s="10"/>
      <c r="M51" s="10"/>
      <c r="N51" s="10"/>
      <c r="O51" s="11"/>
      <c r="P51" s="10"/>
      <c r="Q51" s="11"/>
      <c r="R51" s="11"/>
      <c r="S51" s="11"/>
    </row>
    <row r="52" spans="1:19" ht="14.1" customHeight="1" x14ac:dyDescent="0.2">
      <c r="A52" s="1">
        <v>40</v>
      </c>
      <c r="B52" s="21"/>
      <c r="C52" s="31" t="s">
        <v>67</v>
      </c>
      <c r="D52" s="11" t="s">
        <v>68</v>
      </c>
      <c r="F52" s="11"/>
      <c r="G52" s="11"/>
      <c r="H52" s="11"/>
      <c r="I52" s="11"/>
      <c r="J52" s="11"/>
      <c r="K52" s="11"/>
      <c r="L52" s="10"/>
      <c r="M52" s="10"/>
      <c r="N52" s="10"/>
      <c r="O52" s="11"/>
      <c r="P52" s="10"/>
      <c r="Q52" s="11"/>
      <c r="R52" s="11"/>
      <c r="S52" s="11"/>
    </row>
    <row r="53" spans="1:19" ht="14.1" customHeight="1" x14ac:dyDescent="0.2">
      <c r="A53" s="1">
        <v>41</v>
      </c>
      <c r="B53" s="21"/>
      <c r="C53" s="31"/>
      <c r="D53" s="11" t="s">
        <v>69</v>
      </c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</row>
    <row r="54" spans="1:19" ht="14.1" customHeight="1" x14ac:dyDescent="0.2">
      <c r="A54" s="1">
        <v>42</v>
      </c>
      <c r="B54" s="21"/>
      <c r="C54" s="31" t="s">
        <v>70</v>
      </c>
      <c r="D54" s="11" t="str">
        <f>+'2025 Mercer provided'!B33</f>
        <v xml:space="preserve">Projected test year 2025 data was derived from the Mercer Pension and Postretirement forecast report dated July 28, 2023. </v>
      </c>
      <c r="F54" s="11"/>
      <c r="G54" s="11"/>
      <c r="H54" s="11"/>
      <c r="I54" s="11"/>
      <c r="J54" s="11"/>
      <c r="K54" s="11"/>
      <c r="L54" s="11"/>
      <c r="M54" s="34"/>
      <c r="N54" s="11"/>
      <c r="O54" s="11"/>
      <c r="P54" s="11"/>
      <c r="Q54" s="11"/>
      <c r="R54" s="11"/>
      <c r="S54" s="11"/>
    </row>
    <row r="55" spans="1:19" ht="14.1" customHeight="1" thickBot="1" x14ac:dyDescent="0.25">
      <c r="A55" s="2">
        <v>43</v>
      </c>
      <c r="B55" s="2" t="s">
        <v>71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 ht="14.1" customHeight="1" x14ac:dyDescent="0.2">
      <c r="A56" s="1" t="s">
        <v>72</v>
      </c>
      <c r="Q56" s="1" t="s">
        <v>73</v>
      </c>
    </row>
  </sheetData>
  <mergeCells count="1">
    <mergeCell ref="L9:P9"/>
  </mergeCells>
  <pageMargins left="0.7" right="0.7" top="0.75" bottom="0.75" header="0.3" footer="0.3"/>
  <pageSetup scale="63" orientation="landscape" horizontalDpi="1200" verticalDpi="1200" r:id="rId1"/>
  <customProperties>
    <customPr name="_pios_id" r:id="rId2"/>
    <customPr name="EpmWorksheetKeyString_GUID" r:id="rId3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B8EA2-15F5-4F2E-BC1A-A6424E947458}">
  <sheetPr>
    <tabColor rgb="FF92D050"/>
  </sheetPr>
  <dimension ref="A1:AB107"/>
  <sheetViews>
    <sheetView zoomScaleNormal="100" workbookViewId="0">
      <selection activeCell="W56" sqref="W56"/>
    </sheetView>
  </sheetViews>
  <sheetFormatPr defaultRowHeight="14.4" x14ac:dyDescent="0.3"/>
  <cols>
    <col min="1" max="1" width="29.5546875" bestFit="1" customWidth="1"/>
    <col min="2" max="2" width="13.33203125" bestFit="1" customWidth="1"/>
    <col min="3" max="3" width="11.88671875" bestFit="1" customWidth="1"/>
    <col min="4" max="4" width="10.5546875" bestFit="1" customWidth="1"/>
    <col min="5" max="5" width="13" bestFit="1" customWidth="1"/>
    <col min="28" max="28" width="13.88671875" bestFit="1" customWidth="1"/>
  </cols>
  <sheetData>
    <row r="1" spans="1:28" x14ac:dyDescent="0.3">
      <c r="B1" s="16" t="s">
        <v>74</v>
      </c>
      <c r="C1" s="16" t="s">
        <v>75</v>
      </c>
      <c r="D1" s="16" t="s">
        <v>76</v>
      </c>
      <c r="E1" s="16" t="s">
        <v>77</v>
      </c>
    </row>
    <row r="2" spans="1:28" x14ac:dyDescent="0.3">
      <c r="A2" t="s">
        <v>26</v>
      </c>
      <c r="B2" s="37">
        <v>9844807</v>
      </c>
      <c r="C2" s="37">
        <v>0</v>
      </c>
      <c r="D2" s="37">
        <f>23430+20375</f>
        <v>43805</v>
      </c>
      <c r="E2" s="41">
        <f t="shared" ref="E2:E8" si="0">SUM(B2:D2)</f>
        <v>9888612</v>
      </c>
    </row>
    <row r="3" spans="1:28" x14ac:dyDescent="0.3">
      <c r="A3" t="s">
        <v>78</v>
      </c>
      <c r="B3" s="37">
        <v>25426974</v>
      </c>
      <c r="C3" s="37">
        <f>39775+29956</f>
        <v>69731</v>
      </c>
      <c r="D3" s="37">
        <f>15513+15283</f>
        <v>30796</v>
      </c>
      <c r="E3" s="41">
        <f t="shared" si="0"/>
        <v>25527501</v>
      </c>
    </row>
    <row r="4" spans="1:28" x14ac:dyDescent="0.3">
      <c r="A4" t="s">
        <v>79</v>
      </c>
      <c r="B4" s="37">
        <v>-39993664</v>
      </c>
      <c r="C4" s="37">
        <f>[2]SERP!G88</f>
        <v>0</v>
      </c>
      <c r="D4" s="37">
        <f>[2]BRP!G88</f>
        <v>0</v>
      </c>
      <c r="E4" s="41">
        <f t="shared" si="0"/>
        <v>-39993664</v>
      </c>
    </row>
    <row r="5" spans="1:28" x14ac:dyDescent="0.3">
      <c r="A5" t="s">
        <v>29</v>
      </c>
      <c r="B5" s="37">
        <v>5939270</v>
      </c>
      <c r="C5" s="37">
        <f>50972-13887</f>
        <v>37085</v>
      </c>
      <c r="D5" s="30">
        <f>26542+28506</f>
        <v>55048</v>
      </c>
      <c r="E5" s="17">
        <f t="shared" si="0"/>
        <v>6031403</v>
      </c>
    </row>
    <row r="6" spans="1:28" x14ac:dyDescent="0.3">
      <c r="A6" t="s">
        <v>80</v>
      </c>
      <c r="B6" s="37">
        <f>[2]QP!G90</f>
        <v>0</v>
      </c>
      <c r="C6" s="37">
        <f>[2]SERP!G90</f>
        <v>0</v>
      </c>
      <c r="D6" s="37">
        <v>0</v>
      </c>
      <c r="E6" s="17">
        <f t="shared" si="0"/>
        <v>0</v>
      </c>
    </row>
    <row r="7" spans="1:28" x14ac:dyDescent="0.3">
      <c r="A7" t="s">
        <v>81</v>
      </c>
      <c r="B7" s="37">
        <v>0</v>
      </c>
      <c r="C7" s="37">
        <v>0</v>
      </c>
      <c r="D7" s="37">
        <v>0</v>
      </c>
      <c r="E7" s="17">
        <f t="shared" si="0"/>
        <v>0</v>
      </c>
      <c r="AB7" s="24"/>
    </row>
    <row r="8" spans="1:28" ht="15" thickBot="1" x14ac:dyDescent="0.35">
      <c r="A8" t="s">
        <v>32</v>
      </c>
      <c r="B8" s="38">
        <f>SUM(B2:B7)</f>
        <v>1217387</v>
      </c>
      <c r="C8" s="38">
        <f>SUM(C2:C7)</f>
        <v>106816</v>
      </c>
      <c r="D8" s="38">
        <f>SUM(D2:D7)</f>
        <v>129649</v>
      </c>
      <c r="E8" s="42">
        <f t="shared" si="0"/>
        <v>1453852</v>
      </c>
      <c r="AB8" s="24"/>
    </row>
    <row r="9" spans="1:28" ht="15" thickTop="1" x14ac:dyDescent="0.3">
      <c r="B9" s="17"/>
      <c r="C9" s="17"/>
      <c r="D9" s="17"/>
      <c r="AB9" s="24"/>
    </row>
    <row r="73" spans="10:10" x14ac:dyDescent="0.3">
      <c r="J73">
        <f>90747+16069</f>
        <v>106816</v>
      </c>
    </row>
    <row r="107" spans="9:9" x14ac:dyDescent="0.3">
      <c r="I107">
        <f>65485+64164</f>
        <v>129649</v>
      </c>
    </row>
  </sheetData>
  <pageMargins left="0.7" right="0.7" top="0.75" bottom="0.75" header="0.3" footer="0.3"/>
  <customProperties>
    <customPr name="EpmWorksheetKeyString_GUID" r:id="rId1"/>
  </customPropertie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3F9D4-A1CC-48C8-81D9-1366C89A39B2}">
  <sheetPr>
    <tabColor rgb="FF92D050"/>
  </sheetPr>
  <dimension ref="N33"/>
  <sheetViews>
    <sheetView zoomScaleNormal="100" workbookViewId="0">
      <selection activeCell="N33" sqref="N33"/>
    </sheetView>
  </sheetViews>
  <sheetFormatPr defaultRowHeight="14.4" x14ac:dyDescent="0.3"/>
  <sheetData>
    <row r="33" spans="14:14" x14ac:dyDescent="0.3">
      <c r="N33" s="40">
        <v>7.0499999999999993E-2</v>
      </c>
    </row>
  </sheetData>
  <pageMargins left="0.7" right="0.7" top="0.75" bottom="0.75" header="0.3" footer="0.3"/>
  <customProperties>
    <customPr name="EpmWorksheetKeyString_GUID" r:id="rId1"/>
  </customPropertie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A084D-7CDA-4E17-99E8-98590523E5C3}">
  <sheetPr>
    <tabColor rgb="FF92D050"/>
  </sheetPr>
  <dimension ref="A9:J24"/>
  <sheetViews>
    <sheetView zoomScaleNormal="100" workbookViewId="0">
      <selection activeCell="D28" sqref="D28"/>
    </sheetView>
  </sheetViews>
  <sheetFormatPr defaultRowHeight="14.4" x14ac:dyDescent="0.3"/>
  <cols>
    <col min="8" max="8" width="10.44140625" customWidth="1"/>
    <col min="9" max="9" width="16.33203125" bestFit="1" customWidth="1"/>
  </cols>
  <sheetData>
    <row r="9" spans="9:10" x14ac:dyDescent="0.3">
      <c r="I9" s="35" t="s">
        <v>82</v>
      </c>
    </row>
    <row r="10" spans="9:10" x14ac:dyDescent="0.3">
      <c r="I10" t="s">
        <v>83</v>
      </c>
    </row>
    <row r="11" spans="9:10" x14ac:dyDescent="0.3">
      <c r="I11" s="24">
        <v>9848000</v>
      </c>
      <c r="J11" t="s">
        <v>84</v>
      </c>
    </row>
    <row r="12" spans="9:10" x14ac:dyDescent="0.3">
      <c r="I12" s="24"/>
    </row>
    <row r="23" spans="1:1" x14ac:dyDescent="0.3">
      <c r="A23" s="35"/>
    </row>
    <row r="24" spans="1:1" x14ac:dyDescent="0.3">
      <c r="A24" s="35"/>
    </row>
  </sheetData>
  <pageMargins left="0.7" right="0.7" top="0.75" bottom="0.75" header="0.3" footer="0.3"/>
  <pageSetup orientation="portrait" horizontalDpi="1200" verticalDpi="1200" r:id="rId1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E00648-D5D1-4FD2-9D42-C05CB7727D9B}">
  <sheetPr>
    <tabColor rgb="FF92D050"/>
  </sheetPr>
  <dimension ref="A1:Z33"/>
  <sheetViews>
    <sheetView topLeftCell="B1" zoomScaleNormal="100" workbookViewId="0">
      <selection activeCell="E34" sqref="E34"/>
    </sheetView>
  </sheetViews>
  <sheetFormatPr defaultRowHeight="14.4" x14ac:dyDescent="0.3"/>
  <cols>
    <col min="2" max="2" width="44.44140625" customWidth="1"/>
    <col min="3" max="3" width="13.33203125" bestFit="1" customWidth="1"/>
    <col min="26" max="26" width="13.88671875" bestFit="1" customWidth="1"/>
  </cols>
  <sheetData>
    <row r="1" spans="1:26" x14ac:dyDescent="0.3">
      <c r="A1" t="s">
        <v>85</v>
      </c>
      <c r="C1" s="16">
        <v>2025</v>
      </c>
    </row>
    <row r="2" spans="1:26" x14ac:dyDescent="0.3">
      <c r="A2" s="1">
        <v>2</v>
      </c>
      <c r="B2" s="31" t="s">
        <v>26</v>
      </c>
      <c r="C2" s="37">
        <v>9888.6119999999992</v>
      </c>
    </row>
    <row r="3" spans="1:26" x14ac:dyDescent="0.3">
      <c r="A3" s="1">
        <v>3</v>
      </c>
      <c r="B3" s="31" t="s">
        <v>27</v>
      </c>
      <c r="C3" s="37">
        <v>25527.501</v>
      </c>
    </row>
    <row r="4" spans="1:26" x14ac:dyDescent="0.3">
      <c r="A4" s="1">
        <v>4</v>
      </c>
      <c r="B4" s="32" t="s">
        <v>28</v>
      </c>
      <c r="C4" s="37">
        <v>-39993.663999999997</v>
      </c>
    </row>
    <row r="5" spans="1:26" x14ac:dyDescent="0.3">
      <c r="A5" s="1">
        <v>5</v>
      </c>
      <c r="B5" s="32" t="s">
        <v>29</v>
      </c>
      <c r="C5" s="37">
        <v>5993.076</v>
      </c>
    </row>
    <row r="6" spans="1:26" x14ac:dyDescent="0.3">
      <c r="A6" s="1">
        <v>6</v>
      </c>
      <c r="B6" s="32" t="s">
        <v>30</v>
      </c>
      <c r="C6" s="37">
        <v>38.326999999999998</v>
      </c>
    </row>
    <row r="7" spans="1:26" x14ac:dyDescent="0.3">
      <c r="A7" s="1">
        <v>7</v>
      </c>
      <c r="B7" s="12" t="s">
        <v>31</v>
      </c>
      <c r="C7" s="37">
        <v>0</v>
      </c>
      <c r="Z7" s="24"/>
    </row>
    <row r="8" spans="1:26" ht="15" thickBot="1" x14ac:dyDescent="0.35">
      <c r="A8" s="1">
        <v>8</v>
      </c>
      <c r="B8" s="31" t="s">
        <v>32</v>
      </c>
      <c r="C8" s="38">
        <f>SUM(C2:C7)</f>
        <v>1453.8520000000005</v>
      </c>
      <c r="Z8" s="24"/>
    </row>
    <row r="9" spans="1:26" ht="15" thickTop="1" x14ac:dyDescent="0.3">
      <c r="A9" s="1"/>
      <c r="B9" s="1"/>
      <c r="C9" s="17"/>
      <c r="Z9" s="24"/>
    </row>
    <row r="10" spans="1:26" x14ac:dyDescent="0.3">
      <c r="A10" s="1">
        <v>10</v>
      </c>
      <c r="B10" s="31" t="s">
        <v>34</v>
      </c>
    </row>
    <row r="11" spans="1:26" x14ac:dyDescent="0.3">
      <c r="A11" s="1">
        <v>11</v>
      </c>
      <c r="B11" s="31" t="s">
        <v>35</v>
      </c>
      <c r="C11" s="11">
        <v>39993.663999999997</v>
      </c>
    </row>
    <row r="12" spans="1:26" x14ac:dyDescent="0.3">
      <c r="A12" s="1">
        <v>12</v>
      </c>
      <c r="B12" s="31" t="s">
        <v>36</v>
      </c>
      <c r="C12" s="14">
        <v>7.0499999999999993E-2</v>
      </c>
    </row>
    <row r="13" spans="1:26" x14ac:dyDescent="0.3">
      <c r="A13" s="1">
        <v>13</v>
      </c>
      <c r="B13" s="31" t="s">
        <v>37</v>
      </c>
      <c r="C13" s="11">
        <v>0</v>
      </c>
    </row>
    <row r="14" spans="1:26" x14ac:dyDescent="0.3">
      <c r="A14" s="1">
        <v>14</v>
      </c>
      <c r="B14" s="31" t="s">
        <v>38</v>
      </c>
      <c r="C14" s="23">
        <v>0</v>
      </c>
    </row>
    <row r="15" spans="1:26" x14ac:dyDescent="0.3">
      <c r="A15" s="1">
        <v>15</v>
      </c>
      <c r="B15" s="31" t="s">
        <v>39</v>
      </c>
      <c r="C15" s="11">
        <v>1453.8520000000005</v>
      </c>
    </row>
    <row r="16" spans="1:26" x14ac:dyDescent="0.3">
      <c r="A16" s="1">
        <v>16</v>
      </c>
      <c r="B16" s="31" t="s">
        <v>40</v>
      </c>
      <c r="C16" s="11">
        <v>0</v>
      </c>
    </row>
    <row r="17" spans="1:3" x14ac:dyDescent="0.3">
      <c r="A17" s="1">
        <v>17</v>
      </c>
      <c r="B17" s="31" t="s">
        <v>42</v>
      </c>
      <c r="C17" s="11">
        <v>255070.42461366052</v>
      </c>
    </row>
    <row r="18" spans="1:3" x14ac:dyDescent="0.3">
      <c r="A18" s="1">
        <v>18</v>
      </c>
      <c r="B18" s="31" t="s">
        <v>44</v>
      </c>
      <c r="C18" s="11">
        <v>9848</v>
      </c>
    </row>
    <row r="19" spans="1:3" x14ac:dyDescent="0.3">
      <c r="A19" s="1">
        <v>19</v>
      </c>
      <c r="B19" s="31" t="s">
        <v>45</v>
      </c>
      <c r="C19" s="10" t="s">
        <v>46</v>
      </c>
    </row>
    <row r="20" spans="1:3" x14ac:dyDescent="0.3">
      <c r="A20" s="1">
        <v>20</v>
      </c>
      <c r="B20" s="31" t="s">
        <v>47</v>
      </c>
      <c r="C20" s="14">
        <v>5.21E-2</v>
      </c>
    </row>
    <row r="21" spans="1:3" x14ac:dyDescent="0.3">
      <c r="A21" s="1">
        <v>21</v>
      </c>
      <c r="B21" s="31" t="s">
        <v>48</v>
      </c>
      <c r="C21" s="10"/>
    </row>
    <row r="22" spans="1:3" x14ac:dyDescent="0.3">
      <c r="A22" s="1">
        <v>22</v>
      </c>
      <c r="B22" s="31" t="s">
        <v>49</v>
      </c>
      <c r="C22" s="15" t="s">
        <v>50</v>
      </c>
    </row>
    <row r="23" spans="1:3" x14ac:dyDescent="0.3">
      <c r="A23" s="1"/>
      <c r="B23" s="31"/>
    </row>
    <row r="24" spans="1:3" x14ac:dyDescent="0.3">
      <c r="A24" s="1">
        <v>25</v>
      </c>
      <c r="B24" s="31" t="s">
        <v>52</v>
      </c>
      <c r="C24" s="10">
        <v>449869.74123782723</v>
      </c>
    </row>
    <row r="25" spans="1:3" x14ac:dyDescent="0.3">
      <c r="A25" s="1">
        <v>26</v>
      </c>
      <c r="B25" s="31" t="s">
        <v>53</v>
      </c>
      <c r="C25" s="10">
        <v>474583.61700000003</v>
      </c>
    </row>
    <row r="26" spans="1:3" x14ac:dyDescent="0.3">
      <c r="A26" s="1">
        <v>27</v>
      </c>
      <c r="B26" s="31" t="s">
        <v>54</v>
      </c>
      <c r="C26" s="10" t="s">
        <v>55</v>
      </c>
    </row>
    <row r="27" spans="1:3" x14ac:dyDescent="0.3">
      <c r="A27" s="1">
        <v>28</v>
      </c>
      <c r="B27" s="31" t="s">
        <v>56</v>
      </c>
      <c r="C27" s="14">
        <v>5.439473800630585E-2</v>
      </c>
    </row>
    <row r="28" spans="1:3" x14ac:dyDescent="0.3">
      <c r="A28" s="1">
        <v>29</v>
      </c>
      <c r="B28" s="31" t="s">
        <v>57</v>
      </c>
      <c r="C28" s="14">
        <v>0.04</v>
      </c>
    </row>
    <row r="29" spans="1:3" x14ac:dyDescent="0.3">
      <c r="A29" s="1">
        <v>30</v>
      </c>
      <c r="B29" s="31" t="s">
        <v>58</v>
      </c>
      <c r="C29" s="10">
        <v>506428.05200000003</v>
      </c>
    </row>
    <row r="30" spans="1:3" x14ac:dyDescent="0.3">
      <c r="A30" s="1">
        <v>31</v>
      </c>
      <c r="B30" s="31" t="s">
        <v>59</v>
      </c>
      <c r="C30" s="10">
        <v>549270.35400000005</v>
      </c>
    </row>
    <row r="31" spans="1:3" x14ac:dyDescent="0.3">
      <c r="A31" s="1">
        <v>32</v>
      </c>
      <c r="B31" s="31" t="s">
        <v>60</v>
      </c>
    </row>
    <row r="33" spans="1:2" x14ac:dyDescent="0.3">
      <c r="A33" s="1">
        <v>42</v>
      </c>
      <c r="B33" s="11" t="s">
        <v>86</v>
      </c>
    </row>
  </sheetData>
  <pageMargins left="0.7" right="0.7" top="0.75" bottom="0.75" header="0.3" footer="0.3"/>
  <customProperties>
    <customPr name="EpmWorksheetKeyString_GUI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961404F3F6B34988E14CCD792B016F" ma:contentTypeVersion="6" ma:contentTypeDescription="Create a new document." ma:contentTypeScope="" ma:versionID="c410bab37c303177467c07dd821a813e">
  <xsd:schema xmlns:xsd="http://www.w3.org/2001/XMLSchema" xmlns:xs="http://www.w3.org/2001/XMLSchema" xmlns:p="http://schemas.microsoft.com/office/2006/metadata/properties" xmlns:ns2="48215e7f-c7c9-482e-8541-9f0dcdf0a62e" xmlns:ns3="f5f9a743-18e3-40ef-b0a4-47096f190587" targetNamespace="http://schemas.microsoft.com/office/2006/metadata/properties" ma:root="true" ma:fieldsID="992d1cf030671a911d22a5604d084b24" ns2:_="" ns3:_="">
    <xsd:import namespace="48215e7f-c7c9-482e-8541-9f0dcdf0a62e"/>
    <xsd:import namespace="f5f9a743-18e3-40ef-b0a4-47096f19058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8215e7f-c7c9-482e-8541-9f0dcdf0a6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f9a743-18e3-40ef-b0a4-47096f19058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5f9a743-18e3-40ef-b0a4-47096f190587">
      <UserInfo>
        <DisplayName/>
        <AccountId xsi:nil="true"/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304B07-0CE9-4A8C-BA68-21986FB93221}"/>
</file>

<file path=customXml/itemProps2.xml><?xml version="1.0" encoding="utf-8"?>
<ds:datastoreItem xmlns:ds="http://schemas.openxmlformats.org/officeDocument/2006/customXml" ds:itemID="{8EA8A76B-7E46-49BB-8D65-831D03983CB4}">
  <ds:schemaRefs>
    <ds:schemaRef ds:uri="http://schemas.microsoft.com/office/2006/metadata/properties"/>
    <ds:schemaRef ds:uri="http://schemas.microsoft.com/office/infopath/2007/PartnerControls"/>
    <ds:schemaRef ds:uri="68f740ed-1bb5-4d6a-85fa-63caa26fe738"/>
  </ds:schemaRefs>
</ds:datastoreItem>
</file>

<file path=customXml/itemProps3.xml><?xml version="1.0" encoding="utf-8"?>
<ds:datastoreItem xmlns:ds="http://schemas.openxmlformats.org/officeDocument/2006/customXml" ds:itemID="{A1CB1DF1-6BCB-4B9B-9858-FEF5FE907C9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C-17 2025 Test (Hard Coded)</vt:lpstr>
      <vt:lpstr>C-17 2025 Test (linked)</vt:lpstr>
      <vt:lpstr>2-8 11 15 Benefit Cost - 2025</vt:lpstr>
      <vt:lpstr>12 Exp Return on Asst 2025</vt:lpstr>
      <vt:lpstr>18 Funding 2025</vt:lpstr>
      <vt:lpstr>2025 Mercer provided</vt:lpstr>
    </vt:vector>
  </TitlesOfParts>
  <Manager/>
  <Company>TECO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Reich, Stephanie A.</dc:creator>
  <cp:keywords/>
  <dc:description/>
  <cp:lastModifiedBy>Otero, Onixa</cp:lastModifiedBy>
  <cp:revision/>
  <dcterms:created xsi:type="dcterms:W3CDTF">2012-12-17T17:52:10Z</dcterms:created>
  <dcterms:modified xsi:type="dcterms:W3CDTF">2024-04-08T22:30:41Z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0x01010093961404F3F6B34988E14CCD792B016F</vt:lpwstr>
  </property>
  <property fmtid="{D5CDD505-2E9C-101B-9397-08002B2CF9AE}" pid="3" name="Order">
    <vt:r8>85600</vt:r8>
  </property>
  <property fmtid="{D5CDD505-2E9C-101B-9397-08002B2CF9AE}" pid="4" name="SV_QUERY_LIST_4F35BF76-6C0D-4D9B-82B2-816C12CF3733">
    <vt:lpwstr>empty_477D106A-C0D6-4607-AEBD-E2C9D60EA279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83f872e-d8d7-43ac-9961-0f2ad31e50e5_Enabled">
    <vt:lpwstr>true</vt:lpwstr>
  </property>
  <property fmtid="{D5CDD505-2E9C-101B-9397-08002B2CF9AE}" pid="7" name="MSIP_Label_a83f872e-d8d7-43ac-9961-0f2ad31e50e5_SetDate">
    <vt:lpwstr>2023-04-20T15:58:25Z</vt:lpwstr>
  </property>
  <property fmtid="{D5CDD505-2E9C-101B-9397-08002B2CF9AE}" pid="8" name="MSIP_Label_a83f872e-d8d7-43ac-9961-0f2ad31e50e5_Method">
    <vt:lpwstr>Standard</vt:lpwstr>
  </property>
  <property fmtid="{D5CDD505-2E9C-101B-9397-08002B2CF9AE}" pid="9" name="MSIP_Label_a83f872e-d8d7-43ac-9961-0f2ad31e50e5_Name">
    <vt:lpwstr>a83f872e-d8d7-43ac-9961-0f2ad31e50e5</vt:lpwstr>
  </property>
  <property fmtid="{D5CDD505-2E9C-101B-9397-08002B2CF9AE}" pid="10" name="MSIP_Label_a83f872e-d8d7-43ac-9961-0f2ad31e50e5_SiteId">
    <vt:lpwstr>fa8c194a-f8e2-43c5-bc39-b637579e39e0</vt:lpwstr>
  </property>
  <property fmtid="{D5CDD505-2E9C-101B-9397-08002B2CF9AE}" pid="11" name="MSIP_Label_a83f872e-d8d7-43ac-9961-0f2ad31e50e5_ActionId">
    <vt:lpwstr>1e2f75d6-3ef2-44fe-869e-8d9be4a8c46c</vt:lpwstr>
  </property>
  <property fmtid="{D5CDD505-2E9C-101B-9397-08002B2CF9AE}" pid="12" name="MSIP_Label_a83f872e-d8d7-43ac-9961-0f2ad31e50e5_ContentBits">
    <vt:lpwstr>0</vt:lpwstr>
  </property>
  <property fmtid="{D5CDD505-2E9C-101B-9397-08002B2CF9AE}" pid="13" name="{A44787D4-0540-4523-9961-78E4036D8C6D}">
    <vt:lpwstr>{810225E9-9AD4-4808-8BDD-7EDCCC82C2AC}</vt:lpwstr>
  </property>
  <property fmtid="{D5CDD505-2E9C-101B-9397-08002B2CF9AE}" pid="14" name="xd_Signature">
    <vt:bool>false</vt:bool>
  </property>
  <property fmtid="{D5CDD505-2E9C-101B-9397-08002B2CF9AE}" pid="15" name="xd_ProgID">
    <vt:lpwstr/>
  </property>
  <property fmtid="{D5CDD505-2E9C-101B-9397-08002B2CF9AE}" pid="16" name="_SourceUrl">
    <vt:lpwstr/>
  </property>
  <property fmtid="{D5CDD505-2E9C-101B-9397-08002B2CF9AE}" pid="17" name="_SharedFileIndex">
    <vt:lpwstr/>
  </property>
  <property fmtid="{D5CDD505-2E9C-101B-9397-08002B2CF9AE}" pid="18" name="ComplianceAssetId">
    <vt:lpwstr/>
  </property>
  <property fmtid="{D5CDD505-2E9C-101B-9397-08002B2CF9AE}" pid="19" name="TemplateUrl">
    <vt:lpwstr/>
  </property>
  <property fmtid="{D5CDD505-2E9C-101B-9397-08002B2CF9AE}" pid="20" name="_ExtendedDescription">
    <vt:lpwstr/>
  </property>
  <property fmtid="{D5CDD505-2E9C-101B-9397-08002B2CF9AE}" pid="21" name="TriggerFlowInfo">
    <vt:lpwstr/>
  </property>
</Properties>
</file>