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120" yWindow="15" windowWidth="15195" windowHeight="8190" activeTab="2"/>
  </bookViews>
  <sheets>
    <sheet name="Test Yr" sheetId="2" r:id="rId1"/>
    <sheet name="07 08 09 10 11" sheetId="1" r:id="rId2"/>
    <sheet name="Summary" sheetId="3" r:id="rId3"/>
  </sheets>
  <calcPr calcId="125725" calcMode="manual"/>
  <pivotCaches>
    <pivotCache cacheId="1" r:id="rId4"/>
  </pivotCaches>
</workbook>
</file>

<file path=xl/calcChain.xml><?xml version="1.0" encoding="utf-8"?>
<calcChain xmlns="http://schemas.openxmlformats.org/spreadsheetml/2006/main">
  <c r="G18" i="3"/>
  <c r="F18"/>
  <c r="E18"/>
  <c r="D18"/>
  <c r="C18"/>
  <c r="C15"/>
  <c r="G16"/>
  <c r="G15"/>
  <c r="G14"/>
  <c r="F16"/>
  <c r="F15"/>
  <c r="F14"/>
  <c r="E16"/>
  <c r="E15"/>
  <c r="E14"/>
  <c r="D16"/>
  <c r="D15"/>
  <c r="D14"/>
  <c r="C16"/>
  <c r="C14"/>
  <c r="B16"/>
  <c r="B15"/>
  <c r="B14"/>
  <c r="G17" l="1"/>
  <c r="F17"/>
  <c r="E17"/>
  <c r="D17"/>
  <c r="C17"/>
  <c r="B17"/>
  <c r="G9"/>
  <c r="F9"/>
  <c r="E9"/>
  <c r="D9"/>
  <c r="C9"/>
  <c r="X34" i="1"/>
  <c r="W34"/>
  <c r="V34"/>
  <c r="U34"/>
  <c r="T34"/>
  <c r="S34"/>
  <c r="W35" l="1"/>
  <c r="T35"/>
  <c r="V35"/>
  <c r="U35"/>
  <c r="X35"/>
</calcChain>
</file>

<file path=xl/sharedStrings.xml><?xml version="1.0" encoding="utf-8"?>
<sst xmlns="http://schemas.openxmlformats.org/spreadsheetml/2006/main" count="801" uniqueCount="143">
  <si>
    <t>FERCSUB</t>
  </si>
  <si>
    <t>FERCSUB Descr</t>
  </si>
  <si>
    <t>PRCN</t>
  </si>
  <si>
    <t>PRCN Descr</t>
  </si>
  <si>
    <t>RT</t>
  </si>
  <si>
    <t>RT Descr</t>
  </si>
  <si>
    <t>ACTVTY</t>
  </si>
  <si>
    <t>ACTVTY Descr</t>
  </si>
  <si>
    <t>EWO</t>
  </si>
  <si>
    <t>EWO Descr</t>
  </si>
  <si>
    <t>PROJ</t>
  </si>
  <si>
    <t>PROJ Descr</t>
  </si>
  <si>
    <t>LOC</t>
  </si>
  <si>
    <t>LOC Descr</t>
  </si>
  <si>
    <t>RORG</t>
  </si>
  <si>
    <t>RORG Descr</t>
  </si>
  <si>
    <t>BWO</t>
  </si>
  <si>
    <t>BWO Descr</t>
  </si>
  <si>
    <t>41500001</t>
  </si>
  <si>
    <t>MJC REV-SURGE PROD 1-TIME FEE</t>
  </si>
  <si>
    <t>40242</t>
  </si>
  <si>
    <t>MARKETING-ECON EVAL &amp; MKT RPTG</t>
  </si>
  <si>
    <t>EAL</t>
  </si>
  <si>
    <t>EXP-MISCELLANEOUS EXPENSES</t>
  </si>
  <si>
    <t>MRRECUR</t>
  </si>
  <si>
    <t>MARKETING-RECURRING REVENUES</t>
  </si>
  <si>
    <t>MNP101</t>
  </si>
  <si>
    <t>NON-ECCR-NEW PROD &amp; SVCS-REOCCURRING REVENUE</t>
  </si>
  <si>
    <t>MCMSRG</t>
  </si>
  <si>
    <t>COMMERCIAL SURGE SUPPRESSION</t>
  </si>
  <si>
    <t>40000</t>
  </si>
  <si>
    <t>GULF CORPORATE LOCATION</t>
  </si>
  <si>
    <t>40MKT</t>
  </si>
  <si>
    <t>GULF MARKETING</t>
  </si>
  <si>
    <t>000000</t>
  </si>
  <si>
    <t>NO VALUE</t>
  </si>
  <si>
    <t>MPRSRG</t>
  </si>
  <si>
    <t>PREMIUM SURGE SUPPRESSION</t>
  </si>
  <si>
    <t>RRV</t>
  </si>
  <si>
    <t>REV-OPERATING REVENUES</t>
  </si>
  <si>
    <t>MALLCN</t>
  </si>
  <si>
    <t>ALLCONNECT</t>
  </si>
  <si>
    <t>40243</t>
  </si>
  <si>
    <t>MARKETING-PRICING &amp; LOAD RSRCH</t>
  </si>
  <si>
    <t>41500002</t>
  </si>
  <si>
    <t>MJC REV-SURGE PROD RECURR FEE</t>
  </si>
  <si>
    <t>MRONETM</t>
  </si>
  <si>
    <t>MARKETING-ONE TIME REVENUES</t>
  </si>
  <si>
    <t>MNP102</t>
  </si>
  <si>
    <t>NON-ECCR-NEW PROD &amp; SVCS-ONE TIME REVENUE</t>
  </si>
  <si>
    <t>41500160</t>
  </si>
  <si>
    <t>MISC REVENUE</t>
  </si>
  <si>
    <t>41015</t>
  </si>
  <si>
    <t>CUST SVC-PANAMA CITY</t>
  </si>
  <si>
    <t>0000000</t>
  </si>
  <si>
    <t>NO ACTIVITY</t>
  </si>
  <si>
    <t>PROJ-ZEROS</t>
  </si>
  <si>
    <t>00000</t>
  </si>
  <si>
    <t>NO LOCATION</t>
  </si>
  <si>
    <t>PANAMA CITY - CUSTOMER SERVICE</t>
  </si>
  <si>
    <t>41024</t>
  </si>
  <si>
    <t>CUST SVC-FORT WALTON BEACH</t>
  </si>
  <si>
    <t>EAJ</t>
  </si>
  <si>
    <t>JV SOURCE</t>
  </si>
  <si>
    <t>FT WALTON BEACH - CUSTOMER SERVICE</t>
  </si>
  <si>
    <t>41034</t>
  </si>
  <si>
    <t>CUST SVC-PENSACOLA</t>
  </si>
  <si>
    <t>PENSACOLA - CUSTOMER SERVICE</t>
  </si>
  <si>
    <t>41501001</t>
  </si>
  <si>
    <t>REVENUES FROM NEW PRODUCTS AND SERVICES</t>
  </si>
  <si>
    <t>40241</t>
  </si>
  <si>
    <t>MARKETING -ADMIN &amp; FORECASTING</t>
  </si>
  <si>
    <t>MARKETING - MARKETING SERVICES- ADMINISTRATION &amp; FORECASTING</t>
  </si>
  <si>
    <t>MARKETING - MARKETING SVCS- ECONOMIC EVAL &amp; MARKET REPORTING</t>
  </si>
  <si>
    <t>41501002</t>
  </si>
  <si>
    <t>ONE TIME REVENUES RELATED TO PRODUCTS AND SERVICES</t>
  </si>
  <si>
    <t>Total</t>
  </si>
  <si>
    <t xml:space="preserve"> </t>
  </si>
  <si>
    <t xml:space="preserve">Database: </t>
  </si>
  <si>
    <t xml:space="preserve">Gulf Power </t>
  </si>
  <si>
    <t xml:space="preserve"> Beginning Balances: </t>
  </si>
  <si>
    <t>NO</t>
  </si>
  <si>
    <t xml:space="preserve">Information View: </t>
  </si>
  <si>
    <t xml:space="preserve">Financial View (100%) - All </t>
  </si>
  <si>
    <t xml:space="preserve"> Period 13: </t>
  </si>
  <si>
    <t xml:space="preserve">Loaded Query Name: </t>
  </si>
  <si>
    <t xml:space="preserve"> Commitments: </t>
  </si>
  <si>
    <t xml:space="preserve">Data Types: </t>
  </si>
  <si>
    <t xml:space="preserve">Actual </t>
  </si>
  <si>
    <t xml:space="preserve"> Actual </t>
  </si>
  <si>
    <t xml:space="preserve">Months: </t>
  </si>
  <si>
    <t xml:space="preserve">Jan 07-Dec 07 </t>
  </si>
  <si>
    <t xml:space="preserve"> Jan 08-Dec 08 </t>
  </si>
  <si>
    <t xml:space="preserve"> Jan 09-Dec 09 </t>
  </si>
  <si>
    <t xml:space="preserve"> Jan 10-Dec 10 </t>
  </si>
  <si>
    <t xml:space="preserve"> Jan 11-Jun 11 </t>
  </si>
  <si>
    <t xml:space="preserve">PerForming RCN: </t>
  </si>
  <si>
    <t xml:space="preserve">Activity: </t>
  </si>
  <si>
    <t xml:space="preserve">Resource Type: </t>
  </si>
  <si>
    <t xml:space="preserve">Ferc Sub: </t>
  </si>
  <si>
    <t>Incl 41500000 thru 41699999</t>
  </si>
  <si>
    <t xml:space="preserve">Project: </t>
  </si>
  <si>
    <t xml:space="preserve">Location: </t>
  </si>
  <si>
    <t xml:space="preserve">Receiving ORG: </t>
  </si>
  <si>
    <t xml:space="preserve">Allocation Indicator: </t>
  </si>
  <si>
    <t xml:space="preserve">Work Order: </t>
  </si>
  <si>
    <t xml:space="preserve">Billing Work Order: </t>
  </si>
  <si>
    <t xml:space="preserve">Company: </t>
  </si>
  <si>
    <t xml:space="preserve">Drill Drown: </t>
  </si>
  <si>
    <t xml:space="preserve"> PRCN </t>
  </si>
  <si>
    <t xml:space="preserve"> Activity </t>
  </si>
  <si>
    <t xml:space="preserve"> R/T </t>
  </si>
  <si>
    <t xml:space="preserve"> FercSub </t>
  </si>
  <si>
    <t xml:space="preserve"> Loc </t>
  </si>
  <si>
    <t xml:space="preserve"> Project </t>
  </si>
  <si>
    <t xml:space="preserve"> EWO </t>
  </si>
  <si>
    <t xml:space="preserve"> RRCN </t>
  </si>
  <si>
    <t xml:space="preserve"> AI </t>
  </si>
  <si>
    <t xml:space="preserve"> BWO </t>
  </si>
  <si>
    <t xml:space="preserve"> COMPANY </t>
  </si>
  <si>
    <t xml:space="preserve"> Jan 11-Dec 11 </t>
  </si>
  <si>
    <t xml:space="preserve">Jan 11-Dec 11 </t>
  </si>
  <si>
    <t xml:space="preserve"> Original Budget F1 FINAL </t>
  </si>
  <si>
    <t xml:space="preserve">Original Budget F1 FINAL </t>
  </si>
  <si>
    <t>Original Budget F1 FINAL ...Jan 11-Dec 11...</t>
  </si>
  <si>
    <t>Values</t>
  </si>
  <si>
    <t>Row Labels</t>
  </si>
  <si>
    <t>Grand Total</t>
  </si>
  <si>
    <t>Jan - Jun 2011</t>
  </si>
  <si>
    <t>Sum of 2007</t>
  </si>
  <si>
    <t>Sum of 2008</t>
  </si>
  <si>
    <t>Sum of 2009</t>
  </si>
  <si>
    <t>Sum of 2010</t>
  </si>
  <si>
    <t>Sum of Jan - Jun 2011</t>
  </si>
  <si>
    <t>Sum of 2012</t>
  </si>
  <si>
    <t>Product/Service</t>
  </si>
  <si>
    <t>AllConnect</t>
  </si>
  <si>
    <t>Commercial Surge</t>
  </si>
  <si>
    <t>Premium Surge</t>
  </si>
  <si>
    <t>Year-To-Date June 30, 2011</t>
  </si>
  <si>
    <t>Test Year 2012</t>
  </si>
  <si>
    <t>Total Non-Regulated Revenue</t>
  </si>
  <si>
    <t>Variance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</si>
</sst>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/>
    <xf numFmtId="40" fontId="0" fillId="0" borderId="10" xfId="0" applyNumberFormat="1" applyBorder="1"/>
    <xf numFmtId="1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0" fillId="33" borderId="0" xfId="0" applyNumberFormat="1" applyFill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8" fontId="18" fillId="0" borderId="0" xfId="0" applyNumberFormat="1" applyFont="1"/>
    <xf numFmtId="0" fontId="18" fillId="0" borderId="0" xfId="0" applyFont="1" applyAlignment="1">
      <alignment wrapText="1"/>
    </xf>
    <xf numFmtId="8" fontId="18" fillId="0" borderId="10" xfId="0" applyNumberFormat="1" applyFont="1" applyBorder="1"/>
    <xf numFmtId="10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8" formatCode="#,##0.00_);[Red]\(#,##0.00\)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hbanks" refreshedDate="40757.556764004628" createdVersion="3" refreshedVersion="3" minRefreshableVersion="3" recordCount="32">
  <cacheSource type="worksheet">
    <worksheetSource ref="A1:X33" sheet="07 08 09 10 11"/>
  </cacheSource>
  <cacheFields count="24">
    <cacheField name="FERCSUB" numFmtId="49">
      <sharedItems/>
    </cacheField>
    <cacheField name="FERCSUB Descr" numFmtId="49">
      <sharedItems/>
    </cacheField>
    <cacheField name="PRCN" numFmtId="49">
      <sharedItems/>
    </cacheField>
    <cacheField name="PRCN Descr" numFmtId="49">
      <sharedItems/>
    </cacheField>
    <cacheField name="RT" numFmtId="49">
      <sharedItems/>
    </cacheField>
    <cacheField name="RT Descr" numFmtId="49">
      <sharedItems/>
    </cacheField>
    <cacheField name="ACTVTY" numFmtId="49">
      <sharedItems/>
    </cacheField>
    <cacheField name="ACTVTY Descr" numFmtId="49">
      <sharedItems/>
    </cacheField>
    <cacheField name="EWO" numFmtId="49">
      <sharedItems/>
    </cacheField>
    <cacheField name="EWO Descr" numFmtId="0">
      <sharedItems containsBlank="1"/>
    </cacheField>
    <cacheField name="PROJ" numFmtId="49">
      <sharedItems count="4">
        <s v="MCMSRG"/>
        <s v="MPRSRG"/>
        <s v="MALLCN"/>
        <s v="000000" u="1"/>
      </sharedItems>
    </cacheField>
    <cacheField name="PROJ Descr" numFmtId="49">
      <sharedItems/>
    </cacheField>
    <cacheField name="LOC" numFmtId="49">
      <sharedItems/>
    </cacheField>
    <cacheField name="LOC Descr" numFmtId="49">
      <sharedItems/>
    </cacheField>
    <cacheField name="RORG" numFmtId="49">
      <sharedItems/>
    </cacheField>
    <cacheField name="RORG Descr" numFmtId="49">
      <sharedItems/>
    </cacheField>
    <cacheField name="BWO" numFmtId="49">
      <sharedItems/>
    </cacheField>
    <cacheField name="BWO Descr" numFmtId="0">
      <sharedItems/>
    </cacheField>
    <cacheField name="2007" numFmtId="40">
      <sharedItems containsSemiMixedTypes="0" containsString="0" containsNumber="1" minValue="-943071.45" maxValue="1467.09"/>
    </cacheField>
    <cacheField name="2008" numFmtId="40">
      <sharedItems containsSemiMixedTypes="0" containsString="0" containsNumber="1" minValue="-874567.86" maxValue="109.89"/>
    </cacheField>
    <cacheField name="2009" numFmtId="40">
      <sharedItems containsSemiMixedTypes="0" containsString="0" containsNumber="1" minValue="-1101095.69" maxValue="40"/>
    </cacheField>
    <cacheField name="2010" numFmtId="40">
      <sharedItems containsSemiMixedTypes="0" containsString="0" containsNumber="1" minValue="-1152623.97" maxValue="29.97"/>
    </cacheField>
    <cacheField name="Jan - Jun 2011" numFmtId="40">
      <sharedItems containsSemiMixedTypes="0" containsString="0" containsNumber="1" minValue="-587299.19999999995" maxValue="0"/>
    </cacheField>
    <cacheField name="2012" numFmtId="40">
      <sharedItems containsSemiMixedTypes="0" containsString="0" containsNumber="1" containsInteger="1" minValue="-1147024" maxValue="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s v="41500001"/>
    <s v="MJC REV-SURGE PROD 1-TIME FEE"/>
    <s v="40242"/>
    <s v="MARKETING-ECON EVAL &amp; MKT RPTG"/>
    <s v="EAL"/>
    <s v="EXP-MISCELLANEOUS EXPENSES"/>
    <s v="MRRECUR"/>
    <s v="MARKETING-RECURRING REVENUES"/>
    <s v="MNP101"/>
    <s v="NON-ECCR-NEW PROD &amp; SVCS-REOCCURRING REVENUE"/>
    <x v="0"/>
    <s v="COMMERCIAL SURGE SUPPRESSION"/>
    <s v="40000"/>
    <s v="GULF CORPORATE LOCATION"/>
    <s v="40MKT"/>
    <s v="GULF MARKETING"/>
    <s v="000000"/>
    <s v="NO VALUE"/>
    <n v="0"/>
    <n v="0"/>
    <n v="0"/>
    <n v="19.989999999999998"/>
    <n v="0"/>
    <n v="0"/>
  </r>
  <r>
    <s v="41500001"/>
    <s v="MJC REV-SURGE PROD 1-TIME FEE"/>
    <s v="40243"/>
    <s v="MARKETING-PRICING &amp; LOAD RSRCH"/>
    <s v="EAL"/>
    <s v="EXP-MISCELLANEOUS EXPENSES"/>
    <s v="MRRECUR"/>
    <s v="MARKETING-RECURRING REVENUES"/>
    <s v="MNP101"/>
    <s v="NON-ECCR-NEW PROD &amp; SVCS-REOCCURRING REVENUE"/>
    <x v="1"/>
    <s v="PREMIUM SURGE SUPPRESSION"/>
    <s v="40000"/>
    <s v="GULF CORPORATE LOCATION"/>
    <s v="40MKT"/>
    <s v="GULF MARKETING"/>
    <s v="000000"/>
    <s v="NO VALUE"/>
    <n v="0"/>
    <n v="0"/>
    <n v="0"/>
    <n v="29.97"/>
    <n v="0"/>
    <n v="0"/>
  </r>
  <r>
    <s v="41500001"/>
    <s v="MJC REV-SURGE PROD 1-TIME FEE"/>
    <s v="40242"/>
    <s v="MARKETING-ECON EVAL &amp; MKT RPTG"/>
    <s v="EAL"/>
    <s v="EXP-MISCELLANEOUS EXPENSES"/>
    <s v="MRRECUR"/>
    <s v="MARKETING-RECURRING REVENUES"/>
    <s v="MNP101"/>
    <s v="NON-ECCR-NEW PROD &amp; SVCS-REOCCURRING REVENUE"/>
    <x v="1"/>
    <s v="PREMIUM SURGE SUPPRESSION"/>
    <s v="40000"/>
    <s v="GULF CORPORATE LOCATION"/>
    <s v="40MKT"/>
    <s v="GULF MARKETING"/>
    <s v="000000"/>
    <s v="NO VALUE"/>
    <n v="0"/>
    <n v="0"/>
    <n v="40"/>
    <n v="24.99"/>
    <n v="0"/>
    <n v="0"/>
  </r>
  <r>
    <s v="41500001"/>
    <s v="MJC REV-SURGE PROD 1-TIME FEE"/>
    <s v="40242"/>
    <s v="MARKETING-ECON EVAL &amp; MKT RPTG"/>
    <s v="RRV"/>
    <s v="REV-OPERATING REVENUES"/>
    <s v="MRRECUR"/>
    <s v="MARKETING-RECURRING REVENUES"/>
    <s v="MNP101"/>
    <s v="NON-ECCR-NEW PROD &amp; SVCS-REOCCURRING REVENUE"/>
    <x v="2"/>
    <s v="ALLCONNECT"/>
    <s v="40000"/>
    <s v="GULF CORPORATE LOCATION"/>
    <s v="40MKT"/>
    <s v="GULF MARKETING"/>
    <s v="000000"/>
    <s v="NO VALUE"/>
    <n v="0"/>
    <n v="0"/>
    <n v="-21221.279999999999"/>
    <n v="-22457.72"/>
    <n v="-8877.65"/>
    <n v="-23347"/>
  </r>
  <r>
    <s v="41500001"/>
    <s v="MJC REV-SURGE PROD 1-TIME FEE"/>
    <s v="40242"/>
    <s v="MARKETING-ECON EVAL &amp; MKT RPTG"/>
    <s v="RRV"/>
    <s v="REV-OPERATING REVENUES"/>
    <s v="MRRECUR"/>
    <s v="MARKETING-RECURRING REVENUES"/>
    <s v="MNP101"/>
    <s v="NON-ECCR-NEW PROD &amp; SVCS-REOCCURRING REVENUE"/>
    <x v="0"/>
    <s v="COMMERCIAL SURGE SUPPRESSION"/>
    <s v="40000"/>
    <s v="GULF CORPORATE LOCATION"/>
    <s v="40MKT"/>
    <s v="GULF MARKETING"/>
    <s v="000000"/>
    <s v="NO VALUE"/>
    <n v="0"/>
    <n v="0"/>
    <n v="-85188.12"/>
    <n v="-97499.31"/>
    <n v="-52242.62"/>
    <n v="-112588"/>
  </r>
  <r>
    <s v="41500001"/>
    <s v="MJC REV-SURGE PROD 1-TIME FEE"/>
    <s v="40242"/>
    <s v="MARKETING-ECON EVAL &amp; MKT RPTG"/>
    <s v="RRV"/>
    <s v="REV-OPERATING REVENUES"/>
    <s v="MRRECUR"/>
    <s v="MARKETING-RECURRING REVENUES"/>
    <s v="MNP101"/>
    <s v="NON-ECCR-NEW PROD &amp; SVCS-REOCCURRING REVENUE"/>
    <x v="1"/>
    <s v="PREMIUM SURGE SUPPRESSION"/>
    <s v="40000"/>
    <s v="GULF CORPORATE LOCATION"/>
    <s v="40MKT"/>
    <s v="GULF MARKETING"/>
    <s v="000000"/>
    <s v="NO VALUE"/>
    <n v="0"/>
    <n v="0"/>
    <n v="-1101095.69"/>
    <n v="-1152623.97"/>
    <n v="-587299.19999999995"/>
    <n v="-1147024"/>
  </r>
  <r>
    <s v="41500002"/>
    <s v="MJC REV-SURGE PROD RECURR FEE"/>
    <s v="40242"/>
    <s v="MARKETING-ECON EVAL &amp; MKT RPTG"/>
    <s v="EAL"/>
    <s v="EXP-MISCELLANEOUS EXPENSES"/>
    <s v="MRONETM"/>
    <s v="MARKETING-ONE TIME REVENUES"/>
    <s v="MNP102"/>
    <s v="NON-ECCR-NEW PROD &amp; SVCS-ONE TIME REVENUE"/>
    <x v="1"/>
    <s v="PREMIUM SURGE SUPPRESSION"/>
    <s v="40000"/>
    <s v="GULF CORPORATE LOCATION"/>
    <s v="40MKT"/>
    <s v="GULF MARKETING"/>
    <s v="000000"/>
    <s v="NO VALUE"/>
    <n v="0"/>
    <n v="0"/>
    <n v="36"/>
    <n v="0"/>
    <n v="0"/>
    <n v="0"/>
  </r>
  <r>
    <s v="41500002"/>
    <s v="MJC REV-SURGE PROD RECURR FEE"/>
    <s v="40242"/>
    <s v="MARKETING-ECON EVAL &amp; MKT RPTG"/>
    <s v="RRV"/>
    <s v="REV-OPERATING REVENUES"/>
    <s v="MRONETM"/>
    <s v="MARKETING-ONE TIME REVENUES"/>
    <s v="MNP102"/>
    <s v="NON-ECCR-NEW PROD &amp; SVCS-ONE TIME REVENUE"/>
    <x v="0"/>
    <s v="COMMERCIAL SURGE SUPPRESSION"/>
    <s v="40000"/>
    <s v="GULF CORPORATE LOCATION"/>
    <s v="40MKT"/>
    <s v="GULF MARKETING"/>
    <s v="000000"/>
    <s v="NO VALUE"/>
    <n v="0"/>
    <n v="0"/>
    <n v="-500"/>
    <n v="-250"/>
    <n v="-150"/>
    <n v="-804"/>
  </r>
  <r>
    <s v="41500002"/>
    <s v="MJC REV-SURGE PROD RECURR FEE"/>
    <s v="40242"/>
    <s v="MARKETING-ECON EVAL &amp; MKT RPTG"/>
    <s v="RRV"/>
    <s v="REV-OPERATING REVENUES"/>
    <s v="MRONETM"/>
    <s v="MARKETING-ONE TIME REVENUES"/>
    <s v="MNP102"/>
    <s v="NON-ECCR-NEW PROD &amp; SVCS-ONE TIME REVENUE"/>
    <x v="1"/>
    <s v="PREMIUM SURGE SUPPRESSION"/>
    <s v="40000"/>
    <s v="GULF CORPORATE LOCATION"/>
    <s v="40MKT"/>
    <s v="GULF MARKETING"/>
    <s v="000000"/>
    <s v="NO VALUE"/>
    <n v="0"/>
    <n v="0"/>
    <n v="-23187.72"/>
    <n v="-19986"/>
    <n v="-5122.95"/>
    <n v="-14565"/>
  </r>
  <r>
    <s v="41500160"/>
    <s v="MISC REVENUE"/>
    <s v="41024"/>
    <s v="CUST SVC-FORT WALTON BEACH"/>
    <s v="EAJ"/>
    <s v="JV SOURCE"/>
    <s v="0000000"/>
    <s v="NO ACTIVITY"/>
    <s v="000000"/>
    <m/>
    <x v="1"/>
    <s v="PROJ-ZEROS"/>
    <s v="00000"/>
    <s v="NO LOCATION"/>
    <s v="41024"/>
    <s v="FT WALTON BEACH - CUSTOMER SERVICE"/>
    <s v="000000"/>
    <s v="NO VALUE"/>
    <n v="-30"/>
    <n v="0"/>
    <n v="0"/>
    <n v="0"/>
    <n v="0"/>
    <n v="0"/>
  </r>
  <r>
    <s v="41500160"/>
    <s v="MISC REVENUE"/>
    <s v="41034"/>
    <s v="CUST SVC-PENSACOLA"/>
    <s v="EAJ"/>
    <s v="JV SOURCE"/>
    <s v="0000000"/>
    <s v="NO ACTIVITY"/>
    <s v="000000"/>
    <m/>
    <x v="1"/>
    <s v="PROJ-ZEROS"/>
    <s v="00000"/>
    <s v="NO LOCATION"/>
    <s v="41034"/>
    <s v="PENSACOLA - CUSTOMER SERVICE"/>
    <s v="000000"/>
    <s v="NO VALUE"/>
    <n v="-30"/>
    <n v="0"/>
    <n v="0"/>
    <n v="0"/>
    <n v="0"/>
    <n v="0"/>
  </r>
  <r>
    <s v="41500160"/>
    <s v="MISC REVENUE"/>
    <s v="41015"/>
    <s v="CUST SVC-PANAMA CITY"/>
    <s v="RRV"/>
    <s v="REV-OPERATING REVENUES"/>
    <s v="0000000"/>
    <s v="NO ACTIVITY"/>
    <s v="000000"/>
    <m/>
    <x v="1"/>
    <s v="PROJ-ZEROS"/>
    <s v="00000"/>
    <s v="NO LOCATION"/>
    <s v="41015"/>
    <s v="PANAMA CITY - CUSTOMER SERVICE"/>
    <s v="000000"/>
    <s v="NO VALUE"/>
    <n v="0"/>
    <n v="-30"/>
    <n v="0"/>
    <n v="0"/>
    <n v="0"/>
    <n v="0"/>
  </r>
  <r>
    <s v="41500160"/>
    <s v="MISC REVENUE"/>
    <s v="41024"/>
    <s v="CUST SVC-FORT WALTON BEACH"/>
    <s v="RRV"/>
    <s v="REV-OPERATING REVENUES"/>
    <s v="0000000"/>
    <s v="NO ACTIVITY"/>
    <s v="000000"/>
    <m/>
    <x v="1"/>
    <s v="PROJ-ZEROS"/>
    <s v="00000"/>
    <s v="NO LOCATION"/>
    <s v="41024"/>
    <s v="FT WALTON BEACH - CUSTOMER SERVICE"/>
    <s v="000000"/>
    <s v="NO VALUE"/>
    <n v="30"/>
    <n v="0"/>
    <n v="0"/>
    <n v="0"/>
    <n v="0"/>
    <n v="0"/>
  </r>
  <r>
    <s v="41500160"/>
    <s v="MISC REVENUE"/>
    <s v="41034"/>
    <s v="CUST SVC-PENSACOLA"/>
    <s v="RRV"/>
    <s v="REV-OPERATING REVENUES"/>
    <s v="0000000"/>
    <s v="NO ACTIVITY"/>
    <s v="000000"/>
    <m/>
    <x v="1"/>
    <s v="PROJ-ZEROS"/>
    <s v="00000"/>
    <s v="NO LOCATION"/>
    <s v="41034"/>
    <s v="PENSACOLA - CUSTOMER SERVICE"/>
    <s v="000000"/>
    <s v="NO VALUE"/>
    <n v="60"/>
    <n v="-30"/>
    <n v="0"/>
    <n v="0"/>
    <n v="0"/>
    <n v="0"/>
  </r>
  <r>
    <s v="41501001"/>
    <s v="REVENUES FROM NEW PRODUCTS AND SERVICES"/>
    <s v="40241"/>
    <s v="MARKETING -ADMIN &amp; FORECASTING"/>
    <s v="EAJ"/>
    <s v="JV SOURCE"/>
    <s v="MRRECUR"/>
    <s v="MARKETING-RECURRING REVENUES"/>
    <s v="000000"/>
    <m/>
    <x v="0"/>
    <s v="COMMERCIAL SURGE SUPPRESSION"/>
    <s v="00000"/>
    <s v="NO LOCATION"/>
    <s v="40241"/>
    <s v="MARKETING - MARKETING SERVICES- ADMINISTRATION &amp; FORECASTING"/>
    <s v="000000"/>
    <s v="NO VALUE"/>
    <n v="-54668.19"/>
    <n v="0"/>
    <n v="0"/>
    <n v="0"/>
    <n v="0"/>
    <n v="0"/>
  </r>
  <r>
    <s v="41501001"/>
    <s v="REVENUES FROM NEW PRODUCTS AND SERVICES"/>
    <s v="40241"/>
    <s v="MARKETING -ADMIN &amp; FORECASTING"/>
    <s v="EAJ"/>
    <s v="JV SOURCE"/>
    <s v="0000000"/>
    <s v="NO ACTIVITY"/>
    <s v="000000"/>
    <m/>
    <x v="0"/>
    <s v="COMMERCIAL SURGE SUPPRESSION"/>
    <s v="00000"/>
    <s v="NO LOCATION"/>
    <s v="40241"/>
    <s v="MARKETING - MARKETING SERVICES- ADMINISTRATION &amp; FORECASTING"/>
    <s v="000000"/>
    <s v="NO VALUE"/>
    <n v="225"/>
    <n v="0"/>
    <n v="0"/>
    <n v="0"/>
    <n v="0"/>
    <n v="0"/>
  </r>
  <r>
    <s v="41501001"/>
    <s v="REVENUES FROM NEW PRODUCTS AND SERVICES"/>
    <s v="40241"/>
    <s v="MARKETING -ADMIN &amp; FORECASTING"/>
    <s v="EAJ"/>
    <s v="JV SOURCE"/>
    <s v="MRRECUR"/>
    <s v="MARKETING-RECURRING REVENUES"/>
    <s v="000000"/>
    <m/>
    <x v="1"/>
    <s v="PREMIUM SURGE SUPPRESSION"/>
    <s v="00000"/>
    <s v="NO LOCATION"/>
    <s v="40241"/>
    <s v="MARKETING - MARKETING SERVICES- ADMINISTRATION &amp; FORECASTING"/>
    <s v="000000"/>
    <s v="NO VALUE"/>
    <n v="-943071.45"/>
    <n v="0"/>
    <n v="0"/>
    <n v="0"/>
    <n v="0"/>
    <n v="0"/>
  </r>
  <r>
    <s v="41501001"/>
    <s v="REVENUES FROM NEW PRODUCTS AND SERVICES"/>
    <s v="40241"/>
    <s v="MARKETING -ADMIN &amp; FORECASTING"/>
    <s v="EAJ"/>
    <s v="JV SOURCE"/>
    <s v="0000000"/>
    <s v="NO ACTIVITY"/>
    <s v="000000"/>
    <m/>
    <x v="1"/>
    <s v="PREMIUM SURGE SUPPRESSION"/>
    <s v="00000"/>
    <s v="NO LOCATION"/>
    <s v="40241"/>
    <s v="MARKETING - MARKETING SERVICES- ADMINISTRATION &amp; FORECASTING"/>
    <s v="000000"/>
    <s v="NO VALUE"/>
    <n v="1467.09"/>
    <n v="0"/>
    <n v="0"/>
    <n v="0"/>
    <n v="0"/>
    <n v="0"/>
  </r>
  <r>
    <s v="41501001"/>
    <s v="REVENUES FROM NEW PRODUCTS AND SERVICES"/>
    <s v="40241"/>
    <s v="MARKETING -ADMIN &amp; FORECASTING"/>
    <s v="RRV"/>
    <s v="REV-OPERATING REVENUES"/>
    <s v="0000000"/>
    <s v="NO ACTIVITY"/>
    <s v="000000"/>
    <m/>
    <x v="2"/>
    <s v="ALLCONNECT"/>
    <s v="00000"/>
    <s v="NO LOCATION"/>
    <s v="40241"/>
    <s v="MARKETING - MARKETING SERVICES- ADMINISTRATION &amp; FORECASTING"/>
    <s v="000000"/>
    <s v="NO VALUE"/>
    <n v="-37883"/>
    <n v="-33011.43"/>
    <n v="0"/>
    <n v="0"/>
    <n v="0"/>
    <n v="0"/>
  </r>
  <r>
    <s v="41501001"/>
    <s v="REVENUES FROM NEW PRODUCTS AND SERVICES"/>
    <s v="40242"/>
    <s v="MARKETING-ECON EVAL &amp; MKT RPTG"/>
    <s v="RRV"/>
    <s v="REV-OPERATING REVENUES"/>
    <s v="MRRECUR"/>
    <s v="MARKETING-RECURRING REVENUES"/>
    <s v="000000"/>
    <m/>
    <x v="0"/>
    <s v="COMMERCIAL SURGE SUPPRESSION"/>
    <s v="00000"/>
    <s v="NO LOCATION"/>
    <s v="40242"/>
    <s v="MARKETING - MARKETING SVCS- ECONOMIC EVAL &amp; MARKET REPORTING"/>
    <s v="000000"/>
    <s v="NO VALUE"/>
    <n v="0"/>
    <n v="-61755.19"/>
    <n v="0"/>
    <n v="0"/>
    <n v="0"/>
    <n v="0"/>
  </r>
  <r>
    <s v="41501001"/>
    <s v="REVENUES FROM NEW PRODUCTS AND SERVICES"/>
    <s v="40241"/>
    <s v="MARKETING -ADMIN &amp; FORECASTING"/>
    <s v="RRV"/>
    <s v="REV-OPERATING REVENUES"/>
    <s v="MRRECUR"/>
    <s v="MARKETING-RECURRING REVENUES"/>
    <s v="000000"/>
    <m/>
    <x v="0"/>
    <s v="COMMERCIAL SURGE SUPPRESSION"/>
    <s v="00000"/>
    <s v="NO LOCATION"/>
    <s v="40241"/>
    <s v="MARKETING - MARKETING SERVICES- ADMINISTRATION &amp; FORECASTING"/>
    <s v="000000"/>
    <s v="NO VALUE"/>
    <n v="-172.9"/>
    <n v="-10916.15"/>
    <n v="0"/>
    <n v="0"/>
    <n v="0"/>
    <n v="0"/>
  </r>
  <r>
    <s v="41501001"/>
    <s v="REVENUES FROM NEW PRODUCTS AND SERVICES"/>
    <s v="40242"/>
    <s v="MARKETING-ECON EVAL &amp; MKT RPTG"/>
    <s v="RRV"/>
    <s v="REV-OPERATING REVENUES"/>
    <s v="MRRECUR"/>
    <s v="MARKETING-RECURRING REVENUES"/>
    <s v="000000"/>
    <m/>
    <x v="1"/>
    <s v="PREMIUM SURGE SUPPRESSION"/>
    <s v="00000"/>
    <s v="NO LOCATION"/>
    <s v="40242"/>
    <s v="MARKETING - MARKETING SVCS- ECONOMIC EVAL &amp; MARKET REPORTING"/>
    <s v="000000"/>
    <s v="NO VALUE"/>
    <n v="0"/>
    <n v="-874567.86"/>
    <n v="0"/>
    <n v="0"/>
    <n v="0"/>
    <n v="0"/>
  </r>
  <r>
    <s v="41501001"/>
    <s v="REVENUES FROM NEW PRODUCTS AND SERVICES"/>
    <s v="40241"/>
    <s v="MARKETING -ADMIN &amp; FORECASTING"/>
    <s v="RRV"/>
    <s v="REV-OPERATING REVENUES"/>
    <s v="MRRECUR"/>
    <s v="MARKETING-RECURRING REVENUES"/>
    <s v="000000"/>
    <m/>
    <x v="1"/>
    <s v="PREMIUM SURGE SUPPRESSION"/>
    <s v="00000"/>
    <s v="NO LOCATION"/>
    <s v="40241"/>
    <s v="MARKETING - MARKETING SERVICES- ADMINISTRATION &amp; FORECASTING"/>
    <s v="000000"/>
    <s v="NO VALUE"/>
    <n v="-4359.4799999999996"/>
    <n v="-164170.75"/>
    <n v="0"/>
    <n v="0"/>
    <n v="0"/>
    <n v="0"/>
  </r>
  <r>
    <s v="41501001"/>
    <s v="REVENUES FROM NEW PRODUCTS AND SERVICES"/>
    <s v="40242"/>
    <s v="MARKETING-ECON EVAL &amp; MKT RPTG"/>
    <s v="RRV"/>
    <s v="REV-OPERATING REVENUES"/>
    <s v="0000000"/>
    <s v="NO ACTIVITY"/>
    <s v="000000"/>
    <m/>
    <x v="1"/>
    <s v="PREMIUM SURGE SUPPRESSION"/>
    <s v="00000"/>
    <s v="NO LOCATION"/>
    <s v="40242"/>
    <s v="MARKETING - MARKETING SVCS- ECONOMIC EVAL &amp; MARKET REPORTING"/>
    <s v="000000"/>
    <s v="NO VALUE"/>
    <n v="0"/>
    <n v="109.89"/>
    <n v="0"/>
    <n v="0"/>
    <n v="0"/>
    <n v="0"/>
  </r>
  <r>
    <s v="41501002"/>
    <s v="ONE TIME REVENUES RELATED TO PRODUCTS AND SERVICES"/>
    <s v="40241"/>
    <s v="MARKETING -ADMIN &amp; FORECASTING"/>
    <s v="EAJ"/>
    <s v="JV SOURCE"/>
    <s v="MRONETM"/>
    <s v="MARKETING-ONE TIME REVENUES"/>
    <s v="000000"/>
    <m/>
    <x v="0"/>
    <s v="COMMERCIAL SURGE SUPPRESSION"/>
    <s v="00000"/>
    <s v="NO LOCATION"/>
    <s v="40241"/>
    <s v="MARKETING - MARKETING SERVICES- ADMINISTRATION &amp; FORECASTING"/>
    <s v="000000"/>
    <s v="NO VALUE"/>
    <n v="-3050"/>
    <n v="0"/>
    <n v="0"/>
    <n v="0"/>
    <n v="0"/>
    <n v="0"/>
  </r>
  <r>
    <s v="41501002"/>
    <s v="ONE TIME REVENUES RELATED TO PRODUCTS AND SERVICES"/>
    <s v="40241"/>
    <s v="MARKETING -ADMIN &amp; FORECASTING"/>
    <s v="EAJ"/>
    <s v="JV SOURCE"/>
    <s v="MRONETM"/>
    <s v="MARKETING-ONE TIME REVENUES"/>
    <s v="000000"/>
    <m/>
    <x v="0"/>
    <s v="COMMERCIAL SURGE SUPPRESSION"/>
    <s v="00000"/>
    <s v="NO LOCATION"/>
    <s v="41034"/>
    <s v="PENSACOLA - CUSTOMER SERVICE"/>
    <s v="000000"/>
    <s v="NO VALUE"/>
    <n v="-300"/>
    <n v="0"/>
    <n v="0"/>
    <n v="0"/>
    <n v="0"/>
    <n v="0"/>
  </r>
  <r>
    <s v="41501002"/>
    <s v="ONE TIME REVENUES RELATED TO PRODUCTS AND SERVICES"/>
    <s v="40241"/>
    <s v="MARKETING -ADMIN &amp; FORECASTING"/>
    <s v="EAJ"/>
    <s v="JV SOURCE"/>
    <s v="MRONETM"/>
    <s v="MARKETING-ONE TIME REVENUES"/>
    <s v="000000"/>
    <m/>
    <x v="1"/>
    <s v="PREMIUM SURGE SUPPRESSION"/>
    <s v="00000"/>
    <s v="NO LOCATION"/>
    <s v="40241"/>
    <s v="MARKETING - MARKETING SERVICES- ADMINISTRATION &amp; FORECASTING"/>
    <s v="000000"/>
    <s v="NO VALUE"/>
    <n v="-28360.2"/>
    <n v="0"/>
    <n v="0"/>
    <n v="0"/>
    <n v="0"/>
    <n v="0"/>
  </r>
  <r>
    <s v="41501002"/>
    <s v="ONE TIME REVENUES RELATED TO PRODUCTS AND SERVICES"/>
    <s v="40241"/>
    <s v="MARKETING -ADMIN &amp; FORECASTING"/>
    <s v="EAJ"/>
    <s v="JV SOURCE"/>
    <s v="0000000"/>
    <s v="NO ACTIVITY"/>
    <s v="000000"/>
    <m/>
    <x v="1"/>
    <s v="PREMIUM SURGE SUPPRESSION"/>
    <s v="00000"/>
    <s v="NO LOCATION"/>
    <s v="40241"/>
    <s v="MARKETING - MARKETING SERVICES- ADMINISTRATION &amp; FORECASTING"/>
    <s v="000000"/>
    <s v="NO VALUE"/>
    <n v="24.99"/>
    <n v="0"/>
    <n v="0"/>
    <n v="0"/>
    <n v="0"/>
    <n v="0"/>
  </r>
  <r>
    <s v="41501002"/>
    <s v="ONE TIME REVENUES RELATED TO PRODUCTS AND SERVICES"/>
    <s v="40242"/>
    <s v="MARKETING-ECON EVAL &amp; MKT RPTG"/>
    <s v="RRV"/>
    <s v="REV-OPERATING REVENUES"/>
    <s v="MRONETM"/>
    <s v="MARKETING-ONE TIME REVENUES"/>
    <s v="000000"/>
    <m/>
    <x v="0"/>
    <s v="COMMERCIAL SURGE SUPPRESSION"/>
    <s v="00000"/>
    <s v="NO LOCATION"/>
    <s v="40242"/>
    <s v="MARKETING - MARKETING SVCS- ECONOMIC EVAL &amp; MARKET REPORTING"/>
    <s v="000000"/>
    <s v="NO VALUE"/>
    <n v="0"/>
    <n v="-500"/>
    <n v="0"/>
    <n v="0"/>
    <n v="0"/>
    <n v="0"/>
  </r>
  <r>
    <s v="41501002"/>
    <s v="ONE TIME REVENUES RELATED TO PRODUCTS AND SERVICES"/>
    <s v="40241"/>
    <s v="MARKETING -ADMIN &amp; FORECASTING"/>
    <s v="RRV"/>
    <s v="REV-OPERATING REVENUES"/>
    <s v="MRONETM"/>
    <s v="MARKETING-ONE TIME REVENUES"/>
    <s v="000000"/>
    <m/>
    <x v="0"/>
    <s v="COMMERCIAL SURGE SUPPRESSION"/>
    <s v="00000"/>
    <s v="NO LOCATION"/>
    <s v="40241"/>
    <s v="MARKETING - MARKETING SERVICES- ADMINISTRATION &amp; FORECASTING"/>
    <s v="000000"/>
    <s v="NO VALUE"/>
    <n v="0"/>
    <n v="-250"/>
    <n v="0"/>
    <n v="0"/>
    <n v="0"/>
    <n v="0"/>
  </r>
  <r>
    <s v="41501002"/>
    <s v="ONE TIME REVENUES RELATED TO PRODUCTS AND SERVICES"/>
    <s v="40242"/>
    <s v="MARKETING-ECON EVAL &amp; MKT RPTG"/>
    <s v="RRV"/>
    <s v="REV-OPERATING REVENUES"/>
    <s v="MRONETM"/>
    <s v="MARKETING-ONE TIME REVENUES"/>
    <s v="000000"/>
    <m/>
    <x v="1"/>
    <s v="PREMIUM SURGE SUPPRESSION"/>
    <s v="00000"/>
    <s v="NO LOCATION"/>
    <s v="40242"/>
    <s v="MARKETING - MARKETING SVCS- ECONOMIC EVAL &amp; MARKET REPORTING"/>
    <s v="000000"/>
    <s v="NO VALUE"/>
    <n v="0"/>
    <n v="-23665.53"/>
    <n v="0"/>
    <n v="0"/>
    <n v="0"/>
    <n v="0"/>
  </r>
  <r>
    <s v="41501002"/>
    <s v="ONE TIME REVENUES RELATED TO PRODUCTS AND SERVICES"/>
    <s v="40241"/>
    <s v="MARKETING -ADMIN &amp; FORECASTING"/>
    <s v="RRV"/>
    <s v="REV-OPERATING REVENUES"/>
    <s v="MRONETM"/>
    <s v="MARKETING-ONE TIME REVENUES"/>
    <s v="000000"/>
    <m/>
    <x v="1"/>
    <s v="PREMIUM SURGE SUPPRESSION"/>
    <s v="00000"/>
    <s v="NO LOCATION"/>
    <s v="40241"/>
    <s v="MARKETING - MARKETING SERVICES- ADMINISTRATION &amp; FORECASTING"/>
    <s v="000000"/>
    <s v="NO VALUE"/>
    <n v="0"/>
    <n v="-1349.46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G8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0" showAll="0" defaultSubtotal="0"/>
    <pivotField dataField="1" numFmtId="40" showAll="0" defaultSubtotal="0"/>
    <pivotField dataField="1" numFmtId="40" showAll="0" defaultSubtotal="0"/>
    <pivotField dataField="1" numFmtId="40" showAll="0" defaultSubtotal="0"/>
    <pivotField dataField="1" numFmtId="40" showAll="0" defaultSubtotal="0"/>
    <pivotField dataField="1" numFmtId="40" showAll="0" defaultSubtotal="0"/>
  </pivotFields>
  <rowFields count="1">
    <field x="10"/>
  </rowFields>
  <rowItems count="4">
    <i>
      <x v="1"/>
    </i>
    <i>
      <x v="2"/>
    </i>
    <i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2007" fld="18" baseField="0" baseItem="0"/>
    <dataField name="Sum of 2008" fld="19" baseField="0" baseItem="0"/>
    <dataField name="Sum of 2009" fld="20" baseField="0" baseItem="0"/>
    <dataField name="Sum of 2010" fld="21" baseField="0" baseItem="0"/>
    <dataField name="Sum of Jan - Jun 2011" fld="22" baseField="0" baseItem="0"/>
    <dataField name="Sum of 2012" fld="23" baseField="0" baseItem="0"/>
  </dataFields>
  <formats count="2">
    <format dxfId="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opLeftCell="H1" workbookViewId="0">
      <selection activeCell="S5" sqref="S5"/>
    </sheetView>
  </sheetViews>
  <sheetFormatPr defaultRowHeight="15"/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t="s">
        <v>17</v>
      </c>
      <c r="S1" t="s">
        <v>124</v>
      </c>
    </row>
    <row r="2" spans="1:19">
      <c r="A2" s="1" t="s">
        <v>18</v>
      </c>
      <c r="B2" s="1" t="s">
        <v>19</v>
      </c>
      <c r="C2" s="1" t="s">
        <v>20</v>
      </c>
      <c r="D2" s="1" t="s">
        <v>21</v>
      </c>
      <c r="E2" s="1" t="s">
        <v>38</v>
      </c>
      <c r="F2" s="1" t="s">
        <v>39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40</v>
      </c>
      <c r="L2" s="1" t="s">
        <v>41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t="s">
        <v>35</v>
      </c>
      <c r="S2">
        <v>-23347</v>
      </c>
    </row>
    <row r="3" spans="1:19">
      <c r="A3" s="1" t="s">
        <v>18</v>
      </c>
      <c r="B3" s="1" t="s">
        <v>19</v>
      </c>
      <c r="C3" s="1" t="s">
        <v>20</v>
      </c>
      <c r="D3" s="1" t="s">
        <v>21</v>
      </c>
      <c r="E3" s="1" t="s">
        <v>38</v>
      </c>
      <c r="F3" s="1" t="s">
        <v>39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  <c r="Q3" s="1" t="s">
        <v>34</v>
      </c>
      <c r="R3" t="s">
        <v>35</v>
      </c>
      <c r="S3">
        <v>-112588</v>
      </c>
    </row>
    <row r="4" spans="1:19">
      <c r="A4" s="1" t="s">
        <v>18</v>
      </c>
      <c r="B4" s="1" t="s">
        <v>19</v>
      </c>
      <c r="C4" s="1" t="s">
        <v>20</v>
      </c>
      <c r="D4" s="1" t="s">
        <v>21</v>
      </c>
      <c r="E4" s="1" t="s">
        <v>38</v>
      </c>
      <c r="F4" s="1" t="s">
        <v>39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36</v>
      </c>
      <c r="L4" s="1" t="s">
        <v>37</v>
      </c>
      <c r="M4" s="1" t="s">
        <v>30</v>
      </c>
      <c r="N4" s="1" t="s">
        <v>31</v>
      </c>
      <c r="O4" s="1" t="s">
        <v>32</v>
      </c>
      <c r="P4" s="1" t="s">
        <v>33</v>
      </c>
      <c r="Q4" s="1" t="s">
        <v>34</v>
      </c>
      <c r="R4" t="s">
        <v>35</v>
      </c>
      <c r="S4">
        <v>-1147024</v>
      </c>
    </row>
    <row r="5" spans="1:19">
      <c r="A5" s="1" t="s">
        <v>44</v>
      </c>
      <c r="B5" s="1" t="s">
        <v>45</v>
      </c>
      <c r="C5" s="1" t="s">
        <v>20</v>
      </c>
      <c r="D5" s="1" t="s">
        <v>21</v>
      </c>
      <c r="E5" s="1" t="s">
        <v>38</v>
      </c>
      <c r="F5" s="1" t="s">
        <v>39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28</v>
      </c>
      <c r="L5" s="1" t="s">
        <v>29</v>
      </c>
      <c r="M5" s="1" t="s">
        <v>30</v>
      </c>
      <c r="N5" s="1" t="s">
        <v>31</v>
      </c>
      <c r="O5" s="1" t="s">
        <v>32</v>
      </c>
      <c r="P5" s="1" t="s">
        <v>33</v>
      </c>
      <c r="Q5" s="1" t="s">
        <v>34</v>
      </c>
      <c r="R5" t="s">
        <v>35</v>
      </c>
      <c r="S5">
        <v>-804</v>
      </c>
    </row>
    <row r="6" spans="1:19">
      <c r="A6" s="1" t="s">
        <v>44</v>
      </c>
      <c r="B6" s="1" t="s">
        <v>45</v>
      </c>
      <c r="C6" s="1" t="s">
        <v>20</v>
      </c>
      <c r="D6" s="1" t="s">
        <v>21</v>
      </c>
      <c r="E6" s="1" t="s">
        <v>38</v>
      </c>
      <c r="F6" s="1" t="s">
        <v>39</v>
      </c>
      <c r="G6" s="1" t="s">
        <v>46</v>
      </c>
      <c r="H6" s="1" t="s">
        <v>47</v>
      </c>
      <c r="I6" s="1" t="s">
        <v>48</v>
      </c>
      <c r="J6" s="1" t="s">
        <v>49</v>
      </c>
      <c r="K6" s="1" t="s">
        <v>36</v>
      </c>
      <c r="L6" s="1" t="s">
        <v>37</v>
      </c>
      <c r="M6" s="1" t="s">
        <v>30</v>
      </c>
      <c r="N6" s="1" t="s">
        <v>31</v>
      </c>
      <c r="O6" s="1" t="s">
        <v>32</v>
      </c>
      <c r="P6" s="1" t="s">
        <v>33</v>
      </c>
      <c r="Q6" s="1" t="s">
        <v>34</v>
      </c>
      <c r="R6" t="s">
        <v>35</v>
      </c>
      <c r="S6">
        <v>-14565</v>
      </c>
    </row>
    <row r="7" spans="1:19">
      <c r="A7" s="1" t="s">
        <v>76</v>
      </c>
      <c r="B7" s="1" t="s">
        <v>76</v>
      </c>
      <c r="S7">
        <v>-705172.59</v>
      </c>
    </row>
    <row r="8" spans="1:19">
      <c r="A8" s="1" t="s">
        <v>77</v>
      </c>
    </row>
    <row r="9" spans="1:19">
      <c r="A9" s="1" t="s">
        <v>77</v>
      </c>
    </row>
    <row r="10" spans="1:19">
      <c r="A10" s="1" t="s">
        <v>78</v>
      </c>
      <c r="C10" s="1" t="s">
        <v>79</v>
      </c>
      <c r="F10" s="1" t="s">
        <v>80</v>
      </c>
      <c r="H10" s="1" t="s">
        <v>81</v>
      </c>
    </row>
    <row r="11" spans="1:19">
      <c r="A11" s="1" t="s">
        <v>82</v>
      </c>
      <c r="C11" s="1" t="s">
        <v>83</v>
      </c>
      <c r="F11" s="1" t="s">
        <v>84</v>
      </c>
      <c r="H11" s="1" t="s">
        <v>81</v>
      </c>
    </row>
    <row r="12" spans="1:19">
      <c r="A12" s="1" t="s">
        <v>85</v>
      </c>
      <c r="C12" s="1" t="s">
        <v>77</v>
      </c>
      <c r="F12" s="1" t="s">
        <v>86</v>
      </c>
      <c r="H12" s="1" t="s">
        <v>87</v>
      </c>
      <c r="J12" s="1" t="s">
        <v>123</v>
      </c>
      <c r="K12" s="1" t="s">
        <v>122</v>
      </c>
    </row>
    <row r="13" spans="1:19">
      <c r="A13" s="1" t="s">
        <v>90</v>
      </c>
      <c r="C13" s="1" t="s">
        <v>121</v>
      </c>
      <c r="D13" s="1" t="s">
        <v>120</v>
      </c>
    </row>
    <row r="14" spans="1:19">
      <c r="A14" s="1" t="s">
        <v>77</v>
      </c>
    </row>
    <row r="15" spans="1:19">
      <c r="A15" s="1" t="s">
        <v>96</v>
      </c>
    </row>
    <row r="16" spans="1:19">
      <c r="A16" s="1" t="s">
        <v>97</v>
      </c>
    </row>
    <row r="17" spans="1:12">
      <c r="A17" s="1" t="s">
        <v>98</v>
      </c>
    </row>
    <row r="18" spans="1:12">
      <c r="A18" s="1" t="s">
        <v>99</v>
      </c>
      <c r="C18" s="1" t="s">
        <v>100</v>
      </c>
    </row>
    <row r="19" spans="1:12">
      <c r="A19" s="1" t="s">
        <v>101</v>
      </c>
    </row>
    <row r="20" spans="1:12">
      <c r="A20" s="1" t="s">
        <v>102</v>
      </c>
    </row>
    <row r="21" spans="1:12">
      <c r="A21" s="1" t="s">
        <v>103</v>
      </c>
    </row>
    <row r="22" spans="1:12">
      <c r="A22" s="1" t="s">
        <v>104</v>
      </c>
    </row>
    <row r="23" spans="1:12">
      <c r="A23" s="1" t="s">
        <v>105</v>
      </c>
    </row>
    <row r="24" spans="1:12">
      <c r="A24" s="1" t="s">
        <v>106</v>
      </c>
    </row>
    <row r="25" spans="1:12">
      <c r="A25" s="1" t="s">
        <v>107</v>
      </c>
    </row>
    <row r="26" spans="1:12">
      <c r="A26" s="1" t="s">
        <v>77</v>
      </c>
    </row>
    <row r="27" spans="1:12">
      <c r="A27" s="1" t="s">
        <v>108</v>
      </c>
    </row>
    <row r="28" spans="1:12">
      <c r="B28" s="1" t="s">
        <v>109</v>
      </c>
      <c r="C28" s="1" t="s">
        <v>110</v>
      </c>
      <c r="D28" s="1" t="s">
        <v>111</v>
      </c>
      <c r="E28" s="1" t="s">
        <v>112</v>
      </c>
      <c r="F28" s="1" t="s">
        <v>113</v>
      </c>
      <c r="G28" s="1" t="s">
        <v>114</v>
      </c>
      <c r="H28" s="1" t="s">
        <v>115</v>
      </c>
      <c r="I28" s="1" t="s">
        <v>116</v>
      </c>
      <c r="J28" s="1" t="s">
        <v>117</v>
      </c>
      <c r="K28" s="1" t="s">
        <v>118</v>
      </c>
      <c r="L28" s="1" t="s">
        <v>119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5"/>
  <sheetViews>
    <sheetView topLeftCell="K23" workbookViewId="0">
      <selection activeCell="T35" sqref="T35:X35"/>
    </sheetView>
  </sheetViews>
  <sheetFormatPr defaultRowHeight="15"/>
  <cols>
    <col min="15" max="15" width="5.42578125" customWidth="1"/>
    <col min="17" max="17" width="4" customWidth="1"/>
    <col min="18" max="18" width="4.42578125" customWidth="1"/>
    <col min="19" max="22" width="13.28515625" bestFit="1" customWidth="1"/>
    <col min="23" max="23" width="11.5703125" bestFit="1" customWidth="1"/>
    <col min="24" max="24" width="13.28515625" style="3" bestFit="1" customWidth="1"/>
  </cols>
  <sheetData>
    <row r="1" spans="1:24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t="s">
        <v>17</v>
      </c>
      <c r="S1" s="2">
        <v>2007</v>
      </c>
      <c r="T1" s="2">
        <v>2008</v>
      </c>
      <c r="U1" s="2">
        <v>2009</v>
      </c>
      <c r="V1" s="2">
        <v>2010</v>
      </c>
      <c r="W1" s="2" t="s">
        <v>128</v>
      </c>
      <c r="X1" s="2">
        <v>2012</v>
      </c>
    </row>
    <row r="2" spans="1:24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t="s">
        <v>35</v>
      </c>
      <c r="S2" s="3">
        <v>0</v>
      </c>
      <c r="T2" s="3">
        <v>0</v>
      </c>
      <c r="U2" s="3">
        <v>0</v>
      </c>
      <c r="V2" s="3">
        <v>19.989999999999998</v>
      </c>
      <c r="W2" s="3">
        <v>0</v>
      </c>
      <c r="X2" s="3">
        <v>0</v>
      </c>
    </row>
    <row r="3" spans="1:24">
      <c r="A3" s="1" t="s">
        <v>18</v>
      </c>
      <c r="B3" s="1" t="s">
        <v>19</v>
      </c>
      <c r="C3" s="1" t="s">
        <v>42</v>
      </c>
      <c r="D3" s="1" t="s">
        <v>43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36</v>
      </c>
      <c r="L3" s="1" t="s">
        <v>37</v>
      </c>
      <c r="M3" s="1" t="s">
        <v>30</v>
      </c>
      <c r="N3" s="1" t="s">
        <v>31</v>
      </c>
      <c r="O3" s="1" t="s">
        <v>32</v>
      </c>
      <c r="P3" s="1" t="s">
        <v>33</v>
      </c>
      <c r="Q3" s="1" t="s">
        <v>34</v>
      </c>
      <c r="R3" t="s">
        <v>35</v>
      </c>
      <c r="S3" s="3">
        <v>0</v>
      </c>
      <c r="T3" s="3">
        <v>0</v>
      </c>
      <c r="U3" s="3">
        <v>0</v>
      </c>
      <c r="V3" s="3">
        <v>29.97</v>
      </c>
      <c r="W3" s="3">
        <v>0</v>
      </c>
      <c r="X3" s="3">
        <v>0</v>
      </c>
    </row>
    <row r="4" spans="1:24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36</v>
      </c>
      <c r="L4" s="1" t="s">
        <v>37</v>
      </c>
      <c r="M4" s="1" t="s">
        <v>30</v>
      </c>
      <c r="N4" s="1" t="s">
        <v>31</v>
      </c>
      <c r="O4" s="1" t="s">
        <v>32</v>
      </c>
      <c r="P4" s="1" t="s">
        <v>33</v>
      </c>
      <c r="Q4" s="1" t="s">
        <v>34</v>
      </c>
      <c r="R4" t="s">
        <v>35</v>
      </c>
      <c r="S4" s="3">
        <v>0</v>
      </c>
      <c r="T4" s="3">
        <v>0</v>
      </c>
      <c r="U4" s="3">
        <v>40</v>
      </c>
      <c r="V4" s="3">
        <v>24.99</v>
      </c>
      <c r="W4" s="3">
        <v>0</v>
      </c>
      <c r="X4" s="3">
        <v>0</v>
      </c>
    </row>
    <row r="5" spans="1:24">
      <c r="A5" s="1" t="s">
        <v>18</v>
      </c>
      <c r="B5" s="1" t="s">
        <v>19</v>
      </c>
      <c r="C5" s="1" t="s">
        <v>20</v>
      </c>
      <c r="D5" s="1" t="s">
        <v>21</v>
      </c>
      <c r="E5" s="1" t="s">
        <v>38</v>
      </c>
      <c r="F5" s="1" t="s">
        <v>39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40</v>
      </c>
      <c r="L5" s="1" t="s">
        <v>41</v>
      </c>
      <c r="M5" s="1" t="s">
        <v>30</v>
      </c>
      <c r="N5" s="1" t="s">
        <v>31</v>
      </c>
      <c r="O5" s="1" t="s">
        <v>32</v>
      </c>
      <c r="P5" s="1" t="s">
        <v>33</v>
      </c>
      <c r="Q5" s="1" t="s">
        <v>34</v>
      </c>
      <c r="R5" t="s">
        <v>35</v>
      </c>
      <c r="S5" s="3">
        <v>0</v>
      </c>
      <c r="T5" s="3">
        <v>0</v>
      </c>
      <c r="U5" s="3">
        <v>-21221.279999999999</v>
      </c>
      <c r="V5" s="3">
        <v>-22457.72</v>
      </c>
      <c r="W5" s="3">
        <v>-8877.65</v>
      </c>
      <c r="X5" s="3">
        <v>-23347</v>
      </c>
    </row>
    <row r="6" spans="1:24">
      <c r="A6" s="1" t="s">
        <v>18</v>
      </c>
      <c r="B6" s="1" t="s">
        <v>19</v>
      </c>
      <c r="C6" s="1" t="s">
        <v>20</v>
      </c>
      <c r="D6" s="1" t="s">
        <v>21</v>
      </c>
      <c r="E6" s="1" t="s">
        <v>38</v>
      </c>
      <c r="F6" s="1" t="s">
        <v>39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30</v>
      </c>
      <c r="N6" s="1" t="s">
        <v>31</v>
      </c>
      <c r="O6" s="1" t="s">
        <v>32</v>
      </c>
      <c r="P6" s="1" t="s">
        <v>33</v>
      </c>
      <c r="Q6" s="1" t="s">
        <v>34</v>
      </c>
      <c r="R6" t="s">
        <v>35</v>
      </c>
      <c r="S6" s="3">
        <v>0</v>
      </c>
      <c r="T6" s="3">
        <v>0</v>
      </c>
      <c r="U6" s="3">
        <v>-85188.12</v>
      </c>
      <c r="V6" s="3">
        <v>-97499.31</v>
      </c>
      <c r="W6" s="3">
        <v>-52242.62</v>
      </c>
      <c r="X6" s="3">
        <v>-112588</v>
      </c>
    </row>
    <row r="7" spans="1:24">
      <c r="A7" s="1" t="s">
        <v>18</v>
      </c>
      <c r="B7" s="1" t="s">
        <v>19</v>
      </c>
      <c r="C7" s="1" t="s">
        <v>20</v>
      </c>
      <c r="D7" s="1" t="s">
        <v>21</v>
      </c>
      <c r="E7" s="1" t="s">
        <v>38</v>
      </c>
      <c r="F7" s="1" t="s">
        <v>39</v>
      </c>
      <c r="G7" s="1" t="s">
        <v>24</v>
      </c>
      <c r="H7" s="1" t="s">
        <v>25</v>
      </c>
      <c r="I7" s="1" t="s">
        <v>26</v>
      </c>
      <c r="J7" s="1" t="s">
        <v>27</v>
      </c>
      <c r="K7" s="1" t="s">
        <v>36</v>
      </c>
      <c r="L7" s="1" t="s">
        <v>37</v>
      </c>
      <c r="M7" s="1" t="s">
        <v>30</v>
      </c>
      <c r="N7" s="1" t="s">
        <v>31</v>
      </c>
      <c r="O7" s="1" t="s">
        <v>32</v>
      </c>
      <c r="P7" s="1" t="s">
        <v>33</v>
      </c>
      <c r="Q7" s="1" t="s">
        <v>34</v>
      </c>
      <c r="R7" t="s">
        <v>35</v>
      </c>
      <c r="S7" s="3">
        <v>0</v>
      </c>
      <c r="T7" s="3">
        <v>0</v>
      </c>
      <c r="U7" s="3">
        <v>-1101095.69</v>
      </c>
      <c r="V7" s="3">
        <v>-1152623.97</v>
      </c>
      <c r="W7" s="3">
        <v>-587299.19999999995</v>
      </c>
      <c r="X7" s="3">
        <v>-1147024</v>
      </c>
    </row>
    <row r="8" spans="1:24">
      <c r="A8" s="1" t="s">
        <v>44</v>
      </c>
      <c r="B8" s="1" t="s">
        <v>45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46</v>
      </c>
      <c r="H8" s="1" t="s">
        <v>47</v>
      </c>
      <c r="I8" s="1" t="s">
        <v>48</v>
      </c>
      <c r="J8" s="1" t="s">
        <v>49</v>
      </c>
      <c r="K8" s="1" t="s">
        <v>36</v>
      </c>
      <c r="L8" s="1" t="s">
        <v>37</v>
      </c>
      <c r="M8" s="1" t="s">
        <v>30</v>
      </c>
      <c r="N8" s="1" t="s">
        <v>31</v>
      </c>
      <c r="O8" s="1" t="s">
        <v>32</v>
      </c>
      <c r="P8" s="1" t="s">
        <v>33</v>
      </c>
      <c r="Q8" s="1" t="s">
        <v>34</v>
      </c>
      <c r="R8" t="s">
        <v>35</v>
      </c>
      <c r="S8" s="3">
        <v>0</v>
      </c>
      <c r="T8" s="3">
        <v>0</v>
      </c>
      <c r="U8" s="3">
        <v>36</v>
      </c>
      <c r="V8" s="3">
        <v>0</v>
      </c>
      <c r="W8" s="3">
        <v>0</v>
      </c>
      <c r="X8" s="3">
        <v>0</v>
      </c>
    </row>
    <row r="9" spans="1:24">
      <c r="A9" s="1" t="s">
        <v>44</v>
      </c>
      <c r="B9" s="1" t="s">
        <v>45</v>
      </c>
      <c r="C9" s="1" t="s">
        <v>20</v>
      </c>
      <c r="D9" s="1" t="s">
        <v>21</v>
      </c>
      <c r="E9" s="1" t="s">
        <v>38</v>
      </c>
      <c r="F9" s="1" t="s">
        <v>39</v>
      </c>
      <c r="G9" s="1" t="s">
        <v>46</v>
      </c>
      <c r="H9" s="1" t="s">
        <v>47</v>
      </c>
      <c r="I9" s="1" t="s">
        <v>48</v>
      </c>
      <c r="J9" s="1" t="s">
        <v>49</v>
      </c>
      <c r="K9" s="1" t="s">
        <v>28</v>
      </c>
      <c r="L9" s="1" t="s">
        <v>29</v>
      </c>
      <c r="M9" s="1" t="s">
        <v>30</v>
      </c>
      <c r="N9" s="1" t="s">
        <v>31</v>
      </c>
      <c r="O9" s="1" t="s">
        <v>32</v>
      </c>
      <c r="P9" s="1" t="s">
        <v>33</v>
      </c>
      <c r="Q9" s="1" t="s">
        <v>34</v>
      </c>
      <c r="R9" t="s">
        <v>35</v>
      </c>
      <c r="S9" s="3">
        <v>0</v>
      </c>
      <c r="T9" s="3">
        <v>0</v>
      </c>
      <c r="U9" s="3">
        <v>-500</v>
      </c>
      <c r="V9" s="3">
        <v>-250</v>
      </c>
      <c r="W9" s="3">
        <v>-150</v>
      </c>
      <c r="X9" s="3">
        <v>-804</v>
      </c>
    </row>
    <row r="10" spans="1:24">
      <c r="A10" s="1" t="s">
        <v>44</v>
      </c>
      <c r="B10" s="1" t="s">
        <v>45</v>
      </c>
      <c r="C10" s="1" t="s">
        <v>20</v>
      </c>
      <c r="D10" s="1" t="s">
        <v>21</v>
      </c>
      <c r="E10" s="1" t="s">
        <v>38</v>
      </c>
      <c r="F10" s="1" t="s">
        <v>39</v>
      </c>
      <c r="G10" s="1" t="s">
        <v>46</v>
      </c>
      <c r="H10" s="1" t="s">
        <v>47</v>
      </c>
      <c r="I10" s="1" t="s">
        <v>48</v>
      </c>
      <c r="J10" s="1" t="s">
        <v>49</v>
      </c>
      <c r="K10" s="1" t="s">
        <v>36</v>
      </c>
      <c r="L10" s="1" t="s">
        <v>37</v>
      </c>
      <c r="M10" s="1" t="s">
        <v>30</v>
      </c>
      <c r="N10" s="1" t="s">
        <v>31</v>
      </c>
      <c r="O10" s="1" t="s">
        <v>32</v>
      </c>
      <c r="P10" s="1" t="s">
        <v>33</v>
      </c>
      <c r="Q10" s="1" t="s">
        <v>34</v>
      </c>
      <c r="R10" t="s">
        <v>35</v>
      </c>
      <c r="S10" s="3">
        <v>0</v>
      </c>
      <c r="T10" s="3">
        <v>0</v>
      </c>
      <c r="U10" s="3">
        <v>-23187.72</v>
      </c>
      <c r="V10" s="3">
        <v>-19986</v>
      </c>
      <c r="W10" s="3">
        <v>-5122.95</v>
      </c>
      <c r="X10" s="3">
        <v>-14565</v>
      </c>
    </row>
    <row r="11" spans="1:24">
      <c r="A11" s="1" t="s">
        <v>50</v>
      </c>
      <c r="B11" s="1" t="s">
        <v>51</v>
      </c>
      <c r="C11" s="1" t="s">
        <v>60</v>
      </c>
      <c r="D11" s="1" t="s">
        <v>61</v>
      </c>
      <c r="E11" s="1" t="s">
        <v>62</v>
      </c>
      <c r="F11" s="1" t="s">
        <v>63</v>
      </c>
      <c r="G11" s="1" t="s">
        <v>54</v>
      </c>
      <c r="H11" s="1" t="s">
        <v>55</v>
      </c>
      <c r="I11" s="1" t="s">
        <v>34</v>
      </c>
      <c r="K11" s="8" t="s">
        <v>36</v>
      </c>
      <c r="L11" s="1" t="s">
        <v>56</v>
      </c>
      <c r="M11" s="1" t="s">
        <v>57</v>
      </c>
      <c r="N11" s="1" t="s">
        <v>58</v>
      </c>
      <c r="O11" s="1" t="s">
        <v>60</v>
      </c>
      <c r="P11" s="1" t="s">
        <v>64</v>
      </c>
      <c r="Q11" s="1" t="s">
        <v>34</v>
      </c>
      <c r="R11" t="s">
        <v>35</v>
      </c>
      <c r="S11" s="3">
        <v>-30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</row>
    <row r="12" spans="1:24">
      <c r="A12" s="1" t="s">
        <v>50</v>
      </c>
      <c r="B12" s="1" t="s">
        <v>51</v>
      </c>
      <c r="C12" s="1" t="s">
        <v>65</v>
      </c>
      <c r="D12" s="1" t="s">
        <v>66</v>
      </c>
      <c r="E12" s="1" t="s">
        <v>62</v>
      </c>
      <c r="F12" s="1" t="s">
        <v>63</v>
      </c>
      <c r="G12" s="1" t="s">
        <v>54</v>
      </c>
      <c r="H12" s="1" t="s">
        <v>55</v>
      </c>
      <c r="I12" s="1" t="s">
        <v>34</v>
      </c>
      <c r="K12" s="8" t="s">
        <v>36</v>
      </c>
      <c r="L12" s="1" t="s">
        <v>56</v>
      </c>
      <c r="M12" s="1" t="s">
        <v>57</v>
      </c>
      <c r="N12" s="1" t="s">
        <v>58</v>
      </c>
      <c r="O12" s="1" t="s">
        <v>65</v>
      </c>
      <c r="P12" s="1" t="s">
        <v>67</v>
      </c>
      <c r="Q12" s="1" t="s">
        <v>34</v>
      </c>
      <c r="R12" t="s">
        <v>35</v>
      </c>
      <c r="S12" s="3">
        <v>-30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</row>
    <row r="13" spans="1:24">
      <c r="A13" s="1" t="s">
        <v>50</v>
      </c>
      <c r="B13" s="1" t="s">
        <v>51</v>
      </c>
      <c r="C13" s="1" t="s">
        <v>52</v>
      </c>
      <c r="D13" s="1" t="s">
        <v>53</v>
      </c>
      <c r="E13" s="1" t="s">
        <v>38</v>
      </c>
      <c r="F13" s="1" t="s">
        <v>39</v>
      </c>
      <c r="G13" s="1" t="s">
        <v>54</v>
      </c>
      <c r="H13" s="1" t="s">
        <v>55</v>
      </c>
      <c r="I13" s="1" t="s">
        <v>34</v>
      </c>
      <c r="K13" s="8" t="s">
        <v>36</v>
      </c>
      <c r="L13" s="1" t="s">
        <v>56</v>
      </c>
      <c r="M13" s="1" t="s">
        <v>57</v>
      </c>
      <c r="N13" s="1" t="s">
        <v>58</v>
      </c>
      <c r="O13" s="1" t="s">
        <v>52</v>
      </c>
      <c r="P13" s="1" t="s">
        <v>59</v>
      </c>
      <c r="Q13" s="1" t="s">
        <v>34</v>
      </c>
      <c r="R13" t="s">
        <v>35</v>
      </c>
      <c r="S13" s="3">
        <v>0</v>
      </c>
      <c r="T13" s="3">
        <v>-30</v>
      </c>
      <c r="U13" s="3">
        <v>0</v>
      </c>
      <c r="V13" s="3">
        <v>0</v>
      </c>
      <c r="W13" s="3">
        <v>0</v>
      </c>
      <c r="X13" s="3">
        <v>0</v>
      </c>
    </row>
    <row r="14" spans="1:24">
      <c r="A14" s="1" t="s">
        <v>50</v>
      </c>
      <c r="B14" s="1" t="s">
        <v>51</v>
      </c>
      <c r="C14" s="1" t="s">
        <v>60</v>
      </c>
      <c r="D14" s="1" t="s">
        <v>61</v>
      </c>
      <c r="E14" s="1" t="s">
        <v>38</v>
      </c>
      <c r="F14" s="1" t="s">
        <v>39</v>
      </c>
      <c r="G14" s="1" t="s">
        <v>54</v>
      </c>
      <c r="H14" s="1" t="s">
        <v>55</v>
      </c>
      <c r="I14" s="1" t="s">
        <v>34</v>
      </c>
      <c r="K14" s="8" t="s">
        <v>36</v>
      </c>
      <c r="L14" s="1" t="s">
        <v>56</v>
      </c>
      <c r="M14" s="1" t="s">
        <v>57</v>
      </c>
      <c r="N14" s="1" t="s">
        <v>58</v>
      </c>
      <c r="O14" s="1" t="s">
        <v>60</v>
      </c>
      <c r="P14" s="1" t="s">
        <v>64</v>
      </c>
      <c r="Q14" s="1" t="s">
        <v>34</v>
      </c>
      <c r="R14" t="s">
        <v>35</v>
      </c>
      <c r="S14" s="3">
        <v>30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</row>
    <row r="15" spans="1:24">
      <c r="A15" s="1" t="s">
        <v>50</v>
      </c>
      <c r="B15" s="1" t="s">
        <v>51</v>
      </c>
      <c r="C15" s="1" t="s">
        <v>65</v>
      </c>
      <c r="D15" s="1" t="s">
        <v>66</v>
      </c>
      <c r="E15" s="1" t="s">
        <v>38</v>
      </c>
      <c r="F15" s="1" t="s">
        <v>39</v>
      </c>
      <c r="G15" s="1" t="s">
        <v>54</v>
      </c>
      <c r="H15" s="1" t="s">
        <v>55</v>
      </c>
      <c r="I15" s="1" t="s">
        <v>34</v>
      </c>
      <c r="K15" s="8" t="s">
        <v>36</v>
      </c>
      <c r="L15" s="1" t="s">
        <v>56</v>
      </c>
      <c r="M15" s="1" t="s">
        <v>57</v>
      </c>
      <c r="N15" s="1" t="s">
        <v>58</v>
      </c>
      <c r="O15" s="1" t="s">
        <v>65</v>
      </c>
      <c r="P15" s="1" t="s">
        <v>67</v>
      </c>
      <c r="Q15" s="1" t="s">
        <v>34</v>
      </c>
      <c r="R15" t="s">
        <v>35</v>
      </c>
      <c r="S15" s="3">
        <v>60</v>
      </c>
      <c r="T15" s="3">
        <v>-30</v>
      </c>
      <c r="U15" s="3">
        <v>0</v>
      </c>
      <c r="V15" s="3">
        <v>0</v>
      </c>
      <c r="W15" s="3">
        <v>0</v>
      </c>
      <c r="X15" s="3">
        <v>0</v>
      </c>
    </row>
    <row r="16" spans="1:24">
      <c r="A16" s="1" t="s">
        <v>68</v>
      </c>
      <c r="B16" s="1" t="s">
        <v>69</v>
      </c>
      <c r="C16" s="1" t="s">
        <v>70</v>
      </c>
      <c r="D16" s="1" t="s">
        <v>71</v>
      </c>
      <c r="E16" s="1" t="s">
        <v>62</v>
      </c>
      <c r="F16" s="1" t="s">
        <v>63</v>
      </c>
      <c r="G16" s="1" t="s">
        <v>24</v>
      </c>
      <c r="H16" s="1" t="s">
        <v>25</v>
      </c>
      <c r="I16" s="1" t="s">
        <v>34</v>
      </c>
      <c r="K16" s="1" t="s">
        <v>28</v>
      </c>
      <c r="L16" s="1" t="s">
        <v>29</v>
      </c>
      <c r="M16" s="1" t="s">
        <v>57</v>
      </c>
      <c r="N16" s="1" t="s">
        <v>58</v>
      </c>
      <c r="O16" s="1" t="s">
        <v>70</v>
      </c>
      <c r="P16" s="1" t="s">
        <v>72</v>
      </c>
      <c r="Q16" s="1" t="s">
        <v>34</v>
      </c>
      <c r="R16" t="s">
        <v>35</v>
      </c>
      <c r="S16" s="3">
        <v>-54668.19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</row>
    <row r="17" spans="1:24">
      <c r="A17" s="1" t="s">
        <v>68</v>
      </c>
      <c r="B17" s="1" t="s">
        <v>69</v>
      </c>
      <c r="C17" s="1" t="s">
        <v>70</v>
      </c>
      <c r="D17" s="1" t="s">
        <v>71</v>
      </c>
      <c r="E17" s="1" t="s">
        <v>62</v>
      </c>
      <c r="F17" s="1" t="s">
        <v>63</v>
      </c>
      <c r="G17" s="1" t="s">
        <v>54</v>
      </c>
      <c r="H17" s="1" t="s">
        <v>55</v>
      </c>
      <c r="I17" s="1" t="s">
        <v>34</v>
      </c>
      <c r="K17" s="1" t="s">
        <v>28</v>
      </c>
      <c r="L17" s="1" t="s">
        <v>29</v>
      </c>
      <c r="M17" s="1" t="s">
        <v>57</v>
      </c>
      <c r="N17" s="1" t="s">
        <v>58</v>
      </c>
      <c r="O17" s="1" t="s">
        <v>70</v>
      </c>
      <c r="P17" s="1" t="s">
        <v>72</v>
      </c>
      <c r="Q17" s="1" t="s">
        <v>34</v>
      </c>
      <c r="R17" t="s">
        <v>35</v>
      </c>
      <c r="S17" s="3">
        <v>225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</row>
    <row r="18" spans="1:24">
      <c r="A18" s="1" t="s">
        <v>68</v>
      </c>
      <c r="B18" s="1" t="s">
        <v>69</v>
      </c>
      <c r="C18" s="1" t="s">
        <v>70</v>
      </c>
      <c r="D18" s="1" t="s">
        <v>71</v>
      </c>
      <c r="E18" s="1" t="s">
        <v>62</v>
      </c>
      <c r="F18" s="1" t="s">
        <v>63</v>
      </c>
      <c r="G18" s="1" t="s">
        <v>24</v>
      </c>
      <c r="H18" s="1" t="s">
        <v>25</v>
      </c>
      <c r="I18" s="1" t="s">
        <v>34</v>
      </c>
      <c r="K18" s="1" t="s">
        <v>36</v>
      </c>
      <c r="L18" s="1" t="s">
        <v>37</v>
      </c>
      <c r="M18" s="1" t="s">
        <v>57</v>
      </c>
      <c r="N18" s="1" t="s">
        <v>58</v>
      </c>
      <c r="O18" s="1" t="s">
        <v>70</v>
      </c>
      <c r="P18" s="1" t="s">
        <v>72</v>
      </c>
      <c r="Q18" s="1" t="s">
        <v>34</v>
      </c>
      <c r="R18" t="s">
        <v>35</v>
      </c>
      <c r="S18" s="3">
        <v>-943071.45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</row>
    <row r="19" spans="1:24">
      <c r="A19" s="1" t="s">
        <v>68</v>
      </c>
      <c r="B19" s="1" t="s">
        <v>69</v>
      </c>
      <c r="C19" s="1" t="s">
        <v>70</v>
      </c>
      <c r="D19" s="1" t="s">
        <v>71</v>
      </c>
      <c r="E19" s="1" t="s">
        <v>62</v>
      </c>
      <c r="F19" s="1" t="s">
        <v>63</v>
      </c>
      <c r="G19" s="1" t="s">
        <v>54</v>
      </c>
      <c r="H19" s="1" t="s">
        <v>55</v>
      </c>
      <c r="I19" s="1" t="s">
        <v>34</v>
      </c>
      <c r="K19" s="1" t="s">
        <v>36</v>
      </c>
      <c r="L19" s="1" t="s">
        <v>37</v>
      </c>
      <c r="M19" s="1" t="s">
        <v>57</v>
      </c>
      <c r="N19" s="1" t="s">
        <v>58</v>
      </c>
      <c r="O19" s="1" t="s">
        <v>70</v>
      </c>
      <c r="P19" s="1" t="s">
        <v>72</v>
      </c>
      <c r="Q19" s="1" t="s">
        <v>34</v>
      </c>
      <c r="R19" t="s">
        <v>35</v>
      </c>
      <c r="S19" s="3">
        <v>1467.09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</row>
    <row r="20" spans="1:24">
      <c r="A20" s="1" t="s">
        <v>68</v>
      </c>
      <c r="B20" s="1" t="s">
        <v>69</v>
      </c>
      <c r="C20" s="1" t="s">
        <v>70</v>
      </c>
      <c r="D20" s="1" t="s">
        <v>71</v>
      </c>
      <c r="E20" s="1" t="s">
        <v>38</v>
      </c>
      <c r="F20" s="1" t="s">
        <v>39</v>
      </c>
      <c r="G20" s="1" t="s">
        <v>54</v>
      </c>
      <c r="H20" s="1" t="s">
        <v>55</v>
      </c>
      <c r="I20" s="1" t="s">
        <v>34</v>
      </c>
      <c r="K20" s="1" t="s">
        <v>40</v>
      </c>
      <c r="L20" s="1" t="s">
        <v>41</v>
      </c>
      <c r="M20" s="1" t="s">
        <v>57</v>
      </c>
      <c r="N20" s="1" t="s">
        <v>58</v>
      </c>
      <c r="O20" s="1" t="s">
        <v>70</v>
      </c>
      <c r="P20" s="1" t="s">
        <v>72</v>
      </c>
      <c r="Q20" s="1" t="s">
        <v>34</v>
      </c>
      <c r="R20" t="s">
        <v>35</v>
      </c>
      <c r="S20" s="3">
        <v>-37883</v>
      </c>
      <c r="T20" s="3">
        <v>-33011.43</v>
      </c>
      <c r="U20" s="3">
        <v>0</v>
      </c>
      <c r="V20" s="3">
        <v>0</v>
      </c>
      <c r="W20" s="3">
        <v>0</v>
      </c>
      <c r="X20" s="3">
        <v>0</v>
      </c>
    </row>
    <row r="21" spans="1:24">
      <c r="A21" s="1" t="s">
        <v>68</v>
      </c>
      <c r="B21" s="1" t="s">
        <v>69</v>
      </c>
      <c r="C21" s="1" t="s">
        <v>20</v>
      </c>
      <c r="D21" s="1" t="s">
        <v>21</v>
      </c>
      <c r="E21" s="1" t="s">
        <v>38</v>
      </c>
      <c r="F21" s="1" t="s">
        <v>39</v>
      </c>
      <c r="G21" s="1" t="s">
        <v>24</v>
      </c>
      <c r="H21" s="1" t="s">
        <v>25</v>
      </c>
      <c r="I21" s="1" t="s">
        <v>34</v>
      </c>
      <c r="K21" s="1" t="s">
        <v>28</v>
      </c>
      <c r="L21" s="1" t="s">
        <v>29</v>
      </c>
      <c r="M21" s="1" t="s">
        <v>57</v>
      </c>
      <c r="N21" s="1" t="s">
        <v>58</v>
      </c>
      <c r="O21" s="1" t="s">
        <v>20</v>
      </c>
      <c r="P21" s="1" t="s">
        <v>73</v>
      </c>
      <c r="Q21" s="1" t="s">
        <v>34</v>
      </c>
      <c r="R21" t="s">
        <v>35</v>
      </c>
      <c r="S21" s="3">
        <v>0</v>
      </c>
      <c r="T21" s="3">
        <v>-61755.19</v>
      </c>
      <c r="U21" s="3">
        <v>0</v>
      </c>
      <c r="V21" s="3">
        <v>0</v>
      </c>
      <c r="W21" s="3">
        <v>0</v>
      </c>
      <c r="X21" s="3">
        <v>0</v>
      </c>
    </row>
    <row r="22" spans="1:24">
      <c r="A22" s="1" t="s">
        <v>68</v>
      </c>
      <c r="B22" s="1" t="s">
        <v>69</v>
      </c>
      <c r="C22" s="1" t="s">
        <v>70</v>
      </c>
      <c r="D22" s="1" t="s">
        <v>71</v>
      </c>
      <c r="E22" s="1" t="s">
        <v>38</v>
      </c>
      <c r="F22" s="1" t="s">
        <v>39</v>
      </c>
      <c r="G22" s="1" t="s">
        <v>24</v>
      </c>
      <c r="H22" s="1" t="s">
        <v>25</v>
      </c>
      <c r="I22" s="1" t="s">
        <v>34</v>
      </c>
      <c r="K22" s="1" t="s">
        <v>28</v>
      </c>
      <c r="L22" s="1" t="s">
        <v>29</v>
      </c>
      <c r="M22" s="1" t="s">
        <v>57</v>
      </c>
      <c r="N22" s="1" t="s">
        <v>58</v>
      </c>
      <c r="O22" s="1" t="s">
        <v>70</v>
      </c>
      <c r="P22" s="1" t="s">
        <v>72</v>
      </c>
      <c r="Q22" s="1" t="s">
        <v>34</v>
      </c>
      <c r="R22" t="s">
        <v>35</v>
      </c>
      <c r="S22" s="3">
        <v>-172.9</v>
      </c>
      <c r="T22" s="3">
        <v>-10916.15</v>
      </c>
      <c r="U22" s="3">
        <v>0</v>
      </c>
      <c r="V22" s="3">
        <v>0</v>
      </c>
      <c r="W22" s="3">
        <v>0</v>
      </c>
      <c r="X22" s="3">
        <v>0</v>
      </c>
    </row>
    <row r="23" spans="1:24">
      <c r="A23" s="1" t="s">
        <v>68</v>
      </c>
      <c r="B23" s="1" t="s">
        <v>69</v>
      </c>
      <c r="C23" s="1" t="s">
        <v>20</v>
      </c>
      <c r="D23" s="1" t="s">
        <v>21</v>
      </c>
      <c r="E23" s="1" t="s">
        <v>38</v>
      </c>
      <c r="F23" s="1" t="s">
        <v>39</v>
      </c>
      <c r="G23" s="1" t="s">
        <v>24</v>
      </c>
      <c r="H23" s="1" t="s">
        <v>25</v>
      </c>
      <c r="I23" s="1" t="s">
        <v>34</v>
      </c>
      <c r="K23" s="1" t="s">
        <v>36</v>
      </c>
      <c r="L23" s="1" t="s">
        <v>37</v>
      </c>
      <c r="M23" s="1" t="s">
        <v>57</v>
      </c>
      <c r="N23" s="1" t="s">
        <v>58</v>
      </c>
      <c r="O23" s="1" t="s">
        <v>20</v>
      </c>
      <c r="P23" s="1" t="s">
        <v>73</v>
      </c>
      <c r="Q23" s="1" t="s">
        <v>34</v>
      </c>
      <c r="R23" t="s">
        <v>35</v>
      </c>
      <c r="S23" s="3">
        <v>0</v>
      </c>
      <c r="T23" s="3">
        <v>-874567.86</v>
      </c>
      <c r="U23" s="3">
        <v>0</v>
      </c>
      <c r="V23" s="3">
        <v>0</v>
      </c>
      <c r="W23" s="3">
        <v>0</v>
      </c>
      <c r="X23" s="3">
        <v>0</v>
      </c>
    </row>
    <row r="24" spans="1:24">
      <c r="A24" s="1" t="s">
        <v>68</v>
      </c>
      <c r="B24" s="1" t="s">
        <v>69</v>
      </c>
      <c r="C24" s="1" t="s">
        <v>70</v>
      </c>
      <c r="D24" s="1" t="s">
        <v>71</v>
      </c>
      <c r="E24" s="1" t="s">
        <v>38</v>
      </c>
      <c r="F24" s="1" t="s">
        <v>39</v>
      </c>
      <c r="G24" s="1" t="s">
        <v>24</v>
      </c>
      <c r="H24" s="1" t="s">
        <v>25</v>
      </c>
      <c r="I24" s="1" t="s">
        <v>34</v>
      </c>
      <c r="K24" s="1" t="s">
        <v>36</v>
      </c>
      <c r="L24" s="1" t="s">
        <v>37</v>
      </c>
      <c r="M24" s="1" t="s">
        <v>57</v>
      </c>
      <c r="N24" s="1" t="s">
        <v>58</v>
      </c>
      <c r="O24" s="1" t="s">
        <v>70</v>
      </c>
      <c r="P24" s="1" t="s">
        <v>72</v>
      </c>
      <c r="Q24" s="1" t="s">
        <v>34</v>
      </c>
      <c r="R24" t="s">
        <v>35</v>
      </c>
      <c r="S24" s="3">
        <v>-4359.4799999999996</v>
      </c>
      <c r="T24" s="3">
        <v>-164170.75</v>
      </c>
      <c r="U24" s="3">
        <v>0</v>
      </c>
      <c r="V24" s="3">
        <v>0</v>
      </c>
      <c r="W24" s="3">
        <v>0</v>
      </c>
      <c r="X24" s="3">
        <v>0</v>
      </c>
    </row>
    <row r="25" spans="1:24">
      <c r="A25" s="1" t="s">
        <v>68</v>
      </c>
      <c r="B25" s="1" t="s">
        <v>69</v>
      </c>
      <c r="C25" s="1" t="s">
        <v>20</v>
      </c>
      <c r="D25" s="1" t="s">
        <v>21</v>
      </c>
      <c r="E25" s="1" t="s">
        <v>38</v>
      </c>
      <c r="F25" s="1" t="s">
        <v>39</v>
      </c>
      <c r="G25" s="1" t="s">
        <v>54</v>
      </c>
      <c r="H25" s="1" t="s">
        <v>55</v>
      </c>
      <c r="I25" s="1" t="s">
        <v>34</v>
      </c>
      <c r="K25" s="1" t="s">
        <v>36</v>
      </c>
      <c r="L25" s="1" t="s">
        <v>37</v>
      </c>
      <c r="M25" s="1" t="s">
        <v>57</v>
      </c>
      <c r="N25" s="1" t="s">
        <v>58</v>
      </c>
      <c r="O25" s="1" t="s">
        <v>20</v>
      </c>
      <c r="P25" s="1" t="s">
        <v>73</v>
      </c>
      <c r="Q25" s="1" t="s">
        <v>34</v>
      </c>
      <c r="R25" t="s">
        <v>35</v>
      </c>
      <c r="S25" s="3">
        <v>0</v>
      </c>
      <c r="T25" s="3">
        <v>109.89</v>
      </c>
      <c r="U25" s="3">
        <v>0</v>
      </c>
      <c r="V25" s="3">
        <v>0</v>
      </c>
      <c r="W25" s="3">
        <v>0</v>
      </c>
      <c r="X25" s="3">
        <v>0</v>
      </c>
    </row>
    <row r="26" spans="1:24">
      <c r="A26" s="1" t="s">
        <v>74</v>
      </c>
      <c r="B26" s="1" t="s">
        <v>75</v>
      </c>
      <c r="C26" s="1" t="s">
        <v>70</v>
      </c>
      <c r="D26" s="1" t="s">
        <v>71</v>
      </c>
      <c r="E26" s="1" t="s">
        <v>62</v>
      </c>
      <c r="F26" s="1" t="s">
        <v>63</v>
      </c>
      <c r="G26" s="1" t="s">
        <v>46</v>
      </c>
      <c r="H26" s="1" t="s">
        <v>47</v>
      </c>
      <c r="I26" s="1" t="s">
        <v>34</v>
      </c>
      <c r="K26" s="1" t="s">
        <v>28</v>
      </c>
      <c r="L26" s="1" t="s">
        <v>29</v>
      </c>
      <c r="M26" s="1" t="s">
        <v>57</v>
      </c>
      <c r="N26" s="1" t="s">
        <v>58</v>
      </c>
      <c r="O26" s="1" t="s">
        <v>70</v>
      </c>
      <c r="P26" s="1" t="s">
        <v>72</v>
      </c>
      <c r="Q26" s="1" t="s">
        <v>34</v>
      </c>
      <c r="R26" t="s">
        <v>35</v>
      </c>
      <c r="S26" s="3">
        <v>-3050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</row>
    <row r="27" spans="1:24">
      <c r="A27" s="1" t="s">
        <v>74</v>
      </c>
      <c r="B27" s="1" t="s">
        <v>75</v>
      </c>
      <c r="C27" s="1" t="s">
        <v>70</v>
      </c>
      <c r="D27" s="1" t="s">
        <v>71</v>
      </c>
      <c r="E27" s="1" t="s">
        <v>62</v>
      </c>
      <c r="F27" s="1" t="s">
        <v>63</v>
      </c>
      <c r="G27" s="1" t="s">
        <v>46</v>
      </c>
      <c r="H27" s="1" t="s">
        <v>47</v>
      </c>
      <c r="I27" s="1" t="s">
        <v>34</v>
      </c>
      <c r="K27" s="1" t="s">
        <v>28</v>
      </c>
      <c r="L27" s="1" t="s">
        <v>29</v>
      </c>
      <c r="M27" s="1" t="s">
        <v>57</v>
      </c>
      <c r="N27" s="1" t="s">
        <v>58</v>
      </c>
      <c r="O27" s="1" t="s">
        <v>65</v>
      </c>
      <c r="P27" s="1" t="s">
        <v>67</v>
      </c>
      <c r="Q27" s="1" t="s">
        <v>34</v>
      </c>
      <c r="R27" t="s">
        <v>35</v>
      </c>
      <c r="S27" s="3">
        <v>-300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</row>
    <row r="28" spans="1:24">
      <c r="A28" s="1" t="s">
        <v>74</v>
      </c>
      <c r="B28" s="1" t="s">
        <v>75</v>
      </c>
      <c r="C28" s="1" t="s">
        <v>70</v>
      </c>
      <c r="D28" s="1" t="s">
        <v>71</v>
      </c>
      <c r="E28" s="1" t="s">
        <v>62</v>
      </c>
      <c r="F28" s="1" t="s">
        <v>63</v>
      </c>
      <c r="G28" s="1" t="s">
        <v>46</v>
      </c>
      <c r="H28" s="1" t="s">
        <v>47</v>
      </c>
      <c r="I28" s="1" t="s">
        <v>34</v>
      </c>
      <c r="K28" s="1" t="s">
        <v>36</v>
      </c>
      <c r="L28" s="1" t="s">
        <v>37</v>
      </c>
      <c r="M28" s="1" t="s">
        <v>57</v>
      </c>
      <c r="N28" s="1" t="s">
        <v>58</v>
      </c>
      <c r="O28" s="1" t="s">
        <v>70</v>
      </c>
      <c r="P28" s="1" t="s">
        <v>72</v>
      </c>
      <c r="Q28" s="1" t="s">
        <v>34</v>
      </c>
      <c r="R28" t="s">
        <v>35</v>
      </c>
      <c r="S28" s="3">
        <v>-28360.2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</row>
    <row r="29" spans="1:24">
      <c r="A29" s="1" t="s">
        <v>74</v>
      </c>
      <c r="B29" s="1" t="s">
        <v>75</v>
      </c>
      <c r="C29" s="1" t="s">
        <v>70</v>
      </c>
      <c r="D29" s="1" t="s">
        <v>71</v>
      </c>
      <c r="E29" s="1" t="s">
        <v>62</v>
      </c>
      <c r="F29" s="1" t="s">
        <v>63</v>
      </c>
      <c r="G29" s="1" t="s">
        <v>54</v>
      </c>
      <c r="H29" s="1" t="s">
        <v>55</v>
      </c>
      <c r="I29" s="1" t="s">
        <v>34</v>
      </c>
      <c r="K29" s="1" t="s">
        <v>36</v>
      </c>
      <c r="L29" s="1" t="s">
        <v>37</v>
      </c>
      <c r="M29" s="1" t="s">
        <v>57</v>
      </c>
      <c r="N29" s="1" t="s">
        <v>58</v>
      </c>
      <c r="O29" s="1" t="s">
        <v>70</v>
      </c>
      <c r="P29" s="1" t="s">
        <v>72</v>
      </c>
      <c r="Q29" s="1" t="s">
        <v>34</v>
      </c>
      <c r="R29" t="s">
        <v>35</v>
      </c>
      <c r="S29" s="3">
        <v>24.99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</row>
    <row r="30" spans="1:24">
      <c r="A30" s="1" t="s">
        <v>74</v>
      </c>
      <c r="B30" s="1" t="s">
        <v>75</v>
      </c>
      <c r="C30" s="1" t="s">
        <v>20</v>
      </c>
      <c r="D30" s="1" t="s">
        <v>21</v>
      </c>
      <c r="E30" s="1" t="s">
        <v>38</v>
      </c>
      <c r="F30" s="1" t="s">
        <v>39</v>
      </c>
      <c r="G30" s="1" t="s">
        <v>46</v>
      </c>
      <c r="H30" s="1" t="s">
        <v>47</v>
      </c>
      <c r="I30" s="1" t="s">
        <v>34</v>
      </c>
      <c r="K30" s="1" t="s">
        <v>28</v>
      </c>
      <c r="L30" s="1" t="s">
        <v>29</v>
      </c>
      <c r="M30" s="1" t="s">
        <v>57</v>
      </c>
      <c r="N30" s="1" t="s">
        <v>58</v>
      </c>
      <c r="O30" s="1" t="s">
        <v>20</v>
      </c>
      <c r="P30" s="1" t="s">
        <v>73</v>
      </c>
      <c r="Q30" s="1" t="s">
        <v>34</v>
      </c>
      <c r="R30" t="s">
        <v>35</v>
      </c>
      <c r="S30" s="3">
        <v>0</v>
      </c>
      <c r="T30" s="3">
        <v>-500</v>
      </c>
      <c r="U30" s="3">
        <v>0</v>
      </c>
      <c r="V30" s="3">
        <v>0</v>
      </c>
      <c r="W30" s="3">
        <v>0</v>
      </c>
      <c r="X30" s="3">
        <v>0</v>
      </c>
    </row>
    <row r="31" spans="1:24">
      <c r="A31" s="1" t="s">
        <v>74</v>
      </c>
      <c r="B31" s="1" t="s">
        <v>75</v>
      </c>
      <c r="C31" s="1" t="s">
        <v>70</v>
      </c>
      <c r="D31" s="1" t="s">
        <v>71</v>
      </c>
      <c r="E31" s="1" t="s">
        <v>38</v>
      </c>
      <c r="F31" s="1" t="s">
        <v>39</v>
      </c>
      <c r="G31" s="1" t="s">
        <v>46</v>
      </c>
      <c r="H31" s="1" t="s">
        <v>47</v>
      </c>
      <c r="I31" s="1" t="s">
        <v>34</v>
      </c>
      <c r="K31" s="1" t="s">
        <v>28</v>
      </c>
      <c r="L31" s="1" t="s">
        <v>29</v>
      </c>
      <c r="M31" s="1" t="s">
        <v>57</v>
      </c>
      <c r="N31" s="1" t="s">
        <v>58</v>
      </c>
      <c r="O31" s="1" t="s">
        <v>70</v>
      </c>
      <c r="P31" s="1" t="s">
        <v>72</v>
      </c>
      <c r="Q31" s="1" t="s">
        <v>34</v>
      </c>
      <c r="R31" t="s">
        <v>35</v>
      </c>
      <c r="S31" s="3">
        <v>0</v>
      </c>
      <c r="T31" s="3">
        <v>-250</v>
      </c>
      <c r="U31" s="3">
        <v>0</v>
      </c>
      <c r="V31" s="3">
        <v>0</v>
      </c>
      <c r="W31" s="3">
        <v>0</v>
      </c>
      <c r="X31" s="3">
        <v>0</v>
      </c>
    </row>
    <row r="32" spans="1:24">
      <c r="A32" s="1" t="s">
        <v>74</v>
      </c>
      <c r="B32" s="1" t="s">
        <v>75</v>
      </c>
      <c r="C32" s="1" t="s">
        <v>20</v>
      </c>
      <c r="D32" s="1" t="s">
        <v>21</v>
      </c>
      <c r="E32" s="1" t="s">
        <v>38</v>
      </c>
      <c r="F32" s="1" t="s">
        <v>39</v>
      </c>
      <c r="G32" s="1" t="s">
        <v>46</v>
      </c>
      <c r="H32" s="1" t="s">
        <v>47</v>
      </c>
      <c r="I32" s="1" t="s">
        <v>34</v>
      </c>
      <c r="K32" s="1" t="s">
        <v>36</v>
      </c>
      <c r="L32" s="1" t="s">
        <v>37</v>
      </c>
      <c r="M32" s="1" t="s">
        <v>57</v>
      </c>
      <c r="N32" s="1" t="s">
        <v>58</v>
      </c>
      <c r="O32" s="1" t="s">
        <v>20</v>
      </c>
      <c r="P32" s="1" t="s">
        <v>73</v>
      </c>
      <c r="Q32" s="1" t="s">
        <v>34</v>
      </c>
      <c r="R32" t="s">
        <v>35</v>
      </c>
      <c r="S32" s="3">
        <v>0</v>
      </c>
      <c r="T32" s="3">
        <v>-23665.53</v>
      </c>
      <c r="U32" s="3">
        <v>0</v>
      </c>
      <c r="V32" s="3">
        <v>0</v>
      </c>
      <c r="W32" s="3">
        <v>0</v>
      </c>
      <c r="X32" s="3">
        <v>0</v>
      </c>
    </row>
    <row r="33" spans="1:24">
      <c r="A33" s="1" t="s">
        <v>74</v>
      </c>
      <c r="B33" s="1" t="s">
        <v>75</v>
      </c>
      <c r="C33" s="1" t="s">
        <v>70</v>
      </c>
      <c r="D33" s="1" t="s">
        <v>71</v>
      </c>
      <c r="E33" s="1" t="s">
        <v>38</v>
      </c>
      <c r="F33" s="1" t="s">
        <v>39</v>
      </c>
      <c r="G33" s="1" t="s">
        <v>46</v>
      </c>
      <c r="H33" s="1" t="s">
        <v>47</v>
      </c>
      <c r="I33" s="1" t="s">
        <v>34</v>
      </c>
      <c r="K33" s="1" t="s">
        <v>36</v>
      </c>
      <c r="L33" s="1" t="s">
        <v>37</v>
      </c>
      <c r="M33" s="1" t="s">
        <v>57</v>
      </c>
      <c r="N33" s="1" t="s">
        <v>58</v>
      </c>
      <c r="O33" s="1" t="s">
        <v>70</v>
      </c>
      <c r="P33" s="1" t="s">
        <v>72</v>
      </c>
      <c r="Q33" s="1" t="s">
        <v>34</v>
      </c>
      <c r="R33" t="s">
        <v>35</v>
      </c>
      <c r="S33" s="3">
        <v>0</v>
      </c>
      <c r="T33" s="3">
        <v>-1349.46</v>
      </c>
      <c r="U33" s="3">
        <v>0</v>
      </c>
      <c r="V33" s="3">
        <v>0</v>
      </c>
      <c r="W33" s="3">
        <v>0</v>
      </c>
      <c r="X33" s="3">
        <v>0</v>
      </c>
    </row>
    <row r="34" spans="1:24" ht="15.75" thickBot="1">
      <c r="A34" s="1" t="s">
        <v>76</v>
      </c>
      <c r="B34" s="1" t="s">
        <v>76</v>
      </c>
      <c r="S34" s="4">
        <f>SUM(S2:S33)</f>
        <v>-1070118.1399999999</v>
      </c>
      <c r="T34" s="4">
        <f t="shared" ref="T34:X34" si="0">SUM(T2:T33)</f>
        <v>-1170136.48</v>
      </c>
      <c r="U34" s="4">
        <f t="shared" si="0"/>
        <v>-1231116.8099999998</v>
      </c>
      <c r="V34" s="4">
        <f t="shared" si="0"/>
        <v>-1292742.05</v>
      </c>
      <c r="W34" s="4">
        <f t="shared" si="0"/>
        <v>-653692.41999999993</v>
      </c>
      <c r="X34" s="4">
        <f t="shared" si="0"/>
        <v>-1298328</v>
      </c>
    </row>
    <row r="35" spans="1:24" ht="15.75" thickTop="1">
      <c r="A35" s="1" t="s">
        <v>77</v>
      </c>
      <c r="S35" s="3"/>
      <c r="T35" s="5">
        <f>(T34-S34)/S34</f>
        <v>9.34647645539399E-2</v>
      </c>
      <c r="U35" s="5">
        <f t="shared" ref="U35:X35" si="1">(U34-T34)/T34</f>
        <v>5.2113861111312283E-2</v>
      </c>
      <c r="V35" s="5">
        <f t="shared" si="1"/>
        <v>5.0056371174072613E-2</v>
      </c>
      <c r="W35" s="5">
        <f t="shared" si="1"/>
        <v>-0.49433653836819191</v>
      </c>
      <c r="X35" s="5">
        <f t="shared" si="1"/>
        <v>0.98614510475737216</v>
      </c>
    </row>
    <row r="36" spans="1:24">
      <c r="A36" s="1" t="s">
        <v>77</v>
      </c>
    </row>
    <row r="37" spans="1:24">
      <c r="A37" s="1" t="s">
        <v>78</v>
      </c>
      <c r="C37" s="1" t="s">
        <v>79</v>
      </c>
      <c r="F37" s="1" t="s">
        <v>80</v>
      </c>
      <c r="H37" s="1" t="s">
        <v>81</v>
      </c>
    </row>
    <row r="38" spans="1:24">
      <c r="A38" s="1" t="s">
        <v>82</v>
      </c>
      <c r="C38" s="1" t="s">
        <v>83</v>
      </c>
      <c r="F38" s="1" t="s">
        <v>84</v>
      </c>
      <c r="H38" s="1" t="s">
        <v>81</v>
      </c>
    </row>
    <row r="39" spans="1:24">
      <c r="A39" s="1" t="s">
        <v>85</v>
      </c>
      <c r="C39" s="1" t="s">
        <v>77</v>
      </c>
      <c r="F39" s="1" t="s">
        <v>86</v>
      </c>
      <c r="H39" s="1" t="s">
        <v>87</v>
      </c>
      <c r="J39" s="1" t="s">
        <v>88</v>
      </c>
      <c r="K39" s="1" t="s">
        <v>89</v>
      </c>
      <c r="L39" s="1" t="s">
        <v>89</v>
      </c>
      <c r="M39" s="1" t="s">
        <v>89</v>
      </c>
      <c r="N39" s="1" t="s">
        <v>89</v>
      </c>
    </row>
    <row r="40" spans="1:24">
      <c r="A40" s="1" t="s">
        <v>90</v>
      </c>
      <c r="C40" s="1" t="s">
        <v>91</v>
      </c>
      <c r="D40" s="1" t="s">
        <v>92</v>
      </c>
      <c r="E40" s="1" t="s">
        <v>93</v>
      </c>
      <c r="F40" s="1" t="s">
        <v>94</v>
      </c>
      <c r="G40" s="1" t="s">
        <v>95</v>
      </c>
    </row>
    <row r="41" spans="1:24">
      <c r="A41" s="1" t="s">
        <v>77</v>
      </c>
    </row>
    <row r="42" spans="1:24">
      <c r="A42" s="1" t="s">
        <v>96</v>
      </c>
    </row>
    <row r="43" spans="1:24">
      <c r="A43" s="1" t="s">
        <v>97</v>
      </c>
    </row>
    <row r="44" spans="1:24">
      <c r="A44" s="1" t="s">
        <v>98</v>
      </c>
    </row>
    <row r="45" spans="1:24">
      <c r="A45" s="1" t="s">
        <v>99</v>
      </c>
      <c r="C45" s="1" t="s">
        <v>100</v>
      </c>
    </row>
    <row r="46" spans="1:24">
      <c r="A46" s="1" t="s">
        <v>101</v>
      </c>
    </row>
    <row r="47" spans="1:24">
      <c r="A47" s="1" t="s">
        <v>102</v>
      </c>
    </row>
    <row r="48" spans="1:24">
      <c r="A48" s="1" t="s">
        <v>103</v>
      </c>
    </row>
    <row r="49" spans="1:12">
      <c r="A49" s="1" t="s">
        <v>104</v>
      </c>
    </row>
    <row r="50" spans="1:12">
      <c r="A50" s="1" t="s">
        <v>105</v>
      </c>
    </row>
    <row r="51" spans="1:12">
      <c r="A51" s="1" t="s">
        <v>106</v>
      </c>
    </row>
    <row r="52" spans="1:12">
      <c r="A52" s="1" t="s">
        <v>107</v>
      </c>
    </row>
    <row r="53" spans="1:12">
      <c r="A53" s="1" t="s">
        <v>77</v>
      </c>
    </row>
    <row r="54" spans="1:12">
      <c r="A54" s="1" t="s">
        <v>108</v>
      </c>
    </row>
    <row r="55" spans="1:12">
      <c r="B55" s="1" t="s">
        <v>109</v>
      </c>
      <c r="C55" s="1" t="s">
        <v>110</v>
      </c>
      <c r="D55" s="1" t="s">
        <v>111</v>
      </c>
      <c r="E55" s="1" t="s">
        <v>112</v>
      </c>
      <c r="F55" s="1" t="s">
        <v>113</v>
      </c>
      <c r="G55" s="1" t="s">
        <v>114</v>
      </c>
      <c r="H55" s="1" t="s">
        <v>115</v>
      </c>
      <c r="I55" s="1" t="s">
        <v>116</v>
      </c>
      <c r="J55" s="1" t="s">
        <v>117</v>
      </c>
      <c r="K55" s="1" t="s">
        <v>118</v>
      </c>
      <c r="L55" s="1" t="s">
        <v>119</v>
      </c>
    </row>
  </sheetData>
  <sortState ref="A2:Y33">
    <sortCondition ref="A2:A33"/>
    <sortCondition ref="E2:E33"/>
    <sortCondition ref="K2:K33"/>
  </sortState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G18"/>
  <sheetViews>
    <sheetView tabSelected="1" workbookViewId="0">
      <selection activeCell="A13" sqref="A13:G18"/>
    </sheetView>
  </sheetViews>
  <sheetFormatPr defaultRowHeight="15"/>
  <cols>
    <col min="1" max="1" width="15.140625" customWidth="1"/>
    <col min="2" max="2" width="13.7109375" customWidth="1"/>
    <col min="3" max="3" width="13.85546875" customWidth="1"/>
    <col min="4" max="4" width="15.5703125" customWidth="1"/>
    <col min="5" max="5" width="13.28515625" customWidth="1"/>
    <col min="6" max="6" width="14.28515625" customWidth="1"/>
    <col min="7" max="7" width="14" customWidth="1"/>
  </cols>
  <sheetData>
    <row r="3" spans="1:7">
      <c r="B3" s="6" t="s">
        <v>125</v>
      </c>
    </row>
    <row r="4" spans="1:7" ht="30">
      <c r="A4" s="6" t="s">
        <v>126</v>
      </c>
      <c r="B4" t="s">
        <v>129</v>
      </c>
      <c r="C4" t="s">
        <v>130</v>
      </c>
      <c r="D4" t="s">
        <v>131</v>
      </c>
      <c r="E4" t="s">
        <v>132</v>
      </c>
      <c r="F4" s="2" t="s">
        <v>133</v>
      </c>
      <c r="G4" t="s">
        <v>134</v>
      </c>
    </row>
    <row r="5" spans="1:7">
      <c r="A5" s="7" t="s">
        <v>40</v>
      </c>
      <c r="B5" s="3">
        <v>-37883</v>
      </c>
      <c r="C5" s="3">
        <v>-33011.43</v>
      </c>
      <c r="D5" s="3">
        <v>-21221.279999999999</v>
      </c>
      <c r="E5" s="3">
        <v>-22457.72</v>
      </c>
      <c r="F5" s="3">
        <v>-8877.65</v>
      </c>
      <c r="G5" s="3">
        <v>-23347</v>
      </c>
    </row>
    <row r="6" spans="1:7">
      <c r="A6" s="7" t="s">
        <v>28</v>
      </c>
      <c r="B6" s="3">
        <v>-57966.090000000004</v>
      </c>
      <c r="C6" s="3">
        <v>-73421.34</v>
      </c>
      <c r="D6" s="3">
        <v>-85688.12</v>
      </c>
      <c r="E6" s="3">
        <v>-97729.319999999992</v>
      </c>
      <c r="F6" s="3">
        <v>-52392.62</v>
      </c>
      <c r="G6" s="3">
        <v>-113392</v>
      </c>
    </row>
    <row r="7" spans="1:7">
      <c r="A7" s="7" t="s">
        <v>36</v>
      </c>
      <c r="B7" s="3">
        <v>-974269.04999999993</v>
      </c>
      <c r="C7" s="3">
        <v>-1063703.71</v>
      </c>
      <c r="D7" s="3">
        <v>-1124207.4099999999</v>
      </c>
      <c r="E7" s="3">
        <v>-1172555.01</v>
      </c>
      <c r="F7" s="3">
        <v>-592422.14999999991</v>
      </c>
      <c r="G7" s="3">
        <v>-1161589</v>
      </c>
    </row>
    <row r="8" spans="1:7">
      <c r="A8" s="7" t="s">
        <v>127</v>
      </c>
      <c r="B8" s="3">
        <v>-1070118.1399999999</v>
      </c>
      <c r="C8" s="3">
        <v>-1170136.48</v>
      </c>
      <c r="D8" s="3">
        <v>-1231116.8099999998</v>
      </c>
      <c r="E8" s="3">
        <v>-1292742.05</v>
      </c>
      <c r="F8" s="3">
        <v>-653692.41999999993</v>
      </c>
      <c r="G8" s="3">
        <v>-1298328</v>
      </c>
    </row>
    <row r="9" spans="1:7">
      <c r="C9" s="5">
        <f>(C8-B8)/B8</f>
        <v>9.34647645539399E-2</v>
      </c>
      <c r="D9" s="5">
        <f t="shared" ref="D9:G9" si="0">(D8-C8)/C8</f>
        <v>5.2113861111312283E-2</v>
      </c>
      <c r="E9" s="5">
        <f t="shared" si="0"/>
        <v>5.0056371174072613E-2</v>
      </c>
      <c r="F9" s="5">
        <f t="shared" si="0"/>
        <v>-0.49433653836819191</v>
      </c>
      <c r="G9" s="5">
        <f t="shared" si="0"/>
        <v>0.98614510475737216</v>
      </c>
    </row>
    <row r="13" spans="1:7" ht="23.25">
      <c r="A13" s="9" t="s">
        <v>135</v>
      </c>
      <c r="B13" s="10">
        <v>2007</v>
      </c>
      <c r="C13" s="10">
        <v>2008</v>
      </c>
      <c r="D13" s="10">
        <v>2009</v>
      </c>
      <c r="E13" s="10">
        <v>2010</v>
      </c>
      <c r="F13" s="11" t="s">
        <v>139</v>
      </c>
      <c r="G13" s="11" t="s">
        <v>140</v>
      </c>
    </row>
    <row r="14" spans="1:7">
      <c r="A14" s="9" t="s">
        <v>136</v>
      </c>
      <c r="B14" s="12">
        <f>-GETPIVOTDATA("Sum of 2007",$A$3,"PROJ","MALLCN")</f>
        <v>37883</v>
      </c>
      <c r="C14" s="12">
        <f>-GETPIVOTDATA("Sum of 2008",$A$3,"PROJ","MALLCN")</f>
        <v>33011.43</v>
      </c>
      <c r="D14" s="12">
        <f>-GETPIVOTDATA("Sum of 2009",$A$3,"PROJ","MALLCN")</f>
        <v>21221.279999999999</v>
      </c>
      <c r="E14" s="12">
        <f>-GETPIVOTDATA("Sum of 2010",$A$3,"PROJ","MALLCN")</f>
        <v>22457.72</v>
      </c>
      <c r="F14" s="12">
        <f>-GETPIVOTDATA("Sum of Jan - Jun 2011",$A$3,"PROJ","MALLCN")</f>
        <v>8877.65</v>
      </c>
      <c r="G14" s="12">
        <f>-GETPIVOTDATA("Sum of 2012",$A$3,"PROJ","MALLCN")</f>
        <v>23347</v>
      </c>
    </row>
    <row r="15" spans="1:7">
      <c r="A15" s="9" t="s">
        <v>137</v>
      </c>
      <c r="B15" s="12">
        <f>-GETPIVOTDATA("Sum of 2007",$A$3,"PROJ","MCMSRG")</f>
        <v>57966.090000000004</v>
      </c>
      <c r="C15" s="12">
        <f>-GETPIVOTDATA("Sum of 2008",$A$3,"PROJ","MCMSRG")</f>
        <v>73421.34</v>
      </c>
      <c r="D15" s="12">
        <f>-GETPIVOTDATA("Sum of 2009",$A$3,"PROJ","MCMSRG")</f>
        <v>85688.12</v>
      </c>
      <c r="E15" s="12">
        <f>-GETPIVOTDATA("Sum of 2010",$A$3,"PROJ","MCMSRG")</f>
        <v>97729.319999999992</v>
      </c>
      <c r="F15" s="12">
        <f>-GETPIVOTDATA("Sum of Jan - Jun 2011",$A$3,"PROJ","MCMSRG")</f>
        <v>52392.62</v>
      </c>
      <c r="G15" s="12">
        <f>-GETPIVOTDATA("Sum of 2012",$A$3,"PROJ","MCMSRG")</f>
        <v>113392</v>
      </c>
    </row>
    <row r="16" spans="1:7">
      <c r="A16" s="9" t="s">
        <v>138</v>
      </c>
      <c r="B16" s="12">
        <f>-GETPIVOTDATA("Sum of 2007",$A$3,"PROJ","MPRSRG")</f>
        <v>974269.04999999993</v>
      </c>
      <c r="C16" s="12">
        <f>-GETPIVOTDATA("Sum of 2008",$A$3,"PROJ","MPRSRG")</f>
        <v>1063703.71</v>
      </c>
      <c r="D16" s="12">
        <f>-GETPIVOTDATA("Sum of 2009",$A$3,"PROJ","MPRSRG")</f>
        <v>1124207.4099999999</v>
      </c>
      <c r="E16" s="12">
        <f>-GETPIVOTDATA("Sum of 2010",$A$3,"PROJ","MPRSRG")</f>
        <v>1172555.01</v>
      </c>
      <c r="F16" s="12">
        <f>-GETPIVOTDATA("Sum of Jan - Jun 2011",$A$3,"PROJ","MPRSRG")</f>
        <v>592422.14999999991</v>
      </c>
      <c r="G16" s="12">
        <f>-GETPIVOTDATA("Sum of 2012",$A$3,"PROJ","MPRSRG")</f>
        <v>1161589</v>
      </c>
    </row>
    <row r="17" spans="1:7" ht="24" thickBot="1">
      <c r="A17" s="13" t="s">
        <v>141</v>
      </c>
      <c r="B17" s="14">
        <f>SUM(B14:B16)</f>
        <v>1070118.1399999999</v>
      </c>
      <c r="C17" s="14">
        <f t="shared" ref="C17:G17" si="1">SUM(C14:C16)</f>
        <v>1170136.48</v>
      </c>
      <c r="D17" s="14">
        <f t="shared" si="1"/>
        <v>1231116.8099999998</v>
      </c>
      <c r="E17" s="14">
        <f t="shared" si="1"/>
        <v>1292742.05</v>
      </c>
      <c r="F17" s="14">
        <f t="shared" si="1"/>
        <v>653692.41999999993</v>
      </c>
      <c r="G17" s="14">
        <f t="shared" si="1"/>
        <v>1298328</v>
      </c>
    </row>
    <row r="18" spans="1:7" ht="15.75" thickTop="1">
      <c r="A18" s="9" t="s">
        <v>142</v>
      </c>
      <c r="C18" s="15">
        <f>(C17-B17)/B17</f>
        <v>9.34647645539399E-2</v>
      </c>
      <c r="D18" s="15">
        <f t="shared" ref="D18" si="2">(D17-C17)/C17</f>
        <v>5.2113861111312283E-2</v>
      </c>
      <c r="E18" s="15">
        <f t="shared" ref="E18" si="3">(E17-D17)/D17</f>
        <v>5.0056371174072613E-2</v>
      </c>
      <c r="F18" s="15">
        <f t="shared" ref="F18" si="4">(F17-E17)/E17</f>
        <v>-0.49433653836819191</v>
      </c>
      <c r="G18" s="15">
        <f t="shared" ref="G18" si="5">(G17-F17)/F17</f>
        <v>0.98614510475737216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 Yr</vt:lpstr>
      <vt:lpstr>07 08 09 10 11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e hindsman</cp:lastModifiedBy>
  <dcterms:created xsi:type="dcterms:W3CDTF">2011-07-31T14:59:59Z</dcterms:created>
  <dcterms:modified xsi:type="dcterms:W3CDTF">2011-09-15T18:10:42Z</dcterms:modified>
</cp:coreProperties>
</file>