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425" windowHeight="7965"/>
  </bookViews>
  <sheets>
    <sheet name="Table Staff-36 Updated Analysis" sheetId="1" r:id="rId1"/>
  </sheets>
  <definedNames>
    <definedName name="_ftn1" localSheetId="0">'Table Staff-36 Updated Analysis'!#REF!</definedName>
    <definedName name="_ftn2" localSheetId="0">'Table Staff-36 Updated Analysis'!#REF!</definedName>
    <definedName name="_ftnref1" localSheetId="0">'Table Staff-36 Updated Analysis'!#REF!</definedName>
    <definedName name="_ftnref2" localSheetId="0">'Table Staff-36 Updated Analysis'!#REF!</definedName>
  </definedNames>
  <calcPr calcId="145621"/>
</workbook>
</file>

<file path=xl/calcChain.xml><?xml version="1.0" encoding="utf-8"?>
<calcChain xmlns="http://schemas.openxmlformats.org/spreadsheetml/2006/main">
  <c r="L13" i="1" l="1"/>
  <c r="J19" i="1" l="1"/>
  <c r="J18" i="1"/>
  <c r="G17" i="1" l="1"/>
  <c r="L17" i="1" l="1"/>
  <c r="L16" i="1"/>
  <c r="L15" i="1"/>
  <c r="L19" i="1" l="1"/>
  <c r="L18" i="1"/>
  <c r="L14" i="1" l="1"/>
  <c r="J14" i="1" l="1"/>
  <c r="J13" i="1"/>
</calcChain>
</file>

<file path=xl/sharedStrings.xml><?xml version="1.0" encoding="utf-8"?>
<sst xmlns="http://schemas.openxmlformats.org/spreadsheetml/2006/main" count="105" uniqueCount="59">
  <si>
    <t>Site</t>
  </si>
  <si>
    <t>Mitsubishi</t>
  </si>
  <si>
    <t>J</t>
  </si>
  <si>
    <t>3x3x1</t>
  </si>
  <si>
    <t>Siemens</t>
  </si>
  <si>
    <t>H</t>
  </si>
  <si>
    <t>GE</t>
  </si>
  <si>
    <t>7HA.02</t>
  </si>
  <si>
    <t>7FA.05</t>
  </si>
  <si>
    <t>6x0x0</t>
  </si>
  <si>
    <t>7x0x0</t>
  </si>
  <si>
    <t>5x0x0</t>
  </si>
  <si>
    <t>Manufacturer</t>
  </si>
  <si>
    <t>Okeechobee</t>
  </si>
  <si>
    <t>Planned Outage Factor (%)</t>
  </si>
  <si>
    <t>Primary Fuel</t>
  </si>
  <si>
    <t>Natural Gas</t>
  </si>
  <si>
    <t>Backup Fuel</t>
  </si>
  <si>
    <t>Light Fuel Oil</t>
  </si>
  <si>
    <t>Emission Rates</t>
  </si>
  <si>
    <t>NOx Emission Rates (lb/mmbtu)</t>
  </si>
  <si>
    <t>CO Emission Rates (lb/mmbtu)</t>
  </si>
  <si>
    <t>SO2 Emission Rates (lb/mmbtu)</t>
  </si>
  <si>
    <t>Model of CT</t>
  </si>
  <si>
    <t>Notes:</t>
  </si>
  <si>
    <t>Resulting Capacity Factor (Approx. %)</t>
  </si>
  <si>
    <r>
      <t>Generating Technology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</si>
  <si>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>Heat Rate (Base @ 75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>F, 100%) BTU/kWh</t>
    </r>
  </si>
  <si>
    <t>Primary Water Source</t>
  </si>
  <si>
    <t>Linear Facilities</t>
  </si>
  <si>
    <t>Gas</t>
  </si>
  <si>
    <t>Transmission</t>
  </si>
  <si>
    <r>
      <t>Capacity Summer Peak (95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 xml:space="preserve">F) MW </t>
    </r>
  </si>
  <si>
    <r>
      <t>Capacity Winter Peak (35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>F) MW</t>
    </r>
  </si>
  <si>
    <t xml:space="preserve"> New Pipeline Lateral</t>
  </si>
  <si>
    <t>Floridan Aquifer</t>
  </si>
  <si>
    <t xml:space="preserve">   steam generators followed by the number of steam  turbines (e.g., Row 1 is an Okeechobee generating technology with three (3) </t>
  </si>
  <si>
    <t xml:space="preserve">   advanced combustion turbines, three (3) heat recovery steam generators, and a single (1) steam turbine)</t>
  </si>
  <si>
    <t>Updated Analysis</t>
  </si>
  <si>
    <t>Overnight Capital Costs (2019$ / Summer KW)</t>
  </si>
  <si>
    <t>Forced Outage Factor   (%)</t>
  </si>
  <si>
    <t>Equivalent Availability Factor    (%)</t>
  </si>
  <si>
    <t>See Note 5</t>
  </si>
  <si>
    <t xml:space="preserve">   for the power block, $52.00 million for the transmission interconnection and integration, and $123.43 million for AFUDC.</t>
  </si>
  <si>
    <r>
      <t>Annual Fixed O&amp;M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 (2019$ Millions)</t>
    </r>
  </si>
  <si>
    <r>
      <t>Annual Variable O&amp;M</t>
    </r>
    <r>
      <rPr>
        <b/>
        <vertAlign val="superscript"/>
        <sz val="10"/>
        <color theme="1"/>
        <rFont val="Calibri"/>
        <family val="2"/>
        <scheme val="minor"/>
      </rPr>
      <t>4</t>
    </r>
    <r>
      <rPr>
        <b/>
        <sz val="10"/>
        <color theme="1"/>
        <rFont val="Calibri"/>
        <family val="2"/>
        <scheme val="minor"/>
      </rPr>
      <t xml:space="preserve"> ($/MWh)</t>
    </r>
  </si>
  <si>
    <t>Table Staff Supplemental-36</t>
  </si>
  <si>
    <t>Plant Specifications for Generation Options - Staff Supplemental Interrogatory 36</t>
  </si>
  <si>
    <t>Florida Power &amp; Light Company</t>
  </si>
  <si>
    <t>Docket No. 150196-EI</t>
  </si>
  <si>
    <t>Staff's Second Set of Interrogatories</t>
  </si>
  <si>
    <t xml:space="preserve">Attachment No. 1 </t>
  </si>
  <si>
    <t>Tab 1 of 1</t>
  </si>
  <si>
    <t>Interrogatory No. 36 - Supplemental</t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</si>
  <si>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Generating technology provided describes the number of advanced combustion turbines followed by the number of heat recovery </t>
    </r>
  </si>
  <si>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The total installed cost in 2019$ for the 1,633 MW Okeechobee CC unit is $1,231.67 million. This total consists of $1,056.24 million</t>
    </r>
  </si>
  <si>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Annual fixed O&amp;M value includes capital replacement costs and fixed O&amp;M presented as a levelized value in 2019 $</t>
    </r>
  </si>
  <si>
    <r>
      <rPr>
        <vertAlign val="super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Variable O&amp;M represents the value for 2019</t>
    </r>
  </si>
  <si>
    <r>
      <rPr>
        <vertAlign val="superscript"/>
        <sz val="12"/>
        <color theme="1"/>
        <rFont val="Calibri"/>
        <family val="2"/>
        <scheme val="minor"/>
      </rPr>
      <t>5</t>
    </r>
    <r>
      <rPr>
        <sz val="12"/>
        <color theme="1"/>
        <rFont val="Calibri"/>
        <family val="2"/>
        <scheme val="minor"/>
      </rPr>
      <t xml:space="preserve"> No new linear transmission facilities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</si>
</sst>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$&quot;#,##0.00"/>
    <numFmt numFmtId="165" formatCode="0.000000"/>
    <numFmt numFmtId="166" formatCode="#,##0.000"/>
    <numFmt numFmtId="167" formatCode="#,##0.0"/>
    <numFmt numFmtId="168" formatCode="_(* #,##0_);_(* \(#,##0\);_(* &quot;-&quot;??_);_(@_)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>
      <alignment horizontal="left" wrapText="1"/>
    </xf>
    <xf numFmtId="165" fontId="1" fillId="0" borderId="0">
      <alignment horizontal="left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1" fontId="2" fillId="0" borderId="0" xfId="0" applyNumberFormat="1" applyFont="1"/>
    <xf numFmtId="1" fontId="2" fillId="0" borderId="0" xfId="0" applyNumberFormat="1" applyFont="1" applyAlignment="1">
      <alignment horizontal="left" vertical="center" indent="4"/>
    </xf>
    <xf numFmtId="0" fontId="2" fillId="2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2" fillId="2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/>
    </xf>
    <xf numFmtId="43" fontId="2" fillId="0" borderId="0" xfId="5" applyFont="1" applyAlignment="1">
      <alignment horizontal="center"/>
    </xf>
    <xf numFmtId="43" fontId="2" fillId="2" borderId="0" xfId="5" applyFont="1" applyFill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/>
    <xf numFmtId="168" fontId="6" fillId="0" borderId="0" xfId="5" applyNumberFormat="1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" xfId="5" builtinId="3"/>
    <cellStyle name="Normal" xfId="0" builtinId="0"/>
    <cellStyle name="Normal 2" xfId="1"/>
    <cellStyle name="Normal 3" xfId="2"/>
    <cellStyle name="Percent 2" xfId="3"/>
    <cellStyle name="Percent 3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X38"/>
  <sheetViews>
    <sheetView showGridLines="0" tabSelected="1" zoomScale="80" zoomScaleNormal="80" workbookViewId="0">
      <selection activeCell="R26" sqref="R26"/>
    </sheetView>
  </sheetViews>
  <sheetFormatPr defaultColWidth="9.140625" defaultRowHeight="12.75" x14ac:dyDescent="0.2"/>
  <cols>
    <col min="1" max="1" width="3" style="1" bestFit="1" customWidth="1"/>
    <col min="2" max="2" width="10.42578125" style="1" customWidth="1"/>
    <col min="3" max="3" width="11.5703125" style="1" customWidth="1"/>
    <col min="4" max="4" width="6.85546875" style="1" customWidth="1"/>
    <col min="5" max="5" width="10.140625" style="1" customWidth="1"/>
    <col min="6" max="6" width="7.7109375" style="1" bestFit="1" customWidth="1"/>
    <col min="7" max="7" width="7.42578125" style="1" bestFit="1" customWidth="1"/>
    <col min="8" max="9" width="7" style="1" customWidth="1"/>
    <col min="10" max="10" width="9.140625" style="1" customWidth="1"/>
    <col min="11" max="11" width="9.7109375" style="1" customWidth="1"/>
    <col min="12" max="12" width="9" style="1" customWidth="1"/>
    <col min="13" max="13" width="2" style="1" bestFit="1" customWidth="1"/>
    <col min="14" max="14" width="13" style="1" customWidth="1"/>
    <col min="15" max="15" width="9.85546875" style="1" customWidth="1"/>
    <col min="16" max="16" width="8.7109375" style="1" customWidth="1"/>
    <col min="17" max="17" width="11.140625" style="1" customWidth="1"/>
    <col min="18" max="18" width="12" style="1" customWidth="1"/>
    <col min="19" max="19" width="10.42578125" style="1" customWidth="1"/>
    <col min="20" max="20" width="10.42578125" style="1" bestFit="1" customWidth="1"/>
    <col min="21" max="21" width="10.28515625" style="1" bestFit="1" customWidth="1"/>
    <col min="22" max="22" width="14.42578125" style="1" customWidth="1"/>
    <col min="23" max="23" width="17.5703125" style="1" customWidth="1"/>
    <col min="24" max="24" width="11" style="1" customWidth="1"/>
    <col min="25" max="16384" width="9.140625" style="1"/>
  </cols>
  <sheetData>
    <row r="1" spans="1:24" x14ac:dyDescent="0.2">
      <c r="B1" s="36" t="s">
        <v>48</v>
      </c>
    </row>
    <row r="2" spans="1:24" x14ac:dyDescent="0.2">
      <c r="B2" s="36" t="s">
        <v>49</v>
      </c>
    </row>
    <row r="3" spans="1:24" x14ac:dyDescent="0.2">
      <c r="B3" s="36" t="s">
        <v>50</v>
      </c>
    </row>
    <row r="4" spans="1:24" x14ac:dyDescent="0.2">
      <c r="B4" s="36" t="s">
        <v>53</v>
      </c>
    </row>
    <row r="5" spans="1:24" x14ac:dyDescent="0.2">
      <c r="B5" s="36" t="s">
        <v>51</v>
      </c>
    </row>
    <row r="6" spans="1:24" x14ac:dyDescent="0.2">
      <c r="B6" s="36" t="s">
        <v>52</v>
      </c>
    </row>
    <row r="7" spans="1:24" ht="15.75" x14ac:dyDescent="0.25">
      <c r="B7" s="46" t="s">
        <v>46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4" ht="12.75" customHeight="1" x14ac:dyDescent="0.25">
      <c r="B8" s="47" t="s">
        <v>38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ht="15.75" x14ac:dyDescent="0.25">
      <c r="B9" s="47" t="s">
        <v>47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ht="15.75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x14ac:dyDescent="0.2">
      <c r="S11" s="43" t="s">
        <v>19</v>
      </c>
      <c r="T11" s="44"/>
      <c r="U11" s="45"/>
      <c r="W11" s="43" t="s">
        <v>29</v>
      </c>
      <c r="X11" s="45"/>
    </row>
    <row r="12" spans="1:24" ht="76.5" customHeight="1" x14ac:dyDescent="0.2">
      <c r="B12" s="3" t="s">
        <v>0</v>
      </c>
      <c r="C12" s="4" t="s">
        <v>12</v>
      </c>
      <c r="D12" s="4" t="s">
        <v>23</v>
      </c>
      <c r="E12" s="4" t="s">
        <v>26</v>
      </c>
      <c r="F12" s="4" t="s">
        <v>32</v>
      </c>
      <c r="G12" s="4" t="s">
        <v>33</v>
      </c>
      <c r="H12" s="20" t="s">
        <v>14</v>
      </c>
      <c r="I12" s="20" t="s">
        <v>40</v>
      </c>
      <c r="J12" s="20" t="s">
        <v>41</v>
      </c>
      <c r="K12" s="4" t="s">
        <v>25</v>
      </c>
      <c r="L12" s="41" t="s">
        <v>39</v>
      </c>
      <c r="M12" s="42"/>
      <c r="N12" s="4" t="s">
        <v>27</v>
      </c>
      <c r="O12" s="4" t="s">
        <v>44</v>
      </c>
      <c r="P12" s="4" t="s">
        <v>45</v>
      </c>
      <c r="Q12" s="5" t="s">
        <v>15</v>
      </c>
      <c r="R12" s="5" t="s">
        <v>17</v>
      </c>
      <c r="S12" s="5" t="s">
        <v>20</v>
      </c>
      <c r="T12" s="5" t="s">
        <v>21</v>
      </c>
      <c r="U12" s="5" t="s">
        <v>22</v>
      </c>
      <c r="V12" s="22" t="s">
        <v>28</v>
      </c>
      <c r="W12" s="22" t="s">
        <v>30</v>
      </c>
      <c r="X12" s="22" t="s">
        <v>31</v>
      </c>
    </row>
    <row r="13" spans="1:24" ht="12.75" customHeight="1" x14ac:dyDescent="0.2">
      <c r="A13" s="2"/>
      <c r="B13" s="25" t="s">
        <v>13</v>
      </c>
      <c r="C13" s="25" t="s">
        <v>6</v>
      </c>
      <c r="D13" s="25" t="s">
        <v>7</v>
      </c>
      <c r="E13" s="25" t="s">
        <v>3</v>
      </c>
      <c r="F13" s="10">
        <v>1633</v>
      </c>
      <c r="G13" s="10">
        <v>1606</v>
      </c>
      <c r="H13" s="21">
        <v>3.5</v>
      </c>
      <c r="I13" s="21">
        <v>1</v>
      </c>
      <c r="J13" s="21">
        <f>100-H13-I13</f>
        <v>95.5</v>
      </c>
      <c r="K13" s="10">
        <v>80</v>
      </c>
      <c r="L13" s="32">
        <f>1108239031.48857/F13/1000</f>
        <v>678.65219319569508</v>
      </c>
      <c r="M13" s="31">
        <v>2</v>
      </c>
      <c r="N13" s="10">
        <v>6249</v>
      </c>
      <c r="O13" s="13">
        <v>27.398271441354083</v>
      </c>
      <c r="P13" s="13">
        <v>0.26119886000185205</v>
      </c>
      <c r="Q13" s="18" t="s">
        <v>16</v>
      </c>
      <c r="R13" s="18" t="s">
        <v>18</v>
      </c>
      <c r="S13" s="13">
        <v>0.01</v>
      </c>
      <c r="T13" s="26">
        <v>1.0999999999999999E-2</v>
      </c>
      <c r="U13" s="26">
        <v>6.0000000000000001E-3</v>
      </c>
      <c r="V13" s="11" t="s">
        <v>35</v>
      </c>
      <c r="W13" s="11" t="s">
        <v>34</v>
      </c>
      <c r="X13" s="10" t="s">
        <v>42</v>
      </c>
    </row>
    <row r="14" spans="1:24" ht="12.75" customHeight="1" x14ac:dyDescent="0.2">
      <c r="A14" s="2"/>
      <c r="B14" s="25" t="s">
        <v>13</v>
      </c>
      <c r="C14" s="25" t="s">
        <v>6</v>
      </c>
      <c r="D14" s="25" t="s">
        <v>7</v>
      </c>
      <c r="E14" s="25" t="s">
        <v>3</v>
      </c>
      <c r="F14" s="10">
        <v>1622</v>
      </c>
      <c r="G14" s="10">
        <v>1595</v>
      </c>
      <c r="H14" s="21">
        <v>3.5</v>
      </c>
      <c r="I14" s="21">
        <v>1</v>
      </c>
      <c r="J14" s="21">
        <f t="shared" ref="J14" si="0">100-H14-I14</f>
        <v>95.5</v>
      </c>
      <c r="K14" s="10">
        <v>80</v>
      </c>
      <c r="L14" s="32">
        <f>1083432774.50324/F14/1000</f>
        <v>667.96102003898898</v>
      </c>
      <c r="M14" s="30"/>
      <c r="N14" s="10">
        <v>6304</v>
      </c>
      <c r="O14" s="13">
        <v>27.398271441354083</v>
      </c>
      <c r="P14" s="13">
        <v>0.26297024561222221</v>
      </c>
      <c r="Q14" s="18" t="s">
        <v>16</v>
      </c>
      <c r="R14" s="18" t="s">
        <v>18</v>
      </c>
      <c r="S14" s="13">
        <v>0.01</v>
      </c>
      <c r="T14" s="26">
        <v>1.0999999999999999E-2</v>
      </c>
      <c r="U14" s="26">
        <v>6.0000000000000001E-3</v>
      </c>
      <c r="V14" s="11" t="s">
        <v>35</v>
      </c>
      <c r="W14" s="11" t="s">
        <v>34</v>
      </c>
      <c r="X14" s="10" t="s">
        <v>42</v>
      </c>
    </row>
    <row r="15" spans="1:24" ht="12.75" customHeight="1" x14ac:dyDescent="0.2">
      <c r="A15" s="2"/>
      <c r="B15" s="25" t="s">
        <v>13</v>
      </c>
      <c r="C15" s="25" t="s">
        <v>6</v>
      </c>
      <c r="D15" s="25" t="s">
        <v>8</v>
      </c>
      <c r="E15" s="25" t="s">
        <v>9</v>
      </c>
      <c r="F15" s="10">
        <v>1386</v>
      </c>
      <c r="G15" s="10">
        <v>1337</v>
      </c>
      <c r="H15" s="21">
        <v>3</v>
      </c>
      <c r="I15" s="21">
        <v>1</v>
      </c>
      <c r="J15" s="21">
        <v>96</v>
      </c>
      <c r="K15" s="10">
        <v>5</v>
      </c>
      <c r="L15" s="32">
        <f>672065646/F15/1000</f>
        <v>484.8958484848485</v>
      </c>
      <c r="M15" s="30"/>
      <c r="N15" s="10">
        <v>10074</v>
      </c>
      <c r="O15" s="13">
        <v>4.5302000903960415</v>
      </c>
      <c r="P15" s="13">
        <v>8.8121133668255577E-3</v>
      </c>
      <c r="Q15" s="18" t="s">
        <v>16</v>
      </c>
      <c r="R15" s="18" t="s">
        <v>18</v>
      </c>
      <c r="S15" s="13">
        <v>0.03</v>
      </c>
      <c r="T15" s="26">
        <v>1.4999999999999999E-2</v>
      </c>
      <c r="U15" s="26">
        <v>6.0000000000000001E-3</v>
      </c>
      <c r="V15" s="11" t="s">
        <v>35</v>
      </c>
      <c r="W15" s="11" t="s">
        <v>34</v>
      </c>
      <c r="X15" s="10" t="s">
        <v>42</v>
      </c>
    </row>
    <row r="16" spans="1:24" ht="12.75" customHeight="1" x14ac:dyDescent="0.2">
      <c r="A16" s="2"/>
      <c r="B16" s="25" t="s">
        <v>13</v>
      </c>
      <c r="C16" s="25" t="s">
        <v>6</v>
      </c>
      <c r="D16" s="25" t="s">
        <v>8</v>
      </c>
      <c r="E16" s="25" t="s">
        <v>10</v>
      </c>
      <c r="F16" s="10">
        <v>1617</v>
      </c>
      <c r="G16" s="10">
        <v>1560</v>
      </c>
      <c r="H16" s="21">
        <v>3</v>
      </c>
      <c r="I16" s="21">
        <v>1</v>
      </c>
      <c r="J16" s="21">
        <v>96</v>
      </c>
      <c r="K16" s="10">
        <v>5</v>
      </c>
      <c r="L16" s="32">
        <f>772838296/F16/1000</f>
        <v>477.94576128633275</v>
      </c>
      <c r="M16" s="30"/>
      <c r="N16" s="10">
        <v>10074</v>
      </c>
      <c r="O16" s="13">
        <v>4.9324091493387376</v>
      </c>
      <c r="P16" s="13">
        <v>8.8121133668255577E-3</v>
      </c>
      <c r="Q16" s="18" t="s">
        <v>16</v>
      </c>
      <c r="R16" s="18" t="s">
        <v>18</v>
      </c>
      <c r="S16" s="13">
        <v>0.03</v>
      </c>
      <c r="T16" s="26">
        <v>1.4999999999999999E-2</v>
      </c>
      <c r="U16" s="26">
        <v>6.0000000000000001E-3</v>
      </c>
      <c r="V16" s="11" t="s">
        <v>35</v>
      </c>
      <c r="W16" s="11" t="s">
        <v>34</v>
      </c>
      <c r="X16" s="10" t="s">
        <v>42</v>
      </c>
    </row>
    <row r="17" spans="1:24" ht="12.75" customHeight="1" x14ac:dyDescent="0.2">
      <c r="A17" s="2"/>
      <c r="B17" s="25" t="s">
        <v>13</v>
      </c>
      <c r="C17" s="25" t="s">
        <v>6</v>
      </c>
      <c r="D17" s="25" t="s">
        <v>8</v>
      </c>
      <c r="E17" s="25" t="s">
        <v>11</v>
      </c>
      <c r="F17" s="10">
        <v>1155</v>
      </c>
      <c r="G17" s="10">
        <f>G16/7*5</f>
        <v>1114.2857142857142</v>
      </c>
      <c r="H17" s="21">
        <v>3</v>
      </c>
      <c r="I17" s="21">
        <v>1</v>
      </c>
      <c r="J17" s="21">
        <v>96</v>
      </c>
      <c r="K17" s="10">
        <v>5</v>
      </c>
      <c r="L17" s="32">
        <f>485</f>
        <v>485</v>
      </c>
      <c r="M17" s="30"/>
      <c r="N17" s="10">
        <v>10074</v>
      </c>
      <c r="O17" s="13">
        <v>3.7751667419967019</v>
      </c>
      <c r="P17" s="13">
        <v>8.8121133668255577E-3</v>
      </c>
      <c r="Q17" s="18" t="s">
        <v>16</v>
      </c>
      <c r="R17" s="18" t="s">
        <v>18</v>
      </c>
      <c r="S17" s="13">
        <v>0.03</v>
      </c>
      <c r="T17" s="26">
        <v>1.4999999999999999E-2</v>
      </c>
      <c r="U17" s="26">
        <v>6.0000000000000001E-3</v>
      </c>
      <c r="V17" s="11" t="s">
        <v>35</v>
      </c>
      <c r="W17" s="11" t="s">
        <v>34</v>
      </c>
      <c r="X17" s="10" t="s">
        <v>42</v>
      </c>
    </row>
    <row r="18" spans="1:24" ht="12.75" customHeight="1" x14ac:dyDescent="0.2">
      <c r="A18" s="2"/>
      <c r="B18" s="25" t="s">
        <v>13</v>
      </c>
      <c r="C18" s="25" t="s">
        <v>1</v>
      </c>
      <c r="D18" s="25" t="s">
        <v>2</v>
      </c>
      <c r="E18" s="25" t="s">
        <v>3</v>
      </c>
      <c r="F18" s="10">
        <v>1418</v>
      </c>
      <c r="G18" s="10">
        <v>1562.2280100878907</v>
      </c>
      <c r="H18" s="28">
        <v>3.5</v>
      </c>
      <c r="I18" s="28">
        <v>1</v>
      </c>
      <c r="J18" s="21">
        <f t="shared" ref="J18:J19" si="1">100-H18-I18</f>
        <v>95.5</v>
      </c>
      <c r="K18" s="10">
        <v>80</v>
      </c>
      <c r="L18" s="32">
        <f>(983676868+52000000)/F18/1000</f>
        <v>730.37860930888576</v>
      </c>
      <c r="M18" s="30"/>
      <c r="N18" s="10">
        <v>6332.1714271386772</v>
      </c>
      <c r="O18" s="13">
        <v>55.954600955060506</v>
      </c>
      <c r="P18" s="13">
        <v>0.26519099244698169</v>
      </c>
      <c r="Q18" s="18" t="s">
        <v>16</v>
      </c>
      <c r="R18" s="18" t="s">
        <v>18</v>
      </c>
      <c r="S18" s="13">
        <v>0.01</v>
      </c>
      <c r="T18" s="26">
        <v>1.0999999999999999E-2</v>
      </c>
      <c r="U18" s="26">
        <v>6.0000000000000001E-3</v>
      </c>
      <c r="V18" s="11" t="s">
        <v>35</v>
      </c>
      <c r="W18" s="11" t="s">
        <v>34</v>
      </c>
      <c r="X18" s="10" t="s">
        <v>42</v>
      </c>
    </row>
    <row r="19" spans="1:24" ht="12.95" customHeight="1" x14ac:dyDescent="0.2">
      <c r="A19" s="2"/>
      <c r="B19" s="25" t="s">
        <v>13</v>
      </c>
      <c r="C19" s="25" t="s">
        <v>4</v>
      </c>
      <c r="D19" s="25" t="s">
        <v>5</v>
      </c>
      <c r="E19" s="25" t="s">
        <v>3</v>
      </c>
      <c r="F19" s="11">
        <v>1322</v>
      </c>
      <c r="G19" s="11">
        <v>1427</v>
      </c>
      <c r="H19" s="28">
        <v>3.5</v>
      </c>
      <c r="I19" s="28">
        <v>1</v>
      </c>
      <c r="J19" s="21">
        <f t="shared" si="1"/>
        <v>95.5</v>
      </c>
      <c r="K19" s="10">
        <v>80</v>
      </c>
      <c r="L19" s="32">
        <f>(938824377+52000000)/F19/1000</f>
        <v>749.48893872919814</v>
      </c>
      <c r="M19" s="30"/>
      <c r="N19" s="11">
        <v>6515.1755012026097</v>
      </c>
      <c r="O19" s="14">
        <v>41.353888739392112</v>
      </c>
      <c r="P19" s="13">
        <v>0.26519099244698169</v>
      </c>
      <c r="Q19" s="18" t="s">
        <v>16</v>
      </c>
      <c r="R19" s="18" t="s">
        <v>18</v>
      </c>
      <c r="S19" s="14">
        <v>0.01</v>
      </c>
      <c r="T19" s="27">
        <v>1.0999999999999999E-2</v>
      </c>
      <c r="U19" s="27">
        <v>6.0000000000000001E-3</v>
      </c>
      <c r="V19" s="11" t="s">
        <v>35</v>
      </c>
      <c r="W19" s="11" t="s">
        <v>34</v>
      </c>
      <c r="X19" s="10" t="s">
        <v>42</v>
      </c>
    </row>
    <row r="21" spans="1:24" ht="15.75" x14ac:dyDescent="0.25">
      <c r="B21" s="37" t="s">
        <v>24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S21" s="6"/>
    </row>
    <row r="22" spans="1:24" ht="18" x14ac:dyDescent="0.25">
      <c r="B22" s="37" t="s">
        <v>54</v>
      </c>
      <c r="C22" s="38"/>
      <c r="D22" s="7"/>
      <c r="E22" s="38"/>
      <c r="F22" s="38"/>
      <c r="G22" s="38"/>
      <c r="H22" s="38"/>
      <c r="I22" s="38"/>
      <c r="J22" s="38"/>
      <c r="K22" s="38"/>
      <c r="L22" s="38"/>
      <c r="M22" s="38"/>
      <c r="N22" s="38"/>
      <c r="S22" s="6"/>
    </row>
    <row r="23" spans="1:24" ht="15.75" x14ac:dyDescent="0.25">
      <c r="B23" s="37" t="s">
        <v>36</v>
      </c>
      <c r="C23" s="38"/>
      <c r="D23" s="7"/>
      <c r="E23" s="38"/>
      <c r="F23" s="38"/>
      <c r="G23" s="38"/>
      <c r="H23" s="38"/>
      <c r="I23" s="38"/>
      <c r="J23" s="38"/>
      <c r="K23" s="38"/>
      <c r="L23" s="38"/>
      <c r="M23" s="38"/>
      <c r="N23" s="38"/>
      <c r="S23" s="6"/>
    </row>
    <row r="24" spans="1:24" ht="15.75" x14ac:dyDescent="0.25">
      <c r="B24" s="37" t="s">
        <v>37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S24" s="6"/>
    </row>
    <row r="25" spans="1:24" ht="18" x14ac:dyDescent="0.25">
      <c r="B25" s="37" t="s">
        <v>55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S25" s="6"/>
    </row>
    <row r="26" spans="1:24" ht="15.75" x14ac:dyDescent="0.25">
      <c r="B26" s="37" t="s">
        <v>43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S26" s="6"/>
    </row>
    <row r="27" spans="1:24" ht="18" x14ac:dyDescent="0.25">
      <c r="B27" s="37" t="s">
        <v>56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S27" s="6"/>
    </row>
    <row r="28" spans="1:24" ht="18" x14ac:dyDescent="0.25">
      <c r="B28" s="37" t="s">
        <v>57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5"/>
      <c r="O28" s="33"/>
      <c r="P28" s="12"/>
      <c r="S28" s="6"/>
    </row>
    <row r="29" spans="1:24" ht="18" x14ac:dyDescent="0.25">
      <c r="B29" s="37" t="s">
        <v>58</v>
      </c>
      <c r="C29" s="40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5"/>
      <c r="O29" s="33"/>
      <c r="P29" s="12"/>
      <c r="S29" s="6"/>
    </row>
    <row r="30" spans="1:24" ht="14.25" x14ac:dyDescent="0.2">
      <c r="C30" s="8"/>
      <c r="K30" s="15"/>
      <c r="L30" s="15"/>
      <c r="M30" s="15"/>
      <c r="N30" s="16"/>
      <c r="O30" s="34"/>
      <c r="P30" s="17"/>
    </row>
    <row r="31" spans="1:24" x14ac:dyDescent="0.2">
      <c r="B31" s="6"/>
      <c r="C31" s="9"/>
      <c r="N31" s="2"/>
      <c r="O31" s="12"/>
      <c r="P31" s="12"/>
    </row>
    <row r="32" spans="1:24" x14ac:dyDescent="0.2">
      <c r="C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2:18" x14ac:dyDescent="0.2">
      <c r="C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2:18" x14ac:dyDescent="0.2">
      <c r="B34" s="23"/>
      <c r="C34" s="23"/>
      <c r="H34" s="9"/>
      <c r="I34" s="24"/>
      <c r="J34" s="9"/>
      <c r="K34" s="9"/>
      <c r="L34" s="9"/>
      <c r="M34" s="9"/>
      <c r="N34" s="9"/>
      <c r="O34" s="9"/>
      <c r="P34" s="9"/>
      <c r="Q34" s="9"/>
      <c r="R34" s="9"/>
    </row>
    <row r="35" spans="2:18" x14ac:dyDescent="0.2">
      <c r="C35" s="9"/>
    </row>
    <row r="36" spans="2:18" x14ac:dyDescent="0.2">
      <c r="B36" s="23"/>
      <c r="C36" s="24"/>
      <c r="G36" s="9"/>
    </row>
    <row r="37" spans="2:18" x14ac:dyDescent="0.2">
      <c r="C37" s="9"/>
    </row>
    <row r="38" spans="2:18" x14ac:dyDescent="0.2">
      <c r="C38" s="9"/>
    </row>
  </sheetData>
  <mergeCells count="6">
    <mergeCell ref="L12:M12"/>
    <mergeCell ref="S11:U11"/>
    <mergeCell ref="W11:X11"/>
    <mergeCell ref="B7:X7"/>
    <mergeCell ref="B9:X9"/>
    <mergeCell ref="B8:X8"/>
  </mergeCells>
  <pageMargins left="0.2" right="0" top="0.75" bottom="0.75" header="0.3" footer="0.3"/>
  <pageSetup scale="60" orientation="landscape" r:id="rId1"/>
  <headerFooter>
    <oddFooter>&amp;R&amp;"Calibri,Regular"&amp;P of  &amp;N</oddFooter>
  </headerFooter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1D25DEB7230940941DA4EA895C99E0" ma:contentTypeVersion="" ma:contentTypeDescription="Create a new document." ma:contentTypeScope="" ma:versionID="34fc8cb8f3c6a935ca523b8876b72c83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CB9D8648-0317-407E-BA44-4AD7AE44B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C15811-E35E-4938-A0C6-E0B6D2621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A8E83D-6F73-451B-89D5-4FE99CB4C54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c85253b9-0a55-49a1-98ad-b5b6252d7079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Staff-36 Updated 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