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45" yWindow="-15" windowWidth="20400" windowHeight="9450"/>
  </bookViews>
  <sheets>
    <sheet name="DED-8 Current to 2015 TYSP" sheetId="5" r:id="rId1"/>
    <sheet name="DED-9 Load Factor Chart" sheetId="7" r:id="rId2"/>
    <sheet name="Load Factor" sheetId="1" r:id="rId3"/>
    <sheet name="2015" sheetId="2" r:id="rId4"/>
    <sheet name="Table Summer Peak" sheetId="4" r:id="rId5"/>
    <sheet name="Table NEL" sheetId="6" r:id="rId6"/>
  </sheets>
  <definedNames>
    <definedName name="_xlnm.Print_Area" localSheetId="5">#REF!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5" i="1"/>
  <c r="G19" i="1"/>
  <c r="G23" i="1"/>
  <c r="G6" i="1"/>
  <c r="I6" i="1" s="1"/>
  <c r="G7" i="1"/>
  <c r="I7" i="1" s="1"/>
  <c r="G11" i="1"/>
  <c r="G14" i="1"/>
  <c r="I14" i="1" s="1"/>
  <c r="G15" i="1"/>
  <c r="I15" i="1" s="1"/>
  <c r="G5" i="1"/>
  <c r="I5" i="1" s="1"/>
  <c r="L30" i="5"/>
  <c r="L26" i="5"/>
  <c r="L14" i="5"/>
  <c r="L18" i="5"/>
  <c r="L22" i="5"/>
  <c r="L13" i="5"/>
  <c r="K28" i="5"/>
  <c r="K29" i="5"/>
  <c r="K30" i="5"/>
  <c r="K31" i="5"/>
  <c r="K32" i="5"/>
  <c r="K27" i="5"/>
  <c r="K26" i="5"/>
  <c r="K25" i="5"/>
  <c r="K24" i="5"/>
  <c r="K23" i="5"/>
  <c r="K14" i="5"/>
  <c r="K15" i="5"/>
  <c r="K16" i="5"/>
  <c r="K17" i="5"/>
  <c r="K18" i="5"/>
  <c r="K19" i="5"/>
  <c r="K20" i="5"/>
  <c r="K21" i="5"/>
  <c r="K22" i="5"/>
  <c r="K13" i="5"/>
  <c r="I105" i="6"/>
  <c r="D105" i="6"/>
  <c r="C105" i="6"/>
  <c r="I104" i="6"/>
  <c r="D104" i="6"/>
  <c r="C104" i="6"/>
  <c r="I103" i="6"/>
  <c r="D103" i="6"/>
  <c r="C103" i="6"/>
  <c r="I102" i="6"/>
  <c r="D102" i="6"/>
  <c r="C102" i="6"/>
  <c r="I101" i="6"/>
  <c r="D101" i="6"/>
  <c r="C101" i="6"/>
  <c r="I100" i="6"/>
  <c r="D100" i="6"/>
  <c r="C100" i="6"/>
  <c r="I99" i="6"/>
  <c r="D99" i="6"/>
  <c r="C99" i="6"/>
  <c r="I98" i="6"/>
  <c r="D98" i="6"/>
  <c r="C98" i="6"/>
  <c r="I97" i="6"/>
  <c r="D97" i="6"/>
  <c r="C97" i="6"/>
  <c r="I96" i="6"/>
  <c r="D96" i="6"/>
  <c r="C96" i="6"/>
  <c r="I95" i="6"/>
  <c r="D95" i="6"/>
  <c r="C95" i="6"/>
  <c r="D94" i="6"/>
  <c r="C94" i="6"/>
  <c r="I93" i="6"/>
  <c r="D93" i="6"/>
  <c r="C93" i="6"/>
  <c r="G92" i="6"/>
  <c r="D92" i="6"/>
  <c r="C92" i="6"/>
  <c r="I91" i="6"/>
  <c r="D91" i="6"/>
  <c r="C91" i="6"/>
  <c r="D90" i="6"/>
  <c r="C90" i="6"/>
  <c r="I89" i="6"/>
  <c r="D89" i="6"/>
  <c r="C89" i="6"/>
  <c r="G88" i="6"/>
  <c r="D88" i="6"/>
  <c r="C88" i="6"/>
  <c r="I87" i="6"/>
  <c r="D87" i="6"/>
  <c r="C87" i="6"/>
  <c r="D86" i="6"/>
  <c r="C86" i="6"/>
  <c r="I85" i="6"/>
  <c r="D85" i="6"/>
  <c r="C85" i="6"/>
  <c r="G84" i="6"/>
  <c r="D84" i="6"/>
  <c r="C84" i="6"/>
  <c r="I83" i="6"/>
  <c r="D83" i="6"/>
  <c r="C83" i="6"/>
  <c r="D82" i="6"/>
  <c r="C82" i="6"/>
  <c r="I81" i="6"/>
  <c r="D81" i="6"/>
  <c r="C81" i="6"/>
  <c r="G80" i="6"/>
  <c r="D80" i="6"/>
  <c r="C80" i="6"/>
  <c r="I79" i="6"/>
  <c r="D79" i="6"/>
  <c r="C79" i="6"/>
  <c r="D78" i="6"/>
  <c r="C78" i="6"/>
  <c r="I77" i="6"/>
  <c r="D77" i="6"/>
  <c r="C77" i="6"/>
  <c r="G76" i="6"/>
  <c r="D76" i="6"/>
  <c r="C76" i="6"/>
  <c r="I75" i="6"/>
  <c r="D75" i="6"/>
  <c r="C75" i="6"/>
  <c r="D74" i="6"/>
  <c r="C74" i="6"/>
  <c r="I73" i="6"/>
  <c r="D73" i="6"/>
  <c r="C73" i="6"/>
  <c r="G72" i="6"/>
  <c r="D72" i="6"/>
  <c r="C72" i="6"/>
  <c r="I71" i="6"/>
  <c r="D71" i="6"/>
  <c r="C71" i="6"/>
  <c r="D70" i="6"/>
  <c r="C70" i="6"/>
  <c r="I69" i="6"/>
  <c r="D69" i="6"/>
  <c r="C69" i="6"/>
  <c r="G68" i="6"/>
  <c r="D68" i="6"/>
  <c r="C68" i="6"/>
  <c r="I67" i="6"/>
  <c r="D67" i="6"/>
  <c r="C67" i="6"/>
  <c r="L32" i="5"/>
  <c r="N32" i="5" s="1"/>
  <c r="O32" i="5" s="1"/>
  <c r="D66" i="6"/>
  <c r="C66" i="6"/>
  <c r="I65" i="6"/>
  <c r="D65" i="6"/>
  <c r="C65" i="6"/>
  <c r="G22" i="1"/>
  <c r="D64" i="6"/>
  <c r="C64" i="6"/>
  <c r="G21" i="1"/>
  <c r="D63" i="6"/>
  <c r="C63" i="6"/>
  <c r="I62" i="6"/>
  <c r="H62" i="6"/>
  <c r="D62" i="6"/>
  <c r="C62" i="6"/>
  <c r="H61" i="6"/>
  <c r="D61" i="6"/>
  <c r="C61" i="6"/>
  <c r="H60" i="6"/>
  <c r="D60" i="6"/>
  <c r="C60" i="6"/>
  <c r="F10" i="6" s="1"/>
  <c r="H59" i="6"/>
  <c r="D59" i="6"/>
  <c r="C59" i="6"/>
  <c r="I58" i="6"/>
  <c r="H58" i="6"/>
  <c r="H52" i="6"/>
  <c r="D58" i="6"/>
  <c r="H51" i="6"/>
  <c r="F51" i="6"/>
  <c r="H49" i="6"/>
  <c r="L20" i="5"/>
  <c r="F48" i="6"/>
  <c r="G10" i="1"/>
  <c r="I10" i="1" s="1"/>
  <c r="F46" i="6"/>
  <c r="L16" i="5"/>
  <c r="H44" i="6"/>
  <c r="H45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G10" i="6"/>
  <c r="G8" i="6"/>
  <c r="F49" i="6" l="1"/>
  <c r="F50" i="6"/>
  <c r="F52" i="6"/>
  <c r="G58" i="6"/>
  <c r="I61" i="6"/>
  <c r="G62" i="6"/>
  <c r="I64" i="6"/>
  <c r="G65" i="6"/>
  <c r="I68" i="6"/>
  <c r="G69" i="6"/>
  <c r="I72" i="6"/>
  <c r="G73" i="6"/>
  <c r="I76" i="6"/>
  <c r="G77" i="6"/>
  <c r="I80" i="6"/>
  <c r="G81" i="6"/>
  <c r="I84" i="6"/>
  <c r="G85" i="6"/>
  <c r="I88" i="6"/>
  <c r="G89" i="6"/>
  <c r="I92" i="6"/>
  <c r="G93" i="6"/>
  <c r="L19" i="5"/>
  <c r="L15" i="5"/>
  <c r="L25" i="5"/>
  <c r="L31" i="5"/>
  <c r="G12" i="1"/>
  <c r="I12" i="1" s="1"/>
  <c r="G8" i="1"/>
  <c r="I8" i="1" s="1"/>
  <c r="G24" i="1"/>
  <c r="G20" i="1"/>
  <c r="I11" i="1"/>
  <c r="H46" i="6"/>
  <c r="C58" i="6"/>
  <c r="L21" i="5"/>
  <c r="L17" i="5"/>
  <c r="L23" i="5"/>
  <c r="L27" i="5"/>
  <c r="N27" i="5" s="1"/>
  <c r="O27" i="5" s="1"/>
  <c r="L29" i="5"/>
  <c r="N29" i="5" s="1"/>
  <c r="O29" i="5" s="1"/>
  <c r="G18" i="1"/>
  <c r="G61" i="6"/>
  <c r="L24" i="5"/>
  <c r="L28" i="5"/>
  <c r="N28" i="5" s="1"/>
  <c r="O28" i="5" s="1"/>
  <c r="G13" i="1"/>
  <c r="I13" i="1" s="1"/>
  <c r="G9" i="1"/>
  <c r="I9" i="1" s="1"/>
  <c r="G16" i="1"/>
  <c r="G17" i="1"/>
  <c r="N22" i="5"/>
  <c r="N20" i="5"/>
  <c r="N18" i="5"/>
  <c r="O18" i="5" s="1"/>
  <c r="N16" i="5"/>
  <c r="O16" i="5" s="1"/>
  <c r="N14" i="5"/>
  <c r="O14" i="5" s="1"/>
  <c r="N24" i="5"/>
  <c r="O24" i="5" s="1"/>
  <c r="N26" i="5"/>
  <c r="O26" i="5" s="1"/>
  <c r="N30" i="5"/>
  <c r="O30" i="5" s="1"/>
  <c r="N13" i="5"/>
  <c r="O13" i="5" s="1"/>
  <c r="N21" i="5"/>
  <c r="N19" i="5"/>
  <c r="O19" i="5" s="1"/>
  <c r="N17" i="5"/>
  <c r="O17" i="5" s="1"/>
  <c r="N15" i="5"/>
  <c r="O15" i="5" s="1"/>
  <c r="N23" i="5"/>
  <c r="O23" i="5" s="1"/>
  <c r="N25" i="5"/>
  <c r="O25" i="5" s="1"/>
  <c r="N31" i="5"/>
  <c r="O31" i="5" s="1"/>
  <c r="F60" i="6"/>
  <c r="H63" i="6"/>
  <c r="F66" i="6"/>
  <c r="H66" i="6"/>
  <c r="F70" i="6"/>
  <c r="H70" i="6"/>
  <c r="F74" i="6"/>
  <c r="H74" i="6"/>
  <c r="F78" i="6"/>
  <c r="H78" i="6"/>
  <c r="F82" i="6"/>
  <c r="H82" i="6"/>
  <c r="F86" i="6"/>
  <c r="H86" i="6"/>
  <c r="F90" i="6"/>
  <c r="H90" i="6"/>
  <c r="F94" i="6"/>
  <c r="H94" i="6"/>
  <c r="F45" i="6"/>
  <c r="H47" i="6"/>
  <c r="H48" i="6"/>
  <c r="F59" i="6"/>
  <c r="G60" i="6"/>
  <c r="F63" i="6"/>
  <c r="G66" i="6"/>
  <c r="F67" i="6"/>
  <c r="H67" i="6"/>
  <c r="G11" i="6"/>
  <c r="G70" i="6"/>
  <c r="F71" i="6"/>
  <c r="H71" i="6"/>
  <c r="G74" i="6"/>
  <c r="F75" i="6"/>
  <c r="H75" i="6"/>
  <c r="G78" i="6"/>
  <c r="F79" i="6"/>
  <c r="H79" i="6"/>
  <c r="G82" i="6"/>
  <c r="F83" i="6"/>
  <c r="H83" i="6"/>
  <c r="G86" i="6"/>
  <c r="F87" i="6"/>
  <c r="H87" i="6"/>
  <c r="G90" i="6"/>
  <c r="F91" i="6"/>
  <c r="H91" i="6"/>
  <c r="G94" i="6"/>
  <c r="F95" i="6"/>
  <c r="H95" i="6"/>
  <c r="F44" i="6"/>
  <c r="F47" i="6"/>
  <c r="H50" i="6"/>
  <c r="F58" i="6"/>
  <c r="G59" i="6"/>
  <c r="I60" i="6"/>
  <c r="F62" i="6"/>
  <c r="G63" i="6"/>
  <c r="F64" i="6"/>
  <c r="H64" i="6"/>
  <c r="I66" i="6"/>
  <c r="G67" i="6"/>
  <c r="F68" i="6"/>
  <c r="H68" i="6"/>
  <c r="I70" i="6"/>
  <c r="G71" i="6"/>
  <c r="F72" i="6"/>
  <c r="H72" i="6"/>
  <c r="I74" i="6"/>
  <c r="G75" i="6"/>
  <c r="F76" i="6"/>
  <c r="H76" i="6"/>
  <c r="I78" i="6"/>
  <c r="G79" i="6"/>
  <c r="F80" i="6"/>
  <c r="H80" i="6"/>
  <c r="I82" i="6"/>
  <c r="G83" i="6"/>
  <c r="F84" i="6"/>
  <c r="H84" i="6"/>
  <c r="I86" i="6"/>
  <c r="G87" i="6"/>
  <c r="F88" i="6"/>
  <c r="H88" i="6"/>
  <c r="I90" i="6"/>
  <c r="G91" i="6"/>
  <c r="F92" i="6"/>
  <c r="H92" i="6"/>
  <c r="I94" i="6"/>
  <c r="G95" i="6"/>
  <c r="F96" i="6"/>
  <c r="H96" i="6"/>
  <c r="G96" i="6"/>
  <c r="F97" i="6"/>
  <c r="H97" i="6"/>
  <c r="G97" i="6"/>
  <c r="F98" i="6"/>
  <c r="H98" i="6"/>
  <c r="G98" i="6"/>
  <c r="F99" i="6"/>
  <c r="H99" i="6"/>
  <c r="G99" i="6"/>
  <c r="F100" i="6"/>
  <c r="H100" i="6"/>
  <c r="G100" i="6"/>
  <c r="F101" i="6"/>
  <c r="H101" i="6"/>
  <c r="G101" i="6"/>
  <c r="F102" i="6"/>
  <c r="H102" i="6"/>
  <c r="G102" i="6"/>
  <c r="F103" i="6"/>
  <c r="H103" i="6"/>
  <c r="G103" i="6"/>
  <c r="F104" i="6"/>
  <c r="H104" i="6"/>
  <c r="G104" i="6"/>
  <c r="F105" i="6"/>
  <c r="H105" i="6"/>
  <c r="G105" i="6"/>
  <c r="I59" i="6"/>
  <c r="F61" i="6"/>
  <c r="I63" i="6"/>
  <c r="G64" i="6"/>
  <c r="F65" i="6"/>
  <c r="H65" i="6"/>
  <c r="F69" i="6"/>
  <c r="H69" i="6"/>
  <c r="F73" i="6"/>
  <c r="H73" i="6"/>
  <c r="F77" i="6"/>
  <c r="H77" i="6"/>
  <c r="F81" i="6"/>
  <c r="H81" i="6"/>
  <c r="F85" i="6"/>
  <c r="H85" i="6"/>
  <c r="F89" i="6"/>
  <c r="H89" i="6"/>
  <c r="F93" i="6"/>
  <c r="H93" i="6"/>
  <c r="F8" i="6" l="1"/>
  <c r="F11" i="6"/>
  <c r="F23" i="5" l="1"/>
  <c r="F14" i="5"/>
  <c r="F15" i="5"/>
  <c r="F16" i="5"/>
  <c r="F17" i="5"/>
  <c r="F18" i="5"/>
  <c r="F19" i="5"/>
  <c r="F20" i="5"/>
  <c r="F21" i="5"/>
  <c r="F22" i="5"/>
  <c r="F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13" i="5"/>
  <c r="I105" i="4"/>
  <c r="D105" i="4"/>
  <c r="C105" i="4"/>
  <c r="I104" i="4"/>
  <c r="D104" i="4"/>
  <c r="C104" i="4"/>
  <c r="I103" i="4"/>
  <c r="D103" i="4"/>
  <c r="C103" i="4"/>
  <c r="I102" i="4"/>
  <c r="D102" i="4"/>
  <c r="C102" i="4"/>
  <c r="I101" i="4"/>
  <c r="D101" i="4"/>
  <c r="C101" i="4"/>
  <c r="I100" i="4"/>
  <c r="D100" i="4"/>
  <c r="C100" i="4"/>
  <c r="I99" i="4"/>
  <c r="D99" i="4"/>
  <c r="C99" i="4"/>
  <c r="I98" i="4"/>
  <c r="D98" i="4"/>
  <c r="C98" i="4"/>
  <c r="I97" i="4"/>
  <c r="D97" i="4"/>
  <c r="C97" i="4"/>
  <c r="I96" i="4"/>
  <c r="D96" i="4"/>
  <c r="C96" i="4"/>
  <c r="I95" i="4"/>
  <c r="D95" i="4"/>
  <c r="C95" i="4"/>
  <c r="I94" i="4"/>
  <c r="D94" i="4"/>
  <c r="C94" i="4"/>
  <c r="I93" i="4"/>
  <c r="D93" i="4"/>
  <c r="C93" i="4"/>
  <c r="I92" i="4"/>
  <c r="D92" i="4"/>
  <c r="C92" i="4"/>
  <c r="I91" i="4"/>
  <c r="D91" i="4"/>
  <c r="C91" i="4"/>
  <c r="I90" i="4"/>
  <c r="D90" i="4"/>
  <c r="C90" i="4"/>
  <c r="I89" i="4"/>
  <c r="D89" i="4"/>
  <c r="C89" i="4"/>
  <c r="I88" i="4"/>
  <c r="D88" i="4"/>
  <c r="C88" i="4"/>
  <c r="I87" i="4"/>
  <c r="D87" i="4"/>
  <c r="C87" i="4"/>
  <c r="I86" i="4"/>
  <c r="D86" i="4"/>
  <c r="C86" i="4"/>
  <c r="I85" i="4"/>
  <c r="D85" i="4"/>
  <c r="C85" i="4"/>
  <c r="I84" i="4"/>
  <c r="D84" i="4"/>
  <c r="C84" i="4"/>
  <c r="I83" i="4"/>
  <c r="D83" i="4"/>
  <c r="C83" i="4"/>
  <c r="I82" i="4"/>
  <c r="D82" i="4"/>
  <c r="C82" i="4"/>
  <c r="I81" i="4"/>
  <c r="D81" i="4"/>
  <c r="C81" i="4"/>
  <c r="A81" i="4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I80" i="4"/>
  <c r="D80" i="4"/>
  <c r="C80" i="4"/>
  <c r="I79" i="4"/>
  <c r="D79" i="4"/>
  <c r="C79" i="4"/>
  <c r="D78" i="4"/>
  <c r="C78" i="4"/>
  <c r="H77" i="4"/>
  <c r="D77" i="4"/>
  <c r="C77" i="4"/>
  <c r="I76" i="4"/>
  <c r="D76" i="4"/>
  <c r="C76" i="4"/>
  <c r="D75" i="4"/>
  <c r="C75" i="4"/>
  <c r="D74" i="4"/>
  <c r="C74" i="4"/>
  <c r="G73" i="4"/>
  <c r="H73" i="4"/>
  <c r="D73" i="4"/>
  <c r="C73" i="4"/>
  <c r="H72" i="4"/>
  <c r="I72" i="4"/>
  <c r="D72" i="4"/>
  <c r="C72" i="4"/>
  <c r="I71" i="4"/>
  <c r="D71" i="4"/>
  <c r="C71" i="4"/>
  <c r="D70" i="4"/>
  <c r="C70" i="4"/>
  <c r="H69" i="4"/>
  <c r="D69" i="4"/>
  <c r="C69" i="4"/>
  <c r="I68" i="4"/>
  <c r="D68" i="4"/>
  <c r="C68" i="4"/>
  <c r="D67" i="4"/>
  <c r="C67" i="4"/>
  <c r="D66" i="4"/>
  <c r="C66" i="4"/>
  <c r="H23" i="1"/>
  <c r="I23" i="1" s="1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G10" i="4"/>
  <c r="G8" i="4"/>
  <c r="F8" i="4"/>
  <c r="I64" i="4" l="1"/>
  <c r="H22" i="1"/>
  <c r="I22" i="1" s="1"/>
  <c r="I60" i="4"/>
  <c r="H18" i="1"/>
  <c r="I18" i="1" s="1"/>
  <c r="F27" i="5"/>
  <c r="H19" i="1"/>
  <c r="I19" i="1" s="1"/>
  <c r="F29" i="5"/>
  <c r="H21" i="1"/>
  <c r="I21" i="1" s="1"/>
  <c r="H68" i="4"/>
  <c r="G69" i="4"/>
  <c r="G70" i="4"/>
  <c r="H82" i="4"/>
  <c r="F25" i="5"/>
  <c r="H17" i="1"/>
  <c r="I17" i="1" s="1"/>
  <c r="H60" i="4"/>
  <c r="G61" i="4"/>
  <c r="G62" i="4"/>
  <c r="H20" i="1"/>
  <c r="I20" i="1" s="1"/>
  <c r="G66" i="4"/>
  <c r="H24" i="1"/>
  <c r="I24" i="1" s="1"/>
  <c r="H76" i="4"/>
  <c r="G77" i="4"/>
  <c r="G78" i="4"/>
  <c r="G58" i="4"/>
  <c r="H16" i="1"/>
  <c r="I16" i="1" s="1"/>
  <c r="H61" i="4"/>
  <c r="G74" i="4"/>
  <c r="G98" i="4"/>
  <c r="H21" i="5"/>
  <c r="H17" i="5"/>
  <c r="G81" i="4"/>
  <c r="G86" i="4"/>
  <c r="G88" i="4"/>
  <c r="G100" i="4"/>
  <c r="G102" i="4"/>
  <c r="G104" i="4"/>
  <c r="H29" i="5"/>
  <c r="I29" i="5" s="1"/>
  <c r="H25" i="5"/>
  <c r="I25" i="5" s="1"/>
  <c r="F32" i="5"/>
  <c r="H32" i="5" s="1"/>
  <c r="I32" i="5" s="1"/>
  <c r="F28" i="5"/>
  <c r="H28" i="5" s="1"/>
  <c r="I28" i="5" s="1"/>
  <c r="H58" i="4"/>
  <c r="H62" i="4"/>
  <c r="I63" i="4"/>
  <c r="F64" i="4"/>
  <c r="F65" i="4"/>
  <c r="F69" i="4"/>
  <c r="H74" i="4"/>
  <c r="H78" i="4"/>
  <c r="F80" i="4"/>
  <c r="H81" i="4"/>
  <c r="F83" i="4"/>
  <c r="H84" i="4"/>
  <c r="F85" i="4"/>
  <c r="H86" i="4"/>
  <c r="F87" i="4"/>
  <c r="H88" i="4"/>
  <c r="F89" i="4"/>
  <c r="H90" i="4"/>
  <c r="F91" i="4"/>
  <c r="H92" i="4"/>
  <c r="F93" i="4"/>
  <c r="H94" i="4"/>
  <c r="F95" i="4"/>
  <c r="H96" i="4"/>
  <c r="F97" i="4"/>
  <c r="H98" i="4"/>
  <c r="F99" i="4"/>
  <c r="H100" i="4"/>
  <c r="F101" i="4"/>
  <c r="H102" i="4"/>
  <c r="F103" i="4"/>
  <c r="H104" i="4"/>
  <c r="F105" i="4"/>
  <c r="F31" i="5"/>
  <c r="H80" i="4"/>
  <c r="G85" i="4"/>
  <c r="G89" i="4"/>
  <c r="G91" i="4"/>
  <c r="G93" i="4"/>
  <c r="G95" i="4"/>
  <c r="G97" i="4"/>
  <c r="G99" i="4"/>
  <c r="G101" i="4"/>
  <c r="G103" i="4"/>
  <c r="G105" i="4"/>
  <c r="F30" i="5"/>
  <c r="F26" i="5"/>
  <c r="G84" i="4"/>
  <c r="G90" i="4"/>
  <c r="G92" i="4"/>
  <c r="G94" i="4"/>
  <c r="G96" i="4"/>
  <c r="H64" i="4"/>
  <c r="G65" i="4"/>
  <c r="F82" i="4"/>
  <c r="G83" i="4"/>
  <c r="G87" i="4"/>
  <c r="F61" i="4"/>
  <c r="H65" i="4"/>
  <c r="H66" i="4"/>
  <c r="H70" i="4"/>
  <c r="F72" i="4"/>
  <c r="F73" i="4"/>
  <c r="F77" i="4"/>
  <c r="F81" i="4"/>
  <c r="G82" i="4"/>
  <c r="H83" i="4"/>
  <c r="F84" i="4"/>
  <c r="H85" i="4"/>
  <c r="F86" i="4"/>
  <c r="H87" i="4"/>
  <c r="F88" i="4"/>
  <c r="H89" i="4"/>
  <c r="F90" i="4"/>
  <c r="H91" i="4"/>
  <c r="F92" i="4"/>
  <c r="H93" i="4"/>
  <c r="F94" i="4"/>
  <c r="H95" i="4"/>
  <c r="F96" i="4"/>
  <c r="H97" i="4"/>
  <c r="F98" i="4"/>
  <c r="H99" i="4"/>
  <c r="F100" i="4"/>
  <c r="H101" i="4"/>
  <c r="F102" i="4"/>
  <c r="H103" i="4"/>
  <c r="F104" i="4"/>
  <c r="H105" i="4"/>
  <c r="F24" i="5"/>
  <c r="H19" i="5"/>
  <c r="H15" i="5"/>
  <c r="H13" i="5"/>
  <c r="H22" i="5"/>
  <c r="H18" i="5"/>
  <c r="H14" i="5"/>
  <c r="H31" i="5"/>
  <c r="I31" i="5" s="1"/>
  <c r="H27" i="5"/>
  <c r="I27" i="5" s="1"/>
  <c r="H23" i="5"/>
  <c r="I23" i="5" s="1"/>
  <c r="H30" i="5"/>
  <c r="I30" i="5" s="1"/>
  <c r="H26" i="5"/>
  <c r="I26" i="5" s="1"/>
  <c r="H20" i="5"/>
  <c r="H16" i="5"/>
  <c r="H24" i="5"/>
  <c r="I24" i="5" s="1"/>
  <c r="H59" i="4"/>
  <c r="G59" i="4"/>
  <c r="G60" i="4"/>
  <c r="F59" i="4"/>
  <c r="H67" i="4"/>
  <c r="G68" i="4"/>
  <c r="F67" i="4"/>
  <c r="G67" i="4"/>
  <c r="G11" i="4"/>
  <c r="H75" i="4"/>
  <c r="G76" i="4"/>
  <c r="F75" i="4"/>
  <c r="G75" i="4"/>
  <c r="I59" i="4"/>
  <c r="F60" i="4"/>
  <c r="I67" i="4"/>
  <c r="F68" i="4"/>
  <c r="I75" i="4"/>
  <c r="F76" i="4"/>
  <c r="F10" i="4"/>
  <c r="H63" i="4"/>
  <c r="G64" i="4"/>
  <c r="F63" i="4"/>
  <c r="G63" i="4"/>
  <c r="H71" i="4"/>
  <c r="G72" i="4"/>
  <c r="F71" i="4"/>
  <c r="G71" i="4"/>
  <c r="H79" i="4"/>
  <c r="G80" i="4"/>
  <c r="F79" i="4"/>
  <c r="G79" i="4"/>
  <c r="F62" i="4"/>
  <c r="I65" i="4"/>
  <c r="I69" i="4"/>
  <c r="I73" i="4"/>
  <c r="F74" i="4"/>
  <c r="I77" i="4"/>
  <c r="F78" i="4"/>
  <c r="I58" i="4"/>
  <c r="I62" i="4"/>
  <c r="I66" i="4"/>
  <c r="I70" i="4"/>
  <c r="I74" i="4"/>
  <c r="I78" i="4"/>
  <c r="F58" i="4"/>
  <c r="I61" i="4"/>
  <c r="F66" i="4"/>
  <c r="F70" i="4"/>
  <c r="D24" i="1"/>
  <c r="D23" i="1"/>
  <c r="D22" i="1"/>
  <c r="D21" i="1"/>
  <c r="D20" i="1"/>
  <c r="D19" i="1"/>
  <c r="D18" i="1"/>
  <c r="D17" i="1"/>
  <c r="D16" i="1"/>
  <c r="D15" i="1"/>
  <c r="D5" i="1"/>
  <c r="D6" i="1"/>
  <c r="D7" i="1"/>
  <c r="D8" i="1"/>
  <c r="D9" i="1"/>
  <c r="D10" i="1"/>
  <c r="D11" i="1"/>
  <c r="D12" i="1"/>
  <c r="D13" i="1"/>
  <c r="D14" i="1"/>
  <c r="F11" i="4" l="1"/>
</calcChain>
</file>

<file path=xl/sharedStrings.xml><?xml version="1.0" encoding="utf-8"?>
<sst xmlns="http://schemas.openxmlformats.org/spreadsheetml/2006/main" count="102" uniqueCount="48">
  <si>
    <t>Load Factor</t>
  </si>
  <si>
    <t>Year</t>
  </si>
  <si>
    <t>2015 Ten-Year Site Plan</t>
  </si>
  <si>
    <r>
      <t>Net Energy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</si>
  <si>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2005-2014 Figures are Taken From Column 5, Actual Net Energy for Load.  Figures for 2015-2024 are taken from Column 2, Forecasted Net Energy for Load without DSM</t>
    </r>
  </si>
  <si>
    <t>Prepared by:  GO 6/14/2016</t>
  </si>
  <si>
    <t>Checked by: TEM 6/14/2016</t>
  </si>
  <si>
    <t>OPC 010437</t>
  </si>
  <si>
    <t>FPL RC-16</t>
  </si>
  <si>
    <t>SUMMER PEAK LOAD (MW)</t>
  </si>
  <si>
    <t>AVERAGE ANNUAL GROWTH</t>
  </si>
  <si>
    <t>HISTORY (1980 to 2015)</t>
  </si>
  <si>
    <t>Based on 2015 TYSP (2016 to 2025)</t>
  </si>
  <si>
    <t>Based on Current Forecast (2016 to 2025)</t>
  </si>
  <si>
    <t>HISTORY</t>
  </si>
  <si>
    <t>Growth</t>
  </si>
  <si>
    <t>Absolute</t>
  </si>
  <si>
    <t>%</t>
  </si>
  <si>
    <t>FORECAST</t>
  </si>
  <si>
    <t>Based on 2015 TYSP</t>
  </si>
  <si>
    <t>Current</t>
  </si>
  <si>
    <t xml:space="preserve">Delta </t>
  </si>
  <si>
    <t>Forecast</t>
  </si>
  <si>
    <t>Difference</t>
  </si>
  <si>
    <t xml:space="preserve"> -- (MW) --</t>
  </si>
  <si>
    <t>Summer Peak Demand</t>
  </si>
  <si>
    <t>-</t>
  </si>
  <si>
    <t>-- (MW) --</t>
  </si>
  <si>
    <t>Source: FPL 2015 TYSP; and Company's Response to OPC First Request for Production of Documents, POD OPC-2.</t>
  </si>
  <si>
    <t>Prepared By: MD 6/19/2016</t>
  </si>
  <si>
    <t xml:space="preserve"> -- (%) --</t>
  </si>
  <si>
    <t>Net Energy for Load</t>
  </si>
  <si>
    <t>OPC 010392</t>
  </si>
  <si>
    <t>CALENDAR NET ENERGY FOR LOAD (GWH)</t>
  </si>
  <si>
    <t>Updated by: MD 6/28/2016</t>
  </si>
  <si>
    <t>2016 Rate Case</t>
  </si>
  <si>
    <t>Net Energy</t>
  </si>
  <si>
    <t>Summer Peak Demand (MW)</t>
  </si>
  <si>
    <t xml:space="preserve"> -- (GWh) --</t>
  </si>
  <si>
    <t>-- (GWh) --</t>
  </si>
  <si>
    <t>TYSP</t>
  </si>
  <si>
    <t>Filing</t>
  </si>
  <si>
    <t>Checked By: GO 6/30/2016</t>
  </si>
  <si>
    <t>Checked by: GO 6/30/2016</t>
  </si>
  <si>
    <t>Exhibit DED-8 Comparison of 2015 TYSP Summer Peak Demand to Current Filing</t>
  </si>
  <si>
    <t>Witness: Dismukes</t>
  </si>
  <si>
    <t>Docket No. 160021-EI</t>
  </si>
  <si>
    <t>Exhibit DED-8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</si>
</sst>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"/>
    <numFmt numFmtId="167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2300"/>
        <bgColor indexed="64"/>
      </patternFill>
    </fill>
    <fill>
      <patternFill patternType="solid">
        <fgColor rgb="FF35001A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1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5" fillId="6" borderId="13" applyNumberFormat="0" applyProtection="0">
      <alignment vertical="center"/>
    </xf>
    <xf numFmtId="4" fontId="16" fillId="7" borderId="13" applyNumberFormat="0" applyProtection="0">
      <alignment vertical="center"/>
    </xf>
    <xf numFmtId="4" fontId="15" fillId="7" borderId="13" applyNumberFormat="0" applyProtection="0">
      <alignment horizontal="left" vertical="center" indent="1"/>
    </xf>
    <xf numFmtId="0" fontId="15" fillId="7" borderId="13" applyNumberFormat="0" applyProtection="0">
      <alignment horizontal="left" vertical="top" indent="1"/>
    </xf>
    <xf numFmtId="4" fontId="17" fillId="0" borderId="0" applyNumberFormat="0" applyProtection="0">
      <alignment horizontal="left"/>
    </xf>
    <xf numFmtId="4" fontId="18" fillId="8" borderId="13" applyNumberFormat="0" applyProtection="0">
      <alignment horizontal="right" vertical="center"/>
    </xf>
    <xf numFmtId="4" fontId="18" fillId="8" borderId="13" applyNumberFormat="0" applyProtection="0">
      <alignment horizontal="right" vertical="center"/>
    </xf>
    <xf numFmtId="4" fontId="18" fillId="9" borderId="13" applyNumberFormat="0" applyProtection="0">
      <alignment horizontal="right" vertical="center"/>
    </xf>
    <xf numFmtId="4" fontId="18" fillId="9" borderId="13" applyNumberFormat="0" applyProtection="0">
      <alignment horizontal="right" vertical="center"/>
    </xf>
    <xf numFmtId="4" fontId="18" fillId="10" borderId="13" applyNumberFormat="0" applyProtection="0">
      <alignment horizontal="right" vertical="center"/>
    </xf>
    <xf numFmtId="4" fontId="18" fillId="10" borderId="13" applyNumberFormat="0" applyProtection="0">
      <alignment horizontal="right" vertical="center"/>
    </xf>
    <xf numFmtId="4" fontId="18" fillId="11" borderId="13" applyNumberFormat="0" applyProtection="0">
      <alignment horizontal="right" vertical="center"/>
    </xf>
    <xf numFmtId="4" fontId="18" fillId="11" borderId="13" applyNumberFormat="0" applyProtection="0">
      <alignment horizontal="right" vertical="center"/>
    </xf>
    <xf numFmtId="4" fontId="18" fillId="12" borderId="13" applyNumberFormat="0" applyProtection="0">
      <alignment horizontal="right" vertical="center"/>
    </xf>
    <xf numFmtId="4" fontId="18" fillId="12" borderId="13" applyNumberFormat="0" applyProtection="0">
      <alignment horizontal="right" vertical="center"/>
    </xf>
    <xf numFmtId="4" fontId="18" fillId="13" borderId="13" applyNumberFormat="0" applyProtection="0">
      <alignment horizontal="right" vertical="center"/>
    </xf>
    <xf numFmtId="4" fontId="18" fillId="13" borderId="13" applyNumberFormat="0" applyProtection="0">
      <alignment horizontal="right" vertical="center"/>
    </xf>
    <xf numFmtId="4" fontId="18" fillId="14" borderId="13" applyNumberFormat="0" applyProtection="0">
      <alignment horizontal="right" vertical="center"/>
    </xf>
    <xf numFmtId="4" fontId="18" fillId="14" borderId="13" applyNumberFormat="0" applyProtection="0">
      <alignment horizontal="right" vertical="center"/>
    </xf>
    <xf numFmtId="4" fontId="18" fillId="15" borderId="13" applyNumberFormat="0" applyProtection="0">
      <alignment horizontal="right" vertical="center"/>
    </xf>
    <xf numFmtId="4" fontId="18" fillId="15" borderId="13" applyNumberFormat="0" applyProtection="0">
      <alignment horizontal="right" vertical="center"/>
    </xf>
    <xf numFmtId="4" fontId="18" fillId="16" borderId="13" applyNumberFormat="0" applyProtection="0">
      <alignment horizontal="right" vertical="center"/>
    </xf>
    <xf numFmtId="4" fontId="18" fillId="16" borderId="13" applyNumberFormat="0" applyProtection="0">
      <alignment horizontal="right" vertical="center"/>
    </xf>
    <xf numFmtId="4" fontId="15" fillId="17" borderId="14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9" borderId="13" applyNumberFormat="0" applyProtection="0">
      <alignment horizontal="right" vertical="center"/>
    </xf>
    <xf numFmtId="4" fontId="18" fillId="19" borderId="13" applyNumberFormat="0" applyProtection="0">
      <alignment horizontal="right" vertical="center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0" fontId="4" fillId="18" borderId="13" applyNumberFormat="0" applyProtection="0">
      <alignment horizontal="left" vertical="center" indent="1"/>
    </xf>
    <xf numFmtId="0" fontId="3" fillId="18" borderId="13" applyNumberFormat="0" applyProtection="0">
      <alignment horizontal="left" vertical="top" indent="1"/>
    </xf>
    <xf numFmtId="0" fontId="3" fillId="20" borderId="13" applyNumberFormat="0" applyProtection="0">
      <alignment horizontal="left" vertical="center" indent="1"/>
    </xf>
    <xf numFmtId="0" fontId="20" fillId="0" borderId="0" applyNumberFormat="0" applyProtection="0">
      <alignment horizontal="left" vertical="center" indent="1"/>
    </xf>
    <xf numFmtId="0" fontId="20" fillId="0" borderId="0" applyNumberFormat="0" applyProtection="0">
      <alignment horizontal="left" vertical="center" indent="1"/>
    </xf>
    <xf numFmtId="0" fontId="3" fillId="20" borderId="13" applyNumberFormat="0" applyProtection="0">
      <alignment horizontal="left" vertical="top" indent="1"/>
    </xf>
    <xf numFmtId="0" fontId="3" fillId="21" borderId="13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21" borderId="13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21" borderId="13" applyNumberFormat="0" applyProtection="0">
      <alignment horizontal="left" vertical="top" indent="1"/>
    </xf>
    <xf numFmtId="0" fontId="3" fillId="22" borderId="13" applyNumberFormat="0" applyProtection="0">
      <alignment horizontal="left" vertical="center" indent="1"/>
    </xf>
    <xf numFmtId="0" fontId="3" fillId="22" borderId="13" applyNumberFormat="0" applyProtection="0">
      <alignment horizontal="left" vertical="top" indent="1"/>
    </xf>
    <xf numFmtId="0" fontId="3" fillId="0" borderId="0"/>
    <xf numFmtId="4" fontId="18" fillId="23" borderId="13" applyNumberFormat="0" applyProtection="0">
      <alignment vertical="center"/>
    </xf>
    <xf numFmtId="4" fontId="18" fillId="23" borderId="13" applyNumberFormat="0" applyProtection="0">
      <alignment vertical="center"/>
    </xf>
    <xf numFmtId="4" fontId="21" fillId="23" borderId="13" applyNumberFormat="0" applyProtection="0">
      <alignment vertical="center"/>
    </xf>
    <xf numFmtId="4" fontId="18" fillId="23" borderId="13" applyNumberFormat="0" applyProtection="0">
      <alignment horizontal="left" vertical="center" indent="1"/>
    </xf>
    <xf numFmtId="4" fontId="18" fillId="23" borderId="13" applyNumberFormat="0" applyProtection="0">
      <alignment horizontal="left" vertical="center" indent="1"/>
    </xf>
    <xf numFmtId="0" fontId="18" fillId="23" borderId="13" applyNumberFormat="0" applyProtection="0">
      <alignment horizontal="left" vertical="top" indent="1"/>
    </xf>
    <xf numFmtId="0" fontId="18" fillId="23" borderId="13" applyNumberFormat="0" applyProtection="0">
      <alignment horizontal="left" vertical="top" indent="1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 vertical="justify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 vertical="justify"/>
    </xf>
    <xf numFmtId="4" fontId="15" fillId="0" borderId="15" applyNumberFormat="0" applyProtection="0">
      <alignment horizontal="right" vertical="center"/>
    </xf>
    <xf numFmtId="4" fontId="15" fillId="0" borderId="0" applyNumberFormat="0" applyProtection="0">
      <alignment horizontal="left" vertical="center" wrapText="1" indent="1"/>
    </xf>
    <xf numFmtId="0" fontId="17" fillId="0" borderId="0" applyNumberFormat="0" applyProtection="0">
      <alignment horizontal="center" wrapText="1"/>
    </xf>
    <xf numFmtId="4" fontId="22" fillId="0" borderId="0" applyNumberFormat="0" applyProtection="0">
      <alignment horizontal="left"/>
    </xf>
    <xf numFmtId="4" fontId="23" fillId="0" borderId="0" applyNumberFormat="0" applyProtection="0">
      <alignment horizontal="right"/>
    </xf>
    <xf numFmtId="4" fontId="23" fillId="0" borderId="0" applyNumberFormat="0" applyProtection="0">
      <alignment horizontal="right"/>
    </xf>
    <xf numFmtId="167" fontId="3" fillId="0" borderId="0">
      <alignment horizontal="left" wrapText="1"/>
    </xf>
  </cellStyleXfs>
  <cellXfs count="112">
    <xf numFmtId="0" fontId="0" fillId="0" borderId="0" xfId="0"/>
    <xf numFmtId="165" fontId="0" fillId="0" borderId="0" xfId="1" applyNumberFormat="1" applyFont="1"/>
    <xf numFmtId="0" fontId="4" fillId="0" borderId="0" xfId="3" applyFont="1"/>
    <xf numFmtId="0" fontId="5" fillId="0" borderId="0" xfId="3" applyFont="1"/>
    <xf numFmtId="0" fontId="6" fillId="0" borderId="0" xfId="3" applyFont="1" applyBorder="1" applyAlignment="1">
      <alignment horizontal="center"/>
    </xf>
    <xf numFmtId="0" fontId="5" fillId="0" borderId="0" xfId="3" quotePrefix="1" applyFont="1" applyAlignment="1">
      <alignment horizontal="left"/>
    </xf>
    <xf numFmtId="0" fontId="3" fillId="0" borderId="0" xfId="3"/>
    <xf numFmtId="3" fontId="5" fillId="0" borderId="0" xfId="3" applyNumberFormat="1" applyFont="1" applyAlignment="1">
      <alignment horizontal="center"/>
    </xf>
    <xf numFmtId="164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7" fillId="0" borderId="0" xfId="3" applyFont="1" applyBorder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Border="1" applyAlignment="1">
      <alignment horizontal="centerContinuous"/>
    </xf>
    <xf numFmtId="3" fontId="5" fillId="0" borderId="0" xfId="3" quotePrefix="1" applyNumberFormat="1" applyFont="1" applyAlignment="1">
      <alignment horizontal="center"/>
    </xf>
    <xf numFmtId="0" fontId="5" fillId="0" borderId="0" xfId="3" applyFont="1" applyAlignment="1">
      <alignment horizontal="right"/>
    </xf>
    <xf numFmtId="0" fontId="5" fillId="0" borderId="0" xfId="3" applyFont="1" applyAlignment="1"/>
    <xf numFmtId="3" fontId="5" fillId="0" borderId="0" xfId="3" applyNumberFormat="1" applyFont="1"/>
    <xf numFmtId="164" fontId="5" fillId="0" borderId="0" xfId="4" applyNumberFormat="1" applyFont="1"/>
    <xf numFmtId="10" fontId="5" fillId="0" borderId="0" xfId="4" applyNumberFormat="1" applyFont="1"/>
    <xf numFmtId="165" fontId="5" fillId="0" borderId="0" xfId="5" applyNumberFormat="1" applyFont="1"/>
    <xf numFmtId="0" fontId="8" fillId="0" borderId="0" xfId="3" applyFont="1"/>
    <xf numFmtId="4" fontId="5" fillId="0" borderId="0" xfId="3" applyNumberFormat="1" applyFont="1"/>
    <xf numFmtId="3" fontId="5" fillId="0" borderId="0" xfId="3" applyNumberFormat="1" applyFont="1" applyAlignment="1">
      <alignment horizontal="right"/>
    </xf>
    <xf numFmtId="16" fontId="5" fillId="0" borderId="0" xfId="3" quotePrefix="1" applyNumberFormat="1" applyFont="1" applyAlignment="1">
      <alignment horizontal="center"/>
    </xf>
    <xf numFmtId="0" fontId="5" fillId="0" borderId="0" xfId="3" quotePrefix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7" fontId="9" fillId="0" borderId="0" xfId="3" applyNumberFormat="1" applyFont="1" applyAlignment="1">
      <alignment horizontal="center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center"/>
    </xf>
    <xf numFmtId="3" fontId="10" fillId="0" borderId="0" xfId="3" applyNumberFormat="1" applyFont="1" applyAlignment="1">
      <alignment horizontal="center"/>
    </xf>
    <xf numFmtId="0" fontId="5" fillId="0" borderId="0" xfId="5" applyNumberFormat="1" applyFont="1"/>
    <xf numFmtId="3" fontId="10" fillId="0" borderId="0" xfId="5" applyNumberFormat="1" applyFont="1" applyAlignment="1">
      <alignment horizontal="right"/>
    </xf>
    <xf numFmtId="43" fontId="5" fillId="0" borderId="0" xfId="3" applyNumberFormat="1" applyFont="1"/>
    <xf numFmtId="10" fontId="10" fillId="0" borderId="0" xfId="4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8" xfId="0" applyFont="1" applyFill="1" applyBorder="1"/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/>
    <xf numFmtId="0" fontId="11" fillId="2" borderId="0" xfId="0" applyFont="1" applyFill="1" applyBorder="1"/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0" fontId="11" fillId="2" borderId="0" xfId="0" applyNumberFormat="1" applyFont="1" applyFill="1" applyBorder="1" applyAlignment="1">
      <alignment horizontal="center"/>
    </xf>
    <xf numFmtId="0" fontId="11" fillId="3" borderId="3" xfId="0" quotePrefix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10" fontId="11" fillId="3" borderId="0" xfId="0" applyNumberFormat="1" applyFont="1" applyFill="1" applyBorder="1" applyAlignment="1">
      <alignment horizontal="center"/>
    </xf>
    <xf numFmtId="0" fontId="9" fillId="0" borderId="0" xfId="3" applyFont="1" applyAlignment="1">
      <alignment horizontal="center"/>
    </xf>
    <xf numFmtId="0" fontId="12" fillId="4" borderId="2" xfId="0" applyFont="1" applyFill="1" applyBorder="1"/>
    <xf numFmtId="0" fontId="12" fillId="4" borderId="3" xfId="0" applyFont="1" applyFill="1" applyBorder="1"/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/>
    <xf numFmtId="0" fontId="12" fillId="4" borderId="5" xfId="0" applyFont="1" applyFill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3" fillId="4" borderId="0" xfId="0" applyFont="1" applyFill="1"/>
    <xf numFmtId="0" fontId="12" fillId="4" borderId="6" xfId="0" applyFont="1" applyFill="1" applyBorder="1"/>
    <xf numFmtId="0" fontId="12" fillId="4" borderId="0" xfId="0" quotePrefix="1" applyFont="1" applyFill="1" applyBorder="1" applyAlignment="1">
      <alignment horizontal="center"/>
    </xf>
    <xf numFmtId="0" fontId="12" fillId="4" borderId="7" xfId="0" applyFont="1" applyFill="1" applyBorder="1"/>
    <xf numFmtId="0" fontId="12" fillId="4" borderId="1" xfId="0" applyFont="1" applyFill="1" applyBorder="1"/>
    <xf numFmtId="0" fontId="12" fillId="4" borderId="1" xfId="0" quotePrefix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8" xfId="0" applyFont="1" applyFill="1" applyBorder="1"/>
    <xf numFmtId="0" fontId="12" fillId="4" borderId="0" xfId="0" applyFont="1" applyFill="1" applyBorder="1" applyAlignment="1">
      <alignment horizontal="center"/>
    </xf>
    <xf numFmtId="0" fontId="13" fillId="5" borderId="0" xfId="0" applyFont="1" applyFill="1" applyBorder="1"/>
    <xf numFmtId="3" fontId="13" fillId="5" borderId="0" xfId="0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10" fontId="13" fillId="5" borderId="0" xfId="0" applyNumberFormat="1" applyFont="1" applyFill="1" applyBorder="1" applyAlignment="1">
      <alignment horizontal="center"/>
    </xf>
    <xf numFmtId="3" fontId="3" fillId="0" borderId="0" xfId="3" applyNumberFormat="1" applyAlignment="1"/>
    <xf numFmtId="3" fontId="3" fillId="0" borderId="0" xfId="3" applyNumberFormat="1"/>
    <xf numFmtId="0" fontId="14" fillId="0" borderId="0" xfId="3" applyFont="1"/>
    <xf numFmtId="164" fontId="0" fillId="0" borderId="0" xfId="4" applyNumberFormat="1" applyFont="1"/>
    <xf numFmtId="3" fontId="10" fillId="0" borderId="0" xfId="3" quotePrefix="1" applyNumberFormat="1" applyFont="1" applyAlignment="1">
      <alignment horizontal="center"/>
    </xf>
    <xf numFmtId="0" fontId="3" fillId="0" borderId="0" xfId="3" applyFont="1"/>
    <xf numFmtId="17" fontId="9" fillId="0" borderId="0" xfId="3" applyNumberFormat="1" applyFont="1" applyFill="1" applyAlignment="1">
      <alignment horizontal="center"/>
    </xf>
    <xf numFmtId="0" fontId="9" fillId="0" borderId="0" xfId="3" applyFont="1" applyFill="1" applyAlignment="1">
      <alignment horizontal="center" wrapText="1"/>
    </xf>
    <xf numFmtId="0" fontId="9" fillId="0" borderId="0" xfId="3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3" fontId="10" fillId="0" borderId="0" xfId="3" applyNumberFormat="1" applyFont="1" applyFill="1" applyAlignment="1">
      <alignment horizontal="center"/>
    </xf>
    <xf numFmtId="166" fontId="3" fillId="0" borderId="0" xfId="3" applyNumberFormat="1"/>
    <xf numFmtId="3" fontId="5" fillId="0" borderId="0" xfId="3" applyNumberFormat="1" applyFont="1" applyFill="1" applyAlignment="1">
      <alignment horizontal="center"/>
    </xf>
    <xf numFmtId="164" fontId="5" fillId="0" borderId="0" xfId="3" applyNumberFormat="1" applyFont="1" applyFill="1" applyAlignment="1">
      <alignment horizontal="center"/>
    </xf>
    <xf numFmtId="3" fontId="10" fillId="0" borderId="0" xfId="3" quotePrefix="1" applyNumberFormat="1" applyFont="1" applyFill="1" applyAlignment="1">
      <alignment horizontal="center"/>
    </xf>
    <xf numFmtId="165" fontId="0" fillId="0" borderId="0" xfId="5" applyNumberFormat="1" applyFont="1"/>
    <xf numFmtId="1" fontId="11" fillId="3" borderId="0" xfId="0" applyNumberFormat="1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0" fontId="24" fillId="0" borderId="0" xfId="0" applyFont="1"/>
    <xf numFmtId="0" fontId="12" fillId="4" borderId="0" xfId="0" quotePrefix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3" quotePrefix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7" fillId="0" borderId="1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right"/>
    </xf>
  </cellXfs>
  <cellStyles count="113">
    <cellStyle name="Comma" xfId="1" builtinId="3"/>
    <cellStyle name="Comma 2" xfId="5"/>
    <cellStyle name="Comma 2 2" xfId="6"/>
    <cellStyle name="Comma 3" xfId="7"/>
    <cellStyle name="Comma 3 2" xfId="8"/>
    <cellStyle name="Comma 4" xfId="9"/>
    <cellStyle name="Comma 5" xfId="10"/>
    <cellStyle name="Comma 6" xfId="11"/>
    <cellStyle name="Comma 7" xfId="12"/>
    <cellStyle name="Comma 8" xfId="13"/>
    <cellStyle name="Currency 2" xfId="14"/>
    <cellStyle name="Currency 3" xfId="15"/>
    <cellStyle name="Currency 4" xfId="16"/>
    <cellStyle name="Currency 5" xfId="17"/>
    <cellStyle name="Currency 6" xfId="18"/>
    <cellStyle name="Currency 7" xfId="19"/>
    <cellStyle name="Normal" xfId="0" builtinId="0"/>
    <cellStyle name="Normal 2" xfId="3"/>
    <cellStyle name="Normal 2 2" xfId="20"/>
    <cellStyle name="Normal 3" xfId="21"/>
    <cellStyle name="Normal 3 2" xfId="22"/>
    <cellStyle name="Normal 4" xfId="23"/>
    <cellStyle name="Normal 4 2" xfId="24"/>
    <cellStyle name="Normal 5" xfId="25"/>
    <cellStyle name="Normal 5 2" xfId="26"/>
    <cellStyle name="Normal 6" xfId="27"/>
    <cellStyle name="Normal 6 2" xfId="28"/>
    <cellStyle name="Normal 9" xfId="29"/>
    <cellStyle name="Normal 9 2" xfId="30"/>
    <cellStyle name="Percent" xfId="2" builtinId="5"/>
    <cellStyle name="Percent 2" xfId="4"/>
    <cellStyle name="Percent 2 2" xfId="31"/>
    <cellStyle name="Percent 3" xfId="32"/>
    <cellStyle name="Percent 3 2" xfId="33"/>
    <cellStyle name="SAPBEXaggData" xfId="34"/>
    <cellStyle name="SAPBEXaggDataEmph" xfId="35"/>
    <cellStyle name="SAPBEXaggItem" xfId="36"/>
    <cellStyle name="SAPBEXaggItemX" xfId="37"/>
    <cellStyle name="SAPBEXchaText" xfId="38"/>
    <cellStyle name="SAPBEXexcBad7" xfId="39"/>
    <cellStyle name="SAPBEXexcBad7 2" xfId="40"/>
    <cellStyle name="SAPBEXexcBad8" xfId="41"/>
    <cellStyle name="SAPBEXexcBad8 2" xfId="42"/>
    <cellStyle name="SAPBEXexcBad9" xfId="43"/>
    <cellStyle name="SAPBEXexcBad9 2" xfId="44"/>
    <cellStyle name="SAPBEXexcCritical4" xfId="45"/>
    <cellStyle name="SAPBEXexcCritical4 2" xfId="46"/>
    <cellStyle name="SAPBEXexcCritical5" xfId="47"/>
    <cellStyle name="SAPBEXexcCritical5 2" xfId="48"/>
    <cellStyle name="SAPBEXexcCritical6" xfId="49"/>
    <cellStyle name="SAPBEXexcCritical6 2" xfId="50"/>
    <cellStyle name="SAPBEXexcGood1" xfId="51"/>
    <cellStyle name="SAPBEXexcGood1 2" xfId="52"/>
    <cellStyle name="SAPBEXexcGood2" xfId="53"/>
    <cellStyle name="SAPBEXexcGood2 2" xfId="54"/>
    <cellStyle name="SAPBEXexcGood3" xfId="55"/>
    <cellStyle name="SAPBEXexcGood3 2" xfId="56"/>
    <cellStyle name="SAPBEXfilterDrill" xfId="57"/>
    <cellStyle name="SAPBEXfilterDrill 2" xfId="58"/>
    <cellStyle name="SAPBEXfilterDrill_Feb 12 Revenue Trend (2)" xfId="59"/>
    <cellStyle name="SAPBEXfilterItem" xfId="60"/>
    <cellStyle name="SAPBEXfilterItem 2" xfId="61"/>
    <cellStyle name="SAPBEXfilterText" xfId="62"/>
    <cellStyle name="SAPBEXformats" xfId="63"/>
    <cellStyle name="SAPBEXformats 2" xfId="64"/>
    <cellStyle name="SAPBEXheaderItem" xfId="65"/>
    <cellStyle name="SAPBEXheaderItem 2" xfId="66"/>
    <cellStyle name="SAPBEXheaderItem 3" xfId="67"/>
    <cellStyle name="SAPBEXheaderItem 4" xfId="68"/>
    <cellStyle name="SAPBEXheaderItem 5" xfId="69"/>
    <cellStyle name="SAPBEXheaderItem 6" xfId="70"/>
    <cellStyle name="SAPBEXheaderItem 7" xfId="71"/>
    <cellStyle name="SAPBEXheaderItem 8" xfId="72"/>
    <cellStyle name="SAPBEXheaderText" xfId="73"/>
    <cellStyle name="SAPBEXheaderText 2" xfId="74"/>
    <cellStyle name="SAPBEXheaderText 3" xfId="75"/>
    <cellStyle name="SAPBEXheaderText 4" xfId="76"/>
    <cellStyle name="SAPBEXheaderText 5" xfId="77"/>
    <cellStyle name="SAPBEXheaderText 6" xfId="78"/>
    <cellStyle name="SAPBEXheaderText 7" xfId="79"/>
    <cellStyle name="SAPBEXheaderText 8" xfId="80"/>
    <cellStyle name="SAPBEXHLevel0" xfId="81"/>
    <cellStyle name="SAPBEXHLevel0X" xfId="82"/>
    <cellStyle name="SAPBEXHLevel1" xfId="83"/>
    <cellStyle name="SAPBEXHLevel1 2" xfId="84"/>
    <cellStyle name="SAPBEXHLevel1_Feb 12 Revenue Trend (2)" xfId="85"/>
    <cellStyle name="SAPBEXHLevel1X" xfId="86"/>
    <cellStyle name="SAPBEXHLevel2" xfId="87"/>
    <cellStyle name="SAPBEXHLevel2 2" xfId="88"/>
    <cellStyle name="SAPBEXHLevel2 3" xfId="89"/>
    <cellStyle name="SAPBEXHLevel2_Feb 12 Revenue Trend (2)" xfId="90"/>
    <cellStyle name="SAPBEXHLevel2X" xfId="91"/>
    <cellStyle name="SAPBEXHLevel3" xfId="92"/>
    <cellStyle name="SAPBEXHLevel3X" xfId="93"/>
    <cellStyle name="SAPBEXinputData" xfId="94"/>
    <cellStyle name="SAPBEXresData" xfId="95"/>
    <cellStyle name="SAPBEXresData 2" xfId="96"/>
    <cellStyle name="SAPBEXresDataEmph" xfId="97"/>
    <cellStyle name="SAPBEXresItem" xfId="98"/>
    <cellStyle name="SAPBEXresItem 2" xfId="99"/>
    <cellStyle name="SAPBEXresItemX" xfId="100"/>
    <cellStyle name="SAPBEXresItemX 2" xfId="101"/>
    <cellStyle name="SAPBEXstdData" xfId="102"/>
    <cellStyle name="SAPBEXstdData 2" xfId="103"/>
    <cellStyle name="SAPBEXstdData 3" xfId="104"/>
    <cellStyle name="SAPBEXstdData_Feb 12 Revenue Trend (2)" xfId="105"/>
    <cellStyle name="SAPBEXstdDataEmph" xfId="106"/>
    <cellStyle name="SAPBEXstdItem" xfId="107"/>
    <cellStyle name="SAPBEXstdItemX" xfId="108"/>
    <cellStyle name="SAPBEXtitle" xfId="109"/>
    <cellStyle name="SAPBEXundefined" xfId="110"/>
    <cellStyle name="SAPBEXundefined 2" xfId="111"/>
    <cellStyle name="Style 1" xfId="112"/>
  </cellStyles>
  <dxfs count="0"/>
  <tableStyles count="0" defaultTableStyle="TableStyleMedium9" defaultPivotStyle="PivotStyleLight16"/>
  <colors>
    <mruColors>
      <color rgb="FF1C2300"/>
      <color rgb="FF35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2015 TYSP</c:v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'Load Factor'!$A$5:$A$24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'Load Factor'!$D$5:$D$24</c:f>
              <c:numCache>
                <c:formatCode>0.00%</c:formatCode>
                <c:ptCount val="20"/>
                <c:pt idx="0">
                  <c:v>0.56820328282750932</c:v>
                </c:pt>
                <c:pt idx="1">
                  <c:v>0.59192367424729941</c:v>
                </c:pt>
                <c:pt idx="2">
                  <c:v>0.59419258420210253</c:v>
                </c:pt>
                <c:pt idx="3">
                  <c:v>0.60169465801124855</c:v>
                </c:pt>
                <c:pt idx="4">
                  <c:v>0.5684677158878001</c:v>
                </c:pt>
                <c:pt idx="5">
                  <c:v>0.58716401754265024</c:v>
                </c:pt>
                <c:pt idx="6">
                  <c:v>0.59379317322133984</c:v>
                </c:pt>
                <c:pt idx="7">
                  <c:v>0.59029552579567912</c:v>
                </c:pt>
                <c:pt idx="8">
                  <c:v>0.59074919198229725</c:v>
                </c:pt>
                <c:pt idx="9">
                  <c:v>0.5772119539735584</c:v>
                </c:pt>
                <c:pt idx="10">
                  <c:v>0.58687054796481475</c:v>
                </c:pt>
                <c:pt idx="11">
                  <c:v>0.58766093979661949</c:v>
                </c:pt>
                <c:pt idx="12">
                  <c:v>0.58341937811276878</c:v>
                </c:pt>
                <c:pt idx="13">
                  <c:v>0.58093296074482137</c:v>
                </c:pt>
                <c:pt idx="14">
                  <c:v>0.57918577610529354</c:v>
                </c:pt>
                <c:pt idx="15">
                  <c:v>0.57980284066538623</c:v>
                </c:pt>
                <c:pt idx="16">
                  <c:v>0.57862031579326278</c:v>
                </c:pt>
                <c:pt idx="17">
                  <c:v>0.5748063563171032</c:v>
                </c:pt>
                <c:pt idx="18">
                  <c:v>0.57105853872245482</c:v>
                </c:pt>
                <c:pt idx="19">
                  <c:v>0.56830731953014657</c:v>
                </c:pt>
              </c:numCache>
            </c:numRef>
          </c:val>
          <c:smooth val="0"/>
        </c:ser>
        <c:ser>
          <c:idx val="1"/>
          <c:order val="1"/>
          <c:tx>
            <c:v>2016 Rate Case</c:v>
          </c:tx>
          <c:spPr>
            <a:ln w="508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'Load Factor'!$I$5:$I$24</c:f>
              <c:numCache>
                <c:formatCode>0.00%</c:formatCode>
                <c:ptCount val="20"/>
                <c:pt idx="0">
                  <c:v>0.56892764100861348</c:v>
                </c:pt>
                <c:pt idx="1">
                  <c:v>0.5933309537417113</c:v>
                </c:pt>
                <c:pt idx="2">
                  <c:v>0.59532163327773713</c:v>
                </c:pt>
                <c:pt idx="3">
                  <c:v>0.60221695893880067</c:v>
                </c:pt>
                <c:pt idx="4">
                  <c:v>0.56813275288879028</c:v>
                </c:pt>
                <c:pt idx="5">
                  <c:v>0.58782328514767146</c:v>
                </c:pt>
                <c:pt idx="6">
                  <c:v>0.5889789544373808</c:v>
                </c:pt>
                <c:pt idx="7">
                  <c:v>0.59029289021502074</c:v>
                </c:pt>
                <c:pt idx="8">
                  <c:v>0.590750308350391</c:v>
                </c:pt>
                <c:pt idx="9">
                  <c:v>0.5772119539735584</c:v>
                </c:pt>
                <c:pt idx="10">
                  <c:v>0.59647479962561245</c:v>
                </c:pt>
                <c:pt idx="11">
                  <c:v>0.56499675570916374</c:v>
                </c:pt>
                <c:pt idx="12">
                  <c:v>0.55741548048036871</c:v>
                </c:pt>
                <c:pt idx="13">
                  <c:v>0.55468525899660914</c:v>
                </c:pt>
                <c:pt idx="14">
                  <c:v>0.55156906085639901</c:v>
                </c:pt>
                <c:pt idx="15">
                  <c:v>0.55064758348237697</c:v>
                </c:pt>
                <c:pt idx="16">
                  <c:v>0.54913196008135945</c:v>
                </c:pt>
                <c:pt idx="17">
                  <c:v>0.54514179799274387</c:v>
                </c:pt>
                <c:pt idx="18">
                  <c:v>0.54250861392077276</c:v>
                </c:pt>
                <c:pt idx="19">
                  <c:v>0.53909904178620804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22240"/>
        <c:axId val="76524928"/>
      </c:lineChart>
      <c:catAx>
        <c:axId val="765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24928"/>
        <c:crosses val="autoZero"/>
        <c:auto val="1"/>
        <c:lblAlgn val="ctr"/>
        <c:lblOffset val="100"/>
        <c:noMultiLvlLbl val="0"/>
      </c:catAx>
      <c:valAx>
        <c:axId val="76524928"/>
        <c:scaling>
          <c:orientation val="minMax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2224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2" name="Picture 1" descr="from FPL - 2015 Ten-Year Site Pl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457200</xdr:colOff>
      <xdr:row>52</xdr:row>
      <xdr:rowOff>152400</xdr:rowOff>
    </xdr:to>
    <xdr:pic>
      <xdr:nvPicPr>
        <xdr:cNvPr id="3" name="Picture 2" descr="lf from FPL - 2015 Ten-Year Site Plan-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248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</sheetPr>
  <dimension ref="A1:P39"/>
  <sheetViews>
    <sheetView tabSelected="1" workbookViewId="0">
      <selection activeCell="A3" sqref="A3"/>
    </sheetView>
  </sheetViews>
  <sheetFormatPr defaultRowHeight="12.75" x14ac:dyDescent="0.2"/>
  <cols>
    <col min="1" max="1" width="9.140625" style="35"/>
    <col min="2" max="2" width="0.85546875" style="35" customWidth="1"/>
    <col min="3" max="3" width="5" style="35" bestFit="1" customWidth="1"/>
    <col min="4" max="4" width="1.7109375" style="35" customWidth="1"/>
    <col min="5" max="6" width="11.7109375" style="36" customWidth="1"/>
    <col min="7" max="7" width="1.7109375" style="36" customWidth="1"/>
    <col min="8" max="8" width="9.42578125" style="36" customWidth="1"/>
    <col min="9" max="9" width="8.28515625" style="36" customWidth="1"/>
    <col min="10" max="10" width="2.7109375" style="36" customWidth="1"/>
    <col min="11" max="12" width="11.7109375" style="36" customWidth="1"/>
    <col min="13" max="13" width="1.7109375" style="36" customWidth="1"/>
    <col min="14" max="14" width="11.85546875" style="36" bestFit="1" customWidth="1"/>
    <col min="15" max="15" width="7.5703125" style="36" bestFit="1" customWidth="1"/>
    <col min="16" max="16" width="0.85546875" style="35" customWidth="1"/>
    <col min="17" max="16384" width="9.140625" style="35"/>
  </cols>
  <sheetData>
    <row r="1" spans="1:16" x14ac:dyDescent="0.2">
      <c r="A1" s="101" t="s">
        <v>44</v>
      </c>
      <c r="P1" s="111" t="s">
        <v>45</v>
      </c>
    </row>
    <row r="2" spans="1:16" x14ac:dyDescent="0.2">
      <c r="P2" s="111" t="s">
        <v>46</v>
      </c>
    </row>
    <row r="3" spans="1:16" x14ac:dyDescent="0.2">
      <c r="P3" s="111" t="s">
        <v>47</v>
      </c>
    </row>
    <row r="5" spans="1:16" ht="1.5" customHeight="1" x14ac:dyDescent="0.2">
      <c r="B5" s="49"/>
      <c r="C5" s="50"/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6" customHeight="1" x14ac:dyDescent="0.2">
      <c r="B6" s="61"/>
      <c r="C6" s="62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1:16" x14ac:dyDescent="0.2">
      <c r="B7" s="65"/>
      <c r="C7" s="66"/>
      <c r="D7" s="66"/>
      <c r="E7" s="104" t="s">
        <v>25</v>
      </c>
      <c r="F7" s="104"/>
      <c r="G7" s="67"/>
      <c r="H7" s="68"/>
      <c r="I7" s="68"/>
      <c r="J7" s="68"/>
      <c r="K7" s="104" t="s">
        <v>31</v>
      </c>
      <c r="L7" s="104"/>
      <c r="M7" s="67"/>
      <c r="N7" s="68"/>
      <c r="O7" s="68"/>
      <c r="P7" s="69"/>
    </row>
    <row r="8" spans="1:16" x14ac:dyDescent="0.2">
      <c r="B8" s="65"/>
      <c r="C8" s="66"/>
      <c r="D8" s="66"/>
      <c r="E8" s="76">
        <v>2015</v>
      </c>
      <c r="F8" s="76" t="s">
        <v>20</v>
      </c>
      <c r="G8" s="76"/>
      <c r="H8" s="68"/>
      <c r="I8" s="68"/>
      <c r="J8" s="68"/>
      <c r="K8" s="76">
        <v>2015</v>
      </c>
      <c r="L8" s="76" t="s">
        <v>20</v>
      </c>
      <c r="M8" s="76"/>
      <c r="N8" s="68"/>
      <c r="O8" s="68"/>
      <c r="P8" s="69"/>
    </row>
    <row r="9" spans="1:16" x14ac:dyDescent="0.2">
      <c r="B9" s="65"/>
      <c r="C9" s="66"/>
      <c r="D9" s="66"/>
      <c r="E9" s="67" t="s">
        <v>40</v>
      </c>
      <c r="F9" s="67" t="s">
        <v>41</v>
      </c>
      <c r="G9" s="67"/>
      <c r="H9" s="104" t="s">
        <v>23</v>
      </c>
      <c r="I9" s="104"/>
      <c r="J9" s="67"/>
      <c r="K9" s="67" t="s">
        <v>40</v>
      </c>
      <c r="L9" s="67" t="s">
        <v>41</v>
      </c>
      <c r="M9" s="67"/>
      <c r="N9" s="104" t="s">
        <v>23</v>
      </c>
      <c r="O9" s="104"/>
      <c r="P9" s="69"/>
    </row>
    <row r="10" spans="1:16" x14ac:dyDescent="0.2">
      <c r="B10" s="65"/>
      <c r="C10" s="66"/>
      <c r="D10" s="66"/>
      <c r="E10" s="102" t="s">
        <v>24</v>
      </c>
      <c r="F10" s="103"/>
      <c r="G10" s="67"/>
      <c r="H10" s="70" t="s">
        <v>27</v>
      </c>
      <c r="I10" s="70" t="s">
        <v>30</v>
      </c>
      <c r="J10" s="70"/>
      <c r="K10" s="102" t="s">
        <v>38</v>
      </c>
      <c r="L10" s="103"/>
      <c r="M10" s="67"/>
      <c r="N10" s="70" t="s">
        <v>39</v>
      </c>
      <c r="O10" s="70" t="s">
        <v>30</v>
      </c>
      <c r="P10" s="69"/>
    </row>
    <row r="11" spans="1:16" ht="6" customHeight="1" x14ac:dyDescent="0.2">
      <c r="B11" s="71"/>
      <c r="C11" s="72"/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</row>
    <row r="12" spans="1:16" ht="6" customHeight="1" x14ac:dyDescent="0.2">
      <c r="B12" s="37"/>
      <c r="C12" s="38"/>
      <c r="D12" s="38"/>
      <c r="E12" s="57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</row>
    <row r="13" spans="1:16" x14ac:dyDescent="0.2">
      <c r="B13" s="41"/>
      <c r="C13" s="53">
        <v>2005</v>
      </c>
      <c r="D13" s="53"/>
      <c r="E13" s="54">
        <f>'Load Factor'!C5</f>
        <v>22361</v>
      </c>
      <c r="F13" s="54">
        <f>'Table Summer Peak'!D42</f>
        <v>22361</v>
      </c>
      <c r="G13" s="55"/>
      <c r="H13" s="54">
        <f>F13-E13</f>
        <v>0</v>
      </c>
      <c r="I13" s="56" t="s">
        <v>26</v>
      </c>
      <c r="J13" s="56"/>
      <c r="K13" s="54">
        <f>'Load Factor'!B5</f>
        <v>111301</v>
      </c>
      <c r="L13" s="54">
        <f>'Table NEL'!D42</f>
        <v>111442.88898999999</v>
      </c>
      <c r="M13" s="56"/>
      <c r="N13" s="54">
        <f>L13-K13</f>
        <v>141.88898999999219</v>
      </c>
      <c r="O13" s="56">
        <f>N13/K13</f>
        <v>1.274822238793831E-3</v>
      </c>
      <c r="P13" s="44"/>
    </row>
    <row r="14" spans="1:16" x14ac:dyDescent="0.2">
      <c r="B14" s="41"/>
      <c r="C14" s="53">
        <v>2006</v>
      </c>
      <c r="D14" s="53"/>
      <c r="E14" s="54">
        <f>'Load Factor'!C6</f>
        <v>21819</v>
      </c>
      <c r="F14" s="54">
        <f>'Table Summer Peak'!D43</f>
        <v>21819</v>
      </c>
      <c r="G14" s="55"/>
      <c r="H14" s="54">
        <f t="shared" ref="H14:H32" si="0">F14-E14</f>
        <v>0</v>
      </c>
      <c r="I14" s="56" t="s">
        <v>26</v>
      </c>
      <c r="J14" s="56"/>
      <c r="K14" s="54">
        <f>'Load Factor'!B6</f>
        <v>113137</v>
      </c>
      <c r="L14" s="54">
        <f>'Table NEL'!D43</f>
        <v>113405.97957808789</v>
      </c>
      <c r="M14" s="56"/>
      <c r="N14" s="54">
        <f t="shared" ref="N14:N22" si="1">L14-K14</f>
        <v>268.97957808789215</v>
      </c>
      <c r="O14" s="56">
        <f t="shared" ref="O14:O19" si="2">N14/K14</f>
        <v>2.3774678318135723E-3</v>
      </c>
      <c r="P14" s="44"/>
    </row>
    <row r="15" spans="1:16" x14ac:dyDescent="0.2">
      <c r="B15" s="41"/>
      <c r="C15" s="53">
        <v>2007</v>
      </c>
      <c r="D15" s="53"/>
      <c r="E15" s="54">
        <f>'Load Factor'!C7</f>
        <v>21962</v>
      </c>
      <c r="F15" s="54">
        <f>'Table Summer Peak'!D44</f>
        <v>21962</v>
      </c>
      <c r="G15" s="55"/>
      <c r="H15" s="54">
        <f t="shared" si="0"/>
        <v>0</v>
      </c>
      <c r="I15" s="56" t="s">
        <v>26</v>
      </c>
      <c r="J15" s="56"/>
      <c r="K15" s="54">
        <f>'Load Factor'!B7</f>
        <v>114315</v>
      </c>
      <c r="L15" s="54">
        <f>'Table NEL'!D44</f>
        <v>114532.2145</v>
      </c>
      <c r="M15" s="56"/>
      <c r="N15" s="54">
        <f t="shared" si="1"/>
        <v>217.21450000000186</v>
      </c>
      <c r="O15" s="56">
        <f t="shared" si="2"/>
        <v>1.9001399641342068E-3</v>
      </c>
      <c r="P15" s="44"/>
    </row>
    <row r="16" spans="1:16" x14ac:dyDescent="0.2">
      <c r="B16" s="41"/>
      <c r="C16" s="53">
        <v>2008</v>
      </c>
      <c r="D16" s="53"/>
      <c r="E16" s="54">
        <f>'Load Factor'!C8</f>
        <v>21060</v>
      </c>
      <c r="F16" s="54">
        <f>'Table Summer Peak'!D45</f>
        <v>21060</v>
      </c>
      <c r="G16" s="55"/>
      <c r="H16" s="54">
        <f t="shared" si="0"/>
        <v>0</v>
      </c>
      <c r="I16" s="56" t="s">
        <v>26</v>
      </c>
      <c r="J16" s="56"/>
      <c r="K16" s="54">
        <f>'Load Factor'!B8</f>
        <v>111004</v>
      </c>
      <c r="L16" s="54">
        <f>'Table NEL'!D45</f>
        <v>111100.357</v>
      </c>
      <c r="M16" s="56"/>
      <c r="N16" s="54">
        <f t="shared" si="1"/>
        <v>96.357000000003609</v>
      </c>
      <c r="O16" s="56">
        <f t="shared" si="2"/>
        <v>8.6804980000723946E-4</v>
      </c>
      <c r="P16" s="44"/>
    </row>
    <row r="17" spans="2:16" x14ac:dyDescent="0.2">
      <c r="B17" s="41"/>
      <c r="C17" s="53">
        <v>2009</v>
      </c>
      <c r="D17" s="53"/>
      <c r="E17" s="54">
        <f>'Load Factor'!C9</f>
        <v>22351</v>
      </c>
      <c r="F17" s="54">
        <f>'Table Summer Peak'!D46</f>
        <v>22351</v>
      </c>
      <c r="G17" s="55"/>
      <c r="H17" s="54">
        <f t="shared" si="0"/>
        <v>0</v>
      </c>
      <c r="I17" s="56" t="s">
        <v>26</v>
      </c>
      <c r="J17" s="56"/>
      <c r="K17" s="54">
        <f>'Load Factor'!B9</f>
        <v>111303</v>
      </c>
      <c r="L17" s="54">
        <f>'Table NEL'!D46</f>
        <v>111237.416</v>
      </c>
      <c r="M17" s="56"/>
      <c r="N17" s="54">
        <f t="shared" si="1"/>
        <v>-65.584000000002561</v>
      </c>
      <c r="O17" s="56">
        <f t="shared" si="2"/>
        <v>-5.892383853085951E-4</v>
      </c>
      <c r="P17" s="44"/>
    </row>
    <row r="18" spans="2:16" x14ac:dyDescent="0.2">
      <c r="B18" s="41"/>
      <c r="C18" s="53">
        <v>2010</v>
      </c>
      <c r="D18" s="53"/>
      <c r="E18" s="54">
        <f>'Load Factor'!C10</f>
        <v>22256</v>
      </c>
      <c r="F18" s="54">
        <f>'Table Summer Peak'!D47</f>
        <v>22256</v>
      </c>
      <c r="G18" s="55"/>
      <c r="H18" s="54">
        <f t="shared" si="0"/>
        <v>0</v>
      </c>
      <c r="I18" s="56" t="s">
        <v>26</v>
      </c>
      <c r="J18" s="56"/>
      <c r="K18" s="54">
        <f>'Load Factor'!B10</f>
        <v>114475</v>
      </c>
      <c r="L18" s="54">
        <f>'Table NEL'!D47</f>
        <v>114603.5325</v>
      </c>
      <c r="M18" s="56"/>
      <c r="N18" s="54">
        <f t="shared" si="1"/>
        <v>128.53250000000116</v>
      </c>
      <c r="O18" s="56">
        <f t="shared" si="2"/>
        <v>1.1227997379340568E-3</v>
      </c>
      <c r="P18" s="44"/>
    </row>
    <row r="19" spans="2:16" x14ac:dyDescent="0.2">
      <c r="B19" s="41"/>
      <c r="C19" s="53">
        <v>2011</v>
      </c>
      <c r="D19" s="53"/>
      <c r="E19" s="54">
        <f>'Load Factor'!C11</f>
        <v>21619</v>
      </c>
      <c r="F19" s="54">
        <f>'Table Summer Peak'!D48</f>
        <v>21619</v>
      </c>
      <c r="G19" s="55"/>
      <c r="H19" s="54">
        <f t="shared" si="0"/>
        <v>0</v>
      </c>
      <c r="I19" s="56" t="s">
        <v>26</v>
      </c>
      <c r="J19" s="56"/>
      <c r="K19" s="54">
        <f>'Load Factor'!B11</f>
        <v>112454</v>
      </c>
      <c r="L19" s="54">
        <f>'Table NEL'!D48</f>
        <v>111542.2715</v>
      </c>
      <c r="M19" s="56"/>
      <c r="N19" s="54">
        <f t="shared" si="1"/>
        <v>-911.72849999999744</v>
      </c>
      <c r="O19" s="56">
        <f t="shared" si="2"/>
        <v>-8.1075684279794183E-3</v>
      </c>
      <c r="P19" s="44"/>
    </row>
    <row r="20" spans="2:16" x14ac:dyDescent="0.2">
      <c r="B20" s="41"/>
      <c r="C20" s="53">
        <v>2012</v>
      </c>
      <c r="D20" s="53"/>
      <c r="E20" s="54">
        <f>'Load Factor'!C12</f>
        <v>21440</v>
      </c>
      <c r="F20" s="54">
        <f>'Table Summer Peak'!D49</f>
        <v>21440</v>
      </c>
      <c r="G20" s="55"/>
      <c r="H20" s="54">
        <f t="shared" si="0"/>
        <v>0</v>
      </c>
      <c r="I20" s="56" t="s">
        <v>26</v>
      </c>
      <c r="J20" s="56"/>
      <c r="K20" s="54">
        <f>'Load Factor'!B12</f>
        <v>110866</v>
      </c>
      <c r="L20" s="54">
        <f>'Table NEL'!D49</f>
        <v>110865.505</v>
      </c>
      <c r="M20" s="56"/>
      <c r="N20" s="54">
        <f t="shared" si="1"/>
        <v>-0.49499999999534339</v>
      </c>
      <c r="O20" s="56" t="s">
        <v>26</v>
      </c>
      <c r="P20" s="44"/>
    </row>
    <row r="21" spans="2:16" x14ac:dyDescent="0.2">
      <c r="B21" s="41"/>
      <c r="C21" s="53">
        <v>2013</v>
      </c>
      <c r="D21" s="53"/>
      <c r="E21" s="54">
        <f>'Load Factor'!C13</f>
        <v>21576</v>
      </c>
      <c r="F21" s="54">
        <f>'Table Summer Peak'!D50</f>
        <v>21576</v>
      </c>
      <c r="G21" s="55"/>
      <c r="H21" s="54">
        <f t="shared" si="0"/>
        <v>0</v>
      </c>
      <c r="I21" s="56" t="s">
        <v>26</v>
      </c>
      <c r="J21" s="56"/>
      <c r="K21" s="54">
        <f>'Load Factor'!B13</f>
        <v>111655</v>
      </c>
      <c r="L21" s="54">
        <f>'Table NEL'!D50</f>
        <v>111655.211</v>
      </c>
      <c r="M21" s="56"/>
      <c r="N21" s="54">
        <f t="shared" si="1"/>
        <v>0.21099999999569263</v>
      </c>
      <c r="O21" s="56" t="s">
        <v>26</v>
      </c>
      <c r="P21" s="44"/>
    </row>
    <row r="22" spans="2:16" x14ac:dyDescent="0.2">
      <c r="B22" s="41"/>
      <c r="C22" s="53">
        <v>2014</v>
      </c>
      <c r="D22" s="53"/>
      <c r="E22" s="54">
        <f>'Load Factor'!C14</f>
        <v>22935</v>
      </c>
      <c r="F22" s="54">
        <f>'Table Summer Peak'!D51</f>
        <v>22935</v>
      </c>
      <c r="G22" s="55"/>
      <c r="H22" s="54">
        <f t="shared" si="0"/>
        <v>0</v>
      </c>
      <c r="I22" s="56" t="s">
        <v>26</v>
      </c>
      <c r="J22" s="56"/>
      <c r="K22" s="54">
        <f>'Load Factor'!B14</f>
        <v>115968</v>
      </c>
      <c r="L22" s="54">
        <f>'Table NEL'!D51</f>
        <v>115968</v>
      </c>
      <c r="M22" s="56"/>
      <c r="N22" s="54">
        <f t="shared" si="1"/>
        <v>0</v>
      </c>
      <c r="O22" s="56" t="s">
        <v>26</v>
      </c>
      <c r="P22" s="44"/>
    </row>
    <row r="23" spans="2:16" x14ac:dyDescent="0.2">
      <c r="B23" s="41"/>
      <c r="C23" s="42">
        <v>2015</v>
      </c>
      <c r="D23" s="42"/>
      <c r="E23" s="58">
        <f>'Load Factor'!C15</f>
        <v>23286</v>
      </c>
      <c r="F23" s="58">
        <f>'Table Summer Peak'!D52</f>
        <v>22959</v>
      </c>
      <c r="G23" s="43"/>
      <c r="H23" s="58">
        <f t="shared" si="0"/>
        <v>-327</v>
      </c>
      <c r="I23" s="59">
        <f>H23/E23</f>
        <v>-1.4042772481319247E-2</v>
      </c>
      <c r="J23" s="59"/>
      <c r="K23" s="58">
        <f>'Load Factor'!B15</f>
        <v>119713</v>
      </c>
      <c r="L23" s="58">
        <f>'Table NEL'!D52</f>
        <v>119963.51273953487</v>
      </c>
      <c r="M23" s="59"/>
      <c r="N23" s="97">
        <f>L23-K23</f>
        <v>250.51273953486816</v>
      </c>
      <c r="O23" s="59">
        <f>N23/K23</f>
        <v>2.0926109907434295E-3</v>
      </c>
      <c r="P23" s="44"/>
    </row>
    <row r="24" spans="2:16" x14ac:dyDescent="0.2">
      <c r="B24" s="41"/>
      <c r="C24" s="42">
        <v>2016</v>
      </c>
      <c r="D24" s="42"/>
      <c r="E24" s="58">
        <f>'Load Factor'!C16</f>
        <v>23778</v>
      </c>
      <c r="F24" s="58">
        <f>'Table Summer Peak'!E58</f>
        <v>24169.686546596025</v>
      </c>
      <c r="G24" s="43"/>
      <c r="H24" s="58">
        <f t="shared" si="0"/>
        <v>391.68654659602544</v>
      </c>
      <c r="I24" s="59">
        <f t="shared" ref="I24:I32" si="3">H24/E24</f>
        <v>1.6472644738667063E-2</v>
      </c>
      <c r="J24" s="59"/>
      <c r="K24" s="58">
        <f>'Load Factor'!B16</f>
        <v>122407</v>
      </c>
      <c r="L24" s="58">
        <f>'Table NEL'!E58</f>
        <v>119624.75969152738</v>
      </c>
      <c r="M24" s="59"/>
      <c r="N24" s="97">
        <f>L24-K24</f>
        <v>-2782.2403084726247</v>
      </c>
      <c r="O24" s="59">
        <f>N24/K24</f>
        <v>-2.2729421589227944E-2</v>
      </c>
      <c r="P24" s="44"/>
    </row>
    <row r="25" spans="2:16" x14ac:dyDescent="0.2">
      <c r="B25" s="41"/>
      <c r="C25" s="77">
        <v>2017</v>
      </c>
      <c r="D25" s="77"/>
      <c r="E25" s="78">
        <f>'Load Factor'!C17</f>
        <v>24252</v>
      </c>
      <c r="F25" s="78">
        <f>'Table Summer Peak'!E59</f>
        <v>24336.040599945238</v>
      </c>
      <c r="G25" s="79"/>
      <c r="H25" s="78">
        <f t="shared" si="0"/>
        <v>84.040599945237773</v>
      </c>
      <c r="I25" s="80">
        <f t="shared" si="3"/>
        <v>3.4653059518900617E-3</v>
      </c>
      <c r="J25" s="80"/>
      <c r="K25" s="78">
        <f>'Load Factor'!B17</f>
        <v>123946</v>
      </c>
      <c r="L25" s="78">
        <f>'Table NEL'!E59</f>
        <v>118831.90329271216</v>
      </c>
      <c r="M25" s="80"/>
      <c r="N25" s="78">
        <f>L25-K25</f>
        <v>-5114.0967072878411</v>
      </c>
      <c r="O25" s="80">
        <f>N25/K25</f>
        <v>-4.1260683743629012E-2</v>
      </c>
      <c r="P25" s="44"/>
    </row>
    <row r="26" spans="2:16" x14ac:dyDescent="0.2">
      <c r="B26" s="41"/>
      <c r="C26" s="77">
        <v>2018</v>
      </c>
      <c r="D26" s="77"/>
      <c r="E26" s="78">
        <f>'Load Factor'!C18</f>
        <v>24648</v>
      </c>
      <c r="F26" s="78">
        <f>'Table Summer Peak'!E60</f>
        <v>24606.278955403854</v>
      </c>
      <c r="G26" s="79"/>
      <c r="H26" s="78">
        <f t="shared" si="0"/>
        <v>-41.721044596146385</v>
      </c>
      <c r="I26" s="80">
        <f t="shared" si="3"/>
        <v>-1.6926746428167147E-3</v>
      </c>
      <c r="J26" s="80"/>
      <c r="K26" s="78">
        <f>'Load Factor'!B18</f>
        <v>125433</v>
      </c>
      <c r="L26" s="78">
        <f>'Table NEL'!E60</f>
        <v>119562.96428621197</v>
      </c>
      <c r="M26" s="80"/>
      <c r="N26" s="78">
        <f>L26-K26</f>
        <v>-5870.0357137880346</v>
      </c>
      <c r="O26" s="80">
        <f>N26/K26</f>
        <v>-4.6798176825779775E-2</v>
      </c>
      <c r="P26" s="44"/>
    </row>
    <row r="27" spans="2:16" x14ac:dyDescent="0.2">
      <c r="B27" s="41"/>
      <c r="C27" s="42">
        <v>2019</v>
      </c>
      <c r="D27" s="42"/>
      <c r="E27" s="58">
        <f>'Load Factor'!C19</f>
        <v>25045</v>
      </c>
      <c r="F27" s="58">
        <f>'Table Summer Peak'!E61</f>
        <v>24893.09445872483</v>
      </c>
      <c r="G27" s="43"/>
      <c r="H27" s="58">
        <f t="shared" si="0"/>
        <v>-151.90554127516953</v>
      </c>
      <c r="I27" s="59">
        <f t="shared" si="3"/>
        <v>-6.0653041036202648E-3</v>
      </c>
      <c r="J27" s="59"/>
      <c r="K27" s="58">
        <f>'Load Factor'!B19</f>
        <v>127070</v>
      </c>
      <c r="L27" s="58">
        <f>'Table NEL'!E61</f>
        <v>120277.08401589832</v>
      </c>
      <c r="M27" s="59"/>
      <c r="N27" s="58">
        <f>L27-K27</f>
        <v>-6792.9159841016808</v>
      </c>
      <c r="O27" s="59">
        <f>N27/K27</f>
        <v>-5.3458062360129698E-2</v>
      </c>
      <c r="P27" s="44"/>
    </row>
    <row r="28" spans="2:16" x14ac:dyDescent="0.2">
      <c r="B28" s="41"/>
      <c r="C28" s="42">
        <v>2020</v>
      </c>
      <c r="D28" s="42"/>
      <c r="E28" s="58">
        <f>'Load Factor'!C20</f>
        <v>25369</v>
      </c>
      <c r="F28" s="58">
        <f>'Table Summer Peak'!E62</f>
        <v>25205.928535800045</v>
      </c>
      <c r="G28" s="43"/>
      <c r="H28" s="58">
        <f t="shared" si="0"/>
        <v>-163.07146419995479</v>
      </c>
      <c r="I28" s="59">
        <f t="shared" si="3"/>
        <v>-6.4279815601700815E-3</v>
      </c>
      <c r="J28" s="59"/>
      <c r="K28" s="58">
        <f>'Load Factor'!B20</f>
        <v>128851</v>
      </c>
      <c r="L28" s="58">
        <f>'Table NEL'!E62</f>
        <v>121585.15266596977</v>
      </c>
      <c r="M28" s="59"/>
      <c r="N28" s="58">
        <f t="shared" ref="N28:N32" si="4">L28-K28</f>
        <v>-7265.8473340302298</v>
      </c>
      <c r="O28" s="59">
        <f t="shared" ref="O28:O32" si="5">N28/K28</f>
        <v>-5.6389530031045396E-2</v>
      </c>
      <c r="P28" s="44"/>
    </row>
    <row r="29" spans="2:16" x14ac:dyDescent="0.2">
      <c r="B29" s="41"/>
      <c r="C29" s="42">
        <v>2021</v>
      </c>
      <c r="D29" s="42"/>
      <c r="E29" s="58">
        <f>'Load Factor'!C21</f>
        <v>25497</v>
      </c>
      <c r="F29" s="58">
        <f>'Table Summer Peak'!E63</f>
        <v>25316.416253234296</v>
      </c>
      <c r="G29" s="43"/>
      <c r="H29" s="58">
        <f t="shared" si="0"/>
        <v>-180.58374676570384</v>
      </c>
      <c r="I29" s="59">
        <f t="shared" si="3"/>
        <v>-7.0825488004747162E-3</v>
      </c>
      <c r="J29" s="59"/>
      <c r="K29" s="58">
        <f>'Load Factor'!B21</f>
        <v>129237</v>
      </c>
      <c r="L29" s="58">
        <f>'Table NEL'!E63</f>
        <v>121781.98672731742</v>
      </c>
      <c r="M29" s="59"/>
      <c r="N29" s="58">
        <f t="shared" si="4"/>
        <v>-7455.0132726825832</v>
      </c>
      <c r="O29" s="59">
        <f t="shared" si="5"/>
        <v>-5.7684821472818025E-2</v>
      </c>
      <c r="P29" s="44"/>
    </row>
    <row r="30" spans="2:16" x14ac:dyDescent="0.2">
      <c r="B30" s="41"/>
      <c r="C30" s="42">
        <v>2022</v>
      </c>
      <c r="D30" s="42"/>
      <c r="E30" s="58">
        <f>'Load Factor'!C22</f>
        <v>25833</v>
      </c>
      <c r="F30" s="58">
        <f>'Table Summer Peak'!E64</f>
        <v>25540.189209268094</v>
      </c>
      <c r="G30" s="43"/>
      <c r="H30" s="58">
        <f t="shared" si="0"/>
        <v>-292.81079073190631</v>
      </c>
      <c r="I30" s="59">
        <f t="shared" si="3"/>
        <v>-1.1334757509073909E-2</v>
      </c>
      <c r="J30" s="59"/>
      <c r="K30" s="58">
        <f>'Load Factor'!B22</f>
        <v>130077</v>
      </c>
      <c r="L30" s="58">
        <f>'Table NEL'!E64</f>
        <v>121965.69607954987</v>
      </c>
      <c r="M30" s="59"/>
      <c r="N30" s="58">
        <f t="shared" si="4"/>
        <v>-8111.3039204501256</v>
      </c>
      <c r="O30" s="59">
        <f t="shared" si="5"/>
        <v>-6.2357710590266728E-2</v>
      </c>
      <c r="P30" s="44"/>
    </row>
    <row r="31" spans="2:16" x14ac:dyDescent="0.2">
      <c r="B31" s="41"/>
      <c r="C31" s="42">
        <v>2023</v>
      </c>
      <c r="D31" s="42"/>
      <c r="E31" s="58">
        <f>'Load Factor'!C23</f>
        <v>26286</v>
      </c>
      <c r="F31" s="58">
        <f>'Table Summer Peak'!E65</f>
        <v>25832.903255827194</v>
      </c>
      <c r="G31" s="43"/>
      <c r="H31" s="58">
        <f t="shared" si="0"/>
        <v>-453.09674417280621</v>
      </c>
      <c r="I31" s="59">
        <f t="shared" si="3"/>
        <v>-1.7237188776261365E-2</v>
      </c>
      <c r="J31" s="59"/>
      <c r="K31" s="58">
        <f>'Load Factor'!B23</f>
        <v>131495</v>
      </c>
      <c r="L31" s="58">
        <f>'Table NEL'!E65</f>
        <v>122767.65544048569</v>
      </c>
      <c r="M31" s="59"/>
      <c r="N31" s="58">
        <f t="shared" si="4"/>
        <v>-8727.344559514313</v>
      </c>
      <c r="O31" s="59">
        <f t="shared" si="5"/>
        <v>-6.6370162816185505E-2</v>
      </c>
      <c r="P31" s="44"/>
    </row>
    <row r="32" spans="2:16" x14ac:dyDescent="0.2">
      <c r="B32" s="41"/>
      <c r="C32" s="42">
        <v>2024</v>
      </c>
      <c r="D32" s="42"/>
      <c r="E32" s="58">
        <f>'Load Factor'!C24</f>
        <v>26771</v>
      </c>
      <c r="F32" s="58">
        <f>'Table Summer Peak'!E66</f>
        <v>26180.278517781553</v>
      </c>
      <c r="G32" s="43"/>
      <c r="H32" s="58">
        <f t="shared" si="0"/>
        <v>-590.72148221844691</v>
      </c>
      <c r="I32" s="59">
        <f t="shared" si="3"/>
        <v>-2.2065723440231853E-2</v>
      </c>
      <c r="J32" s="59"/>
      <c r="K32" s="58">
        <f>'Load Factor'!B24</f>
        <v>133276</v>
      </c>
      <c r="L32" s="58">
        <f>'Table NEL'!E66</f>
        <v>123636.56442865705</v>
      </c>
      <c r="M32" s="59"/>
      <c r="N32" s="58">
        <f t="shared" si="4"/>
        <v>-9639.4355713429541</v>
      </c>
      <c r="O32" s="59">
        <f t="shared" si="5"/>
        <v>-7.2326867338027512E-2</v>
      </c>
      <c r="P32" s="44"/>
    </row>
    <row r="33" spans="2:16" ht="6" customHeight="1" x14ac:dyDescent="0.2">
      <c r="B33" s="45"/>
      <c r="C33" s="46"/>
      <c r="D33" s="46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</row>
    <row r="34" spans="2:16" ht="1.5" customHeight="1" x14ac:dyDescent="0.2">
      <c r="B34" s="49"/>
      <c r="C34" s="50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</row>
    <row r="36" spans="2:16" x14ac:dyDescent="0.2">
      <c r="B36" s="35" t="s">
        <v>28</v>
      </c>
    </row>
    <row r="38" spans="2:16" x14ac:dyDescent="0.2">
      <c r="B38" s="35" t="s">
        <v>29</v>
      </c>
    </row>
    <row r="39" spans="2:16" x14ac:dyDescent="0.2">
      <c r="C39" s="35" t="s">
        <v>42</v>
      </c>
    </row>
  </sheetData>
  <mergeCells count="6">
    <mergeCell ref="E10:F10"/>
    <mergeCell ref="E7:F7"/>
    <mergeCell ref="H9:I9"/>
    <mergeCell ref="K7:L7"/>
    <mergeCell ref="N9:O9"/>
    <mergeCell ref="K10:L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J14" sqref="J14"/>
    </sheetView>
  </sheetViews>
  <sheetFormatPr defaultRowHeight="15" x14ac:dyDescent="0.25"/>
  <cols>
    <col min="2" max="2" width="11.42578125" bestFit="1" customWidth="1"/>
    <col min="3" max="3" width="27" bestFit="1" customWidth="1"/>
    <col min="4" max="4" width="11" bestFit="1" customWidth="1"/>
    <col min="7" max="7" width="10.7109375" bestFit="1" customWidth="1"/>
    <col min="8" max="8" width="21.42578125" bestFit="1" customWidth="1"/>
  </cols>
  <sheetData>
    <row r="2" spans="1:9" x14ac:dyDescent="0.25">
      <c r="A2" s="105" t="s">
        <v>2</v>
      </c>
      <c r="B2" s="105"/>
      <c r="C2" s="105"/>
      <c r="D2" s="105"/>
      <c r="F2" s="105" t="s">
        <v>35</v>
      </c>
      <c r="G2" s="105"/>
      <c r="H2" s="105"/>
      <c r="I2" s="105"/>
    </row>
    <row r="4" spans="1:9" ht="17.25" x14ac:dyDescent="0.25">
      <c r="A4" t="s">
        <v>1</v>
      </c>
      <c r="B4" t="s">
        <v>3</v>
      </c>
      <c r="C4" t="s">
        <v>37</v>
      </c>
      <c r="D4" t="s">
        <v>0</v>
      </c>
      <c r="F4" t="s">
        <v>1</v>
      </c>
      <c r="G4" t="s">
        <v>36</v>
      </c>
      <c r="H4" t="s">
        <v>25</v>
      </c>
      <c r="I4" t="s">
        <v>0</v>
      </c>
    </row>
    <row r="5" spans="1:9" x14ac:dyDescent="0.25">
      <c r="A5">
        <v>2005</v>
      </c>
      <c r="B5" s="1">
        <v>111301</v>
      </c>
      <c r="C5" s="1">
        <v>22361</v>
      </c>
      <c r="D5" s="100">
        <f>(B5*1000)/(C5*8760)</f>
        <v>0.56820328282750932</v>
      </c>
      <c r="F5">
        <v>2005</v>
      </c>
      <c r="G5" s="98">
        <f>'Table NEL'!D42</f>
        <v>111442.88898999999</v>
      </c>
      <c r="H5" s="98">
        <f>'Table Summer Peak'!D42</f>
        <v>22361</v>
      </c>
      <c r="I5" s="99">
        <f>(G5*1000)/(H5*8760)</f>
        <v>0.56892764100861348</v>
      </c>
    </row>
    <row r="6" spans="1:9" x14ac:dyDescent="0.25">
      <c r="A6">
        <v>2006</v>
      </c>
      <c r="B6" s="1">
        <v>113137</v>
      </c>
      <c r="C6" s="1">
        <v>21819</v>
      </c>
      <c r="D6" s="100">
        <f t="shared" ref="D6:D24" si="0">(B6*1000)/(C6*8760)</f>
        <v>0.59192367424729941</v>
      </c>
      <c r="F6">
        <v>2006</v>
      </c>
      <c r="G6" s="98">
        <f>'Table NEL'!D43</f>
        <v>113405.97957808789</v>
      </c>
      <c r="H6" s="98">
        <f>'Table Summer Peak'!D43</f>
        <v>21819</v>
      </c>
      <c r="I6" s="99">
        <f t="shared" ref="I6:I24" si="1">(G6*1000)/(H6*8760)</f>
        <v>0.5933309537417113</v>
      </c>
    </row>
    <row r="7" spans="1:9" x14ac:dyDescent="0.25">
      <c r="A7">
        <v>2007</v>
      </c>
      <c r="B7" s="1">
        <v>114315</v>
      </c>
      <c r="C7" s="1">
        <v>21962</v>
      </c>
      <c r="D7" s="100">
        <f t="shared" si="0"/>
        <v>0.59419258420210253</v>
      </c>
      <c r="F7">
        <v>2007</v>
      </c>
      <c r="G7" s="98">
        <f>'Table NEL'!D44</f>
        <v>114532.2145</v>
      </c>
      <c r="H7" s="98">
        <f>'Table Summer Peak'!D44</f>
        <v>21962</v>
      </c>
      <c r="I7" s="99">
        <f t="shared" si="1"/>
        <v>0.59532163327773713</v>
      </c>
    </row>
    <row r="8" spans="1:9" x14ac:dyDescent="0.25">
      <c r="A8">
        <v>2008</v>
      </c>
      <c r="B8" s="1">
        <v>111004</v>
      </c>
      <c r="C8" s="1">
        <v>21060</v>
      </c>
      <c r="D8" s="100">
        <f t="shared" si="0"/>
        <v>0.60169465801124855</v>
      </c>
      <c r="F8">
        <v>2008</v>
      </c>
      <c r="G8" s="98">
        <f>'Table NEL'!D45</f>
        <v>111100.357</v>
      </c>
      <c r="H8" s="98">
        <f>'Table Summer Peak'!D45</f>
        <v>21060</v>
      </c>
      <c r="I8" s="99">
        <f t="shared" si="1"/>
        <v>0.60221695893880067</v>
      </c>
    </row>
    <row r="9" spans="1:9" x14ac:dyDescent="0.25">
      <c r="A9">
        <v>2009</v>
      </c>
      <c r="B9" s="1">
        <v>111303</v>
      </c>
      <c r="C9" s="1">
        <v>22351</v>
      </c>
      <c r="D9" s="100">
        <f t="shared" si="0"/>
        <v>0.5684677158878001</v>
      </c>
      <c r="F9">
        <v>2009</v>
      </c>
      <c r="G9" s="98">
        <f>'Table NEL'!D46</f>
        <v>111237.416</v>
      </c>
      <c r="H9" s="98">
        <f>'Table Summer Peak'!D46</f>
        <v>22351</v>
      </c>
      <c r="I9" s="99">
        <f t="shared" si="1"/>
        <v>0.56813275288879028</v>
      </c>
    </row>
    <row r="10" spans="1:9" x14ac:dyDescent="0.25">
      <c r="A10">
        <v>2010</v>
      </c>
      <c r="B10" s="1">
        <v>114475</v>
      </c>
      <c r="C10" s="1">
        <v>22256</v>
      </c>
      <c r="D10" s="100">
        <f t="shared" si="0"/>
        <v>0.58716401754265024</v>
      </c>
      <c r="F10">
        <v>2010</v>
      </c>
      <c r="G10" s="98">
        <f>'Table NEL'!D47</f>
        <v>114603.5325</v>
      </c>
      <c r="H10" s="98">
        <f>'Table Summer Peak'!D47</f>
        <v>22256</v>
      </c>
      <c r="I10" s="99">
        <f t="shared" si="1"/>
        <v>0.58782328514767146</v>
      </c>
    </row>
    <row r="11" spans="1:9" x14ac:dyDescent="0.25">
      <c r="A11">
        <v>2011</v>
      </c>
      <c r="B11" s="1">
        <v>112454</v>
      </c>
      <c r="C11" s="1">
        <v>21619</v>
      </c>
      <c r="D11" s="100">
        <f t="shared" si="0"/>
        <v>0.59379317322133984</v>
      </c>
      <c r="F11">
        <v>2011</v>
      </c>
      <c r="G11" s="98">
        <f>'Table NEL'!D48</f>
        <v>111542.2715</v>
      </c>
      <c r="H11" s="98">
        <f>'Table Summer Peak'!D48</f>
        <v>21619</v>
      </c>
      <c r="I11" s="99">
        <f t="shared" si="1"/>
        <v>0.5889789544373808</v>
      </c>
    </row>
    <row r="12" spans="1:9" x14ac:dyDescent="0.25">
      <c r="A12">
        <v>2012</v>
      </c>
      <c r="B12" s="1">
        <v>110866</v>
      </c>
      <c r="C12" s="1">
        <v>21440</v>
      </c>
      <c r="D12" s="100">
        <f t="shared" si="0"/>
        <v>0.59029552579567912</v>
      </c>
      <c r="F12">
        <v>2012</v>
      </c>
      <c r="G12" s="98">
        <f>'Table NEL'!D49</f>
        <v>110865.505</v>
      </c>
      <c r="H12" s="98">
        <f>'Table Summer Peak'!D49</f>
        <v>21440</v>
      </c>
      <c r="I12" s="99">
        <f t="shared" si="1"/>
        <v>0.59029289021502074</v>
      </c>
    </row>
    <row r="13" spans="1:9" x14ac:dyDescent="0.25">
      <c r="A13">
        <v>2013</v>
      </c>
      <c r="B13" s="1">
        <v>111655</v>
      </c>
      <c r="C13" s="1">
        <v>21576</v>
      </c>
      <c r="D13" s="100">
        <f t="shared" si="0"/>
        <v>0.59074919198229725</v>
      </c>
      <c r="F13">
        <v>2013</v>
      </c>
      <c r="G13" s="98">
        <f>'Table NEL'!D50</f>
        <v>111655.211</v>
      </c>
      <c r="H13" s="98">
        <f>'Table Summer Peak'!D50</f>
        <v>21576</v>
      </c>
      <c r="I13" s="99">
        <f t="shared" si="1"/>
        <v>0.590750308350391</v>
      </c>
    </row>
    <row r="14" spans="1:9" x14ac:dyDescent="0.25">
      <c r="A14">
        <v>2014</v>
      </c>
      <c r="B14" s="1">
        <v>115968</v>
      </c>
      <c r="C14" s="1">
        <v>22935</v>
      </c>
      <c r="D14" s="100">
        <f t="shared" si="0"/>
        <v>0.5772119539735584</v>
      </c>
      <c r="F14">
        <v>2014</v>
      </c>
      <c r="G14" s="98">
        <f>'Table NEL'!D51</f>
        <v>115968</v>
      </c>
      <c r="H14" s="98">
        <f>'Table Summer Peak'!D51</f>
        <v>22935</v>
      </c>
      <c r="I14" s="99">
        <f t="shared" si="1"/>
        <v>0.5772119539735584</v>
      </c>
    </row>
    <row r="15" spans="1:9" x14ac:dyDescent="0.25">
      <c r="A15">
        <v>2015</v>
      </c>
      <c r="B15" s="1">
        <v>119713</v>
      </c>
      <c r="C15" s="1">
        <v>23286</v>
      </c>
      <c r="D15" s="100">
        <f t="shared" si="0"/>
        <v>0.58687054796481475</v>
      </c>
      <c r="F15">
        <v>2015</v>
      </c>
      <c r="G15" s="98">
        <f>'Table NEL'!D52</f>
        <v>119963.51273953487</v>
      </c>
      <c r="H15" s="98">
        <f>'Table Summer Peak'!D52</f>
        <v>22959</v>
      </c>
      <c r="I15" s="99">
        <f t="shared" si="1"/>
        <v>0.59647479962561245</v>
      </c>
    </row>
    <row r="16" spans="1:9" x14ac:dyDescent="0.25">
      <c r="A16">
        <v>2016</v>
      </c>
      <c r="B16" s="1">
        <v>122407</v>
      </c>
      <c r="C16" s="1">
        <v>23778</v>
      </c>
      <c r="D16" s="100">
        <f t="shared" si="0"/>
        <v>0.58766093979661949</v>
      </c>
      <c r="F16">
        <v>2016</v>
      </c>
      <c r="G16" s="98">
        <f>'Table NEL'!E58</f>
        <v>119624.75969152738</v>
      </c>
      <c r="H16" s="98">
        <f>'Table Summer Peak'!E58</f>
        <v>24169.686546596025</v>
      </c>
      <c r="I16" s="99">
        <f t="shared" si="1"/>
        <v>0.56499675570916374</v>
      </c>
    </row>
    <row r="17" spans="1:9" x14ac:dyDescent="0.25">
      <c r="A17">
        <v>2017</v>
      </c>
      <c r="B17" s="1">
        <v>123946</v>
      </c>
      <c r="C17" s="1">
        <v>24252</v>
      </c>
      <c r="D17" s="100">
        <f t="shared" si="0"/>
        <v>0.58341937811276878</v>
      </c>
      <c r="F17">
        <v>2017</v>
      </c>
      <c r="G17" s="98">
        <f>'Table NEL'!E59</f>
        <v>118831.90329271216</v>
      </c>
      <c r="H17" s="98">
        <f>'Table Summer Peak'!E59</f>
        <v>24336.040599945238</v>
      </c>
      <c r="I17" s="99">
        <f t="shared" si="1"/>
        <v>0.55741548048036871</v>
      </c>
    </row>
    <row r="18" spans="1:9" x14ac:dyDescent="0.25">
      <c r="A18">
        <v>2018</v>
      </c>
      <c r="B18" s="1">
        <v>125433</v>
      </c>
      <c r="C18" s="1">
        <v>24648</v>
      </c>
      <c r="D18" s="100">
        <f t="shared" si="0"/>
        <v>0.58093296074482137</v>
      </c>
      <c r="F18">
        <v>2018</v>
      </c>
      <c r="G18" s="98">
        <f>'Table NEL'!E60</f>
        <v>119562.96428621197</v>
      </c>
      <c r="H18" s="98">
        <f>'Table Summer Peak'!E60</f>
        <v>24606.278955403854</v>
      </c>
      <c r="I18" s="99">
        <f t="shared" si="1"/>
        <v>0.55468525899660914</v>
      </c>
    </row>
    <row r="19" spans="1:9" x14ac:dyDescent="0.25">
      <c r="A19">
        <v>2019</v>
      </c>
      <c r="B19" s="1">
        <v>127070</v>
      </c>
      <c r="C19" s="1">
        <v>25045</v>
      </c>
      <c r="D19" s="100">
        <f t="shared" si="0"/>
        <v>0.57918577610529354</v>
      </c>
      <c r="F19">
        <v>2019</v>
      </c>
      <c r="G19" s="98">
        <f>'Table NEL'!E61</f>
        <v>120277.08401589832</v>
      </c>
      <c r="H19" s="98">
        <f>'Table Summer Peak'!E61</f>
        <v>24893.09445872483</v>
      </c>
      <c r="I19" s="99">
        <f t="shared" si="1"/>
        <v>0.55156906085639901</v>
      </c>
    </row>
    <row r="20" spans="1:9" x14ac:dyDescent="0.25">
      <c r="A20">
        <v>2020</v>
      </c>
      <c r="B20" s="1">
        <v>128851</v>
      </c>
      <c r="C20" s="1">
        <v>25369</v>
      </c>
      <c r="D20" s="100">
        <f t="shared" si="0"/>
        <v>0.57980284066538623</v>
      </c>
      <c r="F20">
        <v>2020</v>
      </c>
      <c r="G20" s="98">
        <f>'Table NEL'!E62</f>
        <v>121585.15266596977</v>
      </c>
      <c r="H20" s="98">
        <f>'Table Summer Peak'!E62</f>
        <v>25205.928535800045</v>
      </c>
      <c r="I20" s="99">
        <f t="shared" si="1"/>
        <v>0.55064758348237697</v>
      </c>
    </row>
    <row r="21" spans="1:9" x14ac:dyDescent="0.25">
      <c r="A21">
        <v>2021</v>
      </c>
      <c r="B21" s="1">
        <v>129237</v>
      </c>
      <c r="C21" s="1">
        <v>25497</v>
      </c>
      <c r="D21" s="100">
        <f t="shared" si="0"/>
        <v>0.57862031579326278</v>
      </c>
      <c r="F21">
        <v>2021</v>
      </c>
      <c r="G21" s="98">
        <f>'Table NEL'!E63</f>
        <v>121781.98672731742</v>
      </c>
      <c r="H21" s="98">
        <f>'Table Summer Peak'!E63</f>
        <v>25316.416253234296</v>
      </c>
      <c r="I21" s="99">
        <f t="shared" si="1"/>
        <v>0.54913196008135945</v>
      </c>
    </row>
    <row r="22" spans="1:9" x14ac:dyDescent="0.25">
      <c r="A22">
        <v>2022</v>
      </c>
      <c r="B22" s="1">
        <v>130077</v>
      </c>
      <c r="C22" s="1">
        <v>25833</v>
      </c>
      <c r="D22" s="100">
        <f t="shared" si="0"/>
        <v>0.5748063563171032</v>
      </c>
      <c r="F22">
        <v>2022</v>
      </c>
      <c r="G22" s="98">
        <f>'Table NEL'!E64</f>
        <v>121965.69607954987</v>
      </c>
      <c r="H22" s="98">
        <f>'Table Summer Peak'!E64</f>
        <v>25540.189209268094</v>
      </c>
      <c r="I22" s="99">
        <f t="shared" si="1"/>
        <v>0.54514179799274387</v>
      </c>
    </row>
    <row r="23" spans="1:9" x14ac:dyDescent="0.25">
      <c r="A23">
        <v>2023</v>
      </c>
      <c r="B23" s="1">
        <v>131495</v>
      </c>
      <c r="C23" s="1">
        <v>26286</v>
      </c>
      <c r="D23" s="100">
        <f t="shared" si="0"/>
        <v>0.57105853872245482</v>
      </c>
      <c r="F23">
        <v>2023</v>
      </c>
      <c r="G23" s="98">
        <f>'Table NEL'!E65</f>
        <v>122767.65544048569</v>
      </c>
      <c r="H23" s="98">
        <f>'Table Summer Peak'!E65</f>
        <v>25832.903255827194</v>
      </c>
      <c r="I23" s="99">
        <f t="shared" si="1"/>
        <v>0.54250861392077276</v>
      </c>
    </row>
    <row r="24" spans="1:9" x14ac:dyDescent="0.25">
      <c r="A24">
        <v>2024</v>
      </c>
      <c r="B24" s="1">
        <v>133276</v>
      </c>
      <c r="C24" s="1">
        <v>26771</v>
      </c>
      <c r="D24" s="100">
        <f t="shared" si="0"/>
        <v>0.56830731953014657</v>
      </c>
      <c r="F24">
        <v>2024</v>
      </c>
      <c r="G24" s="98">
        <f>'Table NEL'!E66</f>
        <v>123636.56442865705</v>
      </c>
      <c r="H24" s="98">
        <f>'Table Summer Peak'!E66</f>
        <v>26180.278517781553</v>
      </c>
      <c r="I24" s="99">
        <f t="shared" si="1"/>
        <v>0.53909904178620804</v>
      </c>
    </row>
    <row r="26" spans="1:9" ht="17.25" x14ac:dyDescent="0.25">
      <c r="A26" t="s">
        <v>4</v>
      </c>
    </row>
    <row r="28" spans="1:9" x14ac:dyDescent="0.25">
      <c r="A28" s="35" t="s">
        <v>28</v>
      </c>
    </row>
    <row r="31" spans="1:9" x14ac:dyDescent="0.25">
      <c r="A31" t="s">
        <v>5</v>
      </c>
    </row>
    <row r="32" spans="1:9" x14ac:dyDescent="0.25">
      <c r="A32" t="s">
        <v>6</v>
      </c>
    </row>
    <row r="33" spans="1:1" x14ac:dyDescent="0.25">
      <c r="A33" t="s">
        <v>34</v>
      </c>
    </row>
    <row r="34" spans="1:1" x14ac:dyDescent="0.25">
      <c r="A34" t="s">
        <v>43</v>
      </c>
    </row>
  </sheetData>
  <mergeCells count="2">
    <mergeCell ref="A2:D2"/>
    <mergeCell ref="F2:I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N7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107"/>
  <sheetViews>
    <sheetView topLeftCell="A25" zoomScaleNormal="100" zoomScaleSheetLayoutView="100" workbookViewId="0"/>
  </sheetViews>
  <sheetFormatPr defaultColWidth="9.140625" defaultRowHeight="12.75" x14ac:dyDescent="0.2"/>
  <cols>
    <col min="1" max="1" width="9.140625" style="3"/>
    <col min="2" max="2" width="17.7109375" style="3" customWidth="1"/>
    <col min="3" max="4" width="9.140625" style="3" customWidth="1"/>
    <col min="5" max="5" width="17.42578125" style="3" customWidth="1"/>
    <col min="6" max="7" width="9.140625" style="3"/>
    <col min="8" max="8" width="11" style="3" customWidth="1"/>
    <col min="9" max="9" width="11.42578125" style="3" customWidth="1"/>
    <col min="10" max="10" width="9.140625" style="3"/>
    <col min="11" max="13" width="14" style="3" customWidth="1"/>
    <col min="14" max="14" width="24.7109375" style="3" bestFit="1" customWidth="1"/>
    <col min="15" max="16384" width="9.140625" style="3"/>
  </cols>
  <sheetData>
    <row r="1" spans="1:9" x14ac:dyDescent="0.2">
      <c r="A1" s="2" t="s">
        <v>7</v>
      </c>
    </row>
    <row r="2" spans="1:9" x14ac:dyDescent="0.2">
      <c r="A2" s="2" t="s">
        <v>8</v>
      </c>
    </row>
    <row r="4" spans="1:9" ht="18.75" x14ac:dyDescent="0.3">
      <c r="A4" s="106" t="s">
        <v>9</v>
      </c>
      <c r="B4" s="107"/>
      <c r="C4" s="107"/>
      <c r="D4" s="107"/>
      <c r="E4" s="107"/>
      <c r="F4" s="107"/>
      <c r="G4" s="107"/>
      <c r="H4" s="107"/>
      <c r="I4" s="107"/>
    </row>
    <row r="5" spans="1:9" ht="18.75" x14ac:dyDescent="0.3">
      <c r="B5" s="4"/>
      <c r="C5" s="4"/>
      <c r="D5" s="4"/>
      <c r="E5" s="4"/>
      <c r="F5" s="4"/>
      <c r="G5" s="4"/>
      <c r="H5" s="4"/>
    </row>
    <row r="6" spans="1:9" x14ac:dyDescent="0.2">
      <c r="B6" s="108" t="s">
        <v>10</v>
      </c>
      <c r="C6" s="108"/>
      <c r="D6" s="108"/>
      <c r="E6" s="108"/>
      <c r="F6" s="108"/>
      <c r="G6" s="108"/>
      <c r="H6" s="108"/>
    </row>
    <row r="8" spans="1:9" x14ac:dyDescent="0.2">
      <c r="B8" s="5" t="s">
        <v>11</v>
      </c>
      <c r="D8" s="6"/>
      <c r="E8" s="6"/>
      <c r="F8" s="7">
        <f>AVERAGE(F18:F52)</f>
        <v>381.02857142857141</v>
      </c>
      <c r="G8" s="8">
        <f>(D52/D17)^(1/35)-1</f>
        <v>2.5155592442222874E-2</v>
      </c>
    </row>
    <row r="9" spans="1:9" x14ac:dyDescent="0.2">
      <c r="D9" s="6"/>
      <c r="E9" s="6"/>
      <c r="F9" s="9"/>
      <c r="G9" s="9"/>
    </row>
    <row r="10" spans="1:9" x14ac:dyDescent="0.2">
      <c r="B10" s="5" t="s">
        <v>12</v>
      </c>
      <c r="D10" s="6"/>
      <c r="E10" s="6"/>
      <c r="F10" s="7">
        <f>AVERAGE(C59:C67)</f>
        <v>388.14751481871684</v>
      </c>
      <c r="G10" s="8">
        <f>(B67/B58)^(1/9)-1</f>
        <v>1.5346892735514484E-2</v>
      </c>
    </row>
    <row r="11" spans="1:9" x14ac:dyDescent="0.2">
      <c r="B11" s="5" t="s">
        <v>13</v>
      </c>
      <c r="D11" s="6"/>
      <c r="E11" s="6"/>
      <c r="F11" s="7">
        <f>AVERAGE(F59:F67)</f>
        <v>266.97438605987514</v>
      </c>
      <c r="G11" s="8">
        <f>(E67/E58)^(1/9)-1</f>
        <v>1.0586305402438212E-2</v>
      </c>
      <c r="I11" s="8"/>
    </row>
    <row r="12" spans="1:9" x14ac:dyDescent="0.2">
      <c r="B12" s="10"/>
      <c r="I12" s="8"/>
    </row>
    <row r="13" spans="1:9" x14ac:dyDescent="0.2">
      <c r="B13" s="109" t="s">
        <v>14</v>
      </c>
      <c r="C13" s="109"/>
      <c r="D13" s="109"/>
      <c r="E13" s="109"/>
      <c r="F13" s="109"/>
      <c r="G13" s="109"/>
      <c r="H13" s="109"/>
    </row>
    <row r="14" spans="1:9" x14ac:dyDescent="0.2">
      <c r="A14" s="11"/>
      <c r="B14" s="12"/>
      <c r="C14" s="12"/>
      <c r="D14" s="13"/>
      <c r="E14" s="13"/>
      <c r="F14" s="13"/>
      <c r="G14" s="13"/>
      <c r="H14" s="13"/>
    </row>
    <row r="15" spans="1:9" x14ac:dyDescent="0.2">
      <c r="D15" s="9"/>
      <c r="F15" s="12" t="s">
        <v>15</v>
      </c>
      <c r="G15" s="12"/>
      <c r="H15" s="12"/>
    </row>
    <row r="16" spans="1:9" x14ac:dyDescent="0.2">
      <c r="C16" s="9"/>
      <c r="D16" s="14"/>
      <c r="E16" s="15"/>
      <c r="F16" s="16" t="s">
        <v>16</v>
      </c>
      <c r="H16" s="9" t="s">
        <v>17</v>
      </c>
    </row>
    <row r="17" spans="2:14" x14ac:dyDescent="0.2">
      <c r="B17" s="9">
        <v>1980</v>
      </c>
      <c r="D17" s="7">
        <v>9623</v>
      </c>
      <c r="E17" s="15"/>
      <c r="F17" s="7">
        <f>D17-8650</f>
        <v>973</v>
      </c>
      <c r="H17" s="8">
        <f>(D17/8650)-1</f>
        <v>0.11248554913294795</v>
      </c>
      <c r="J17" s="17"/>
      <c r="K17" s="17"/>
      <c r="M17" s="18"/>
      <c r="N17" s="19"/>
    </row>
    <row r="18" spans="2:14" x14ac:dyDescent="0.2">
      <c r="B18" s="9">
        <v>1981</v>
      </c>
      <c r="D18" s="7">
        <v>9738</v>
      </c>
      <c r="E18" s="15"/>
      <c r="F18" s="7">
        <f t="shared" ref="F18:F52" si="0">+D18-D17</f>
        <v>115</v>
      </c>
      <c r="H18" s="8">
        <f t="shared" ref="H18:H52" si="1">(D18/D17)-1</f>
        <v>1.195053517614042E-2</v>
      </c>
      <c r="J18" s="17"/>
      <c r="K18" s="17"/>
      <c r="M18" s="18"/>
      <c r="N18" s="19"/>
    </row>
    <row r="19" spans="2:14" x14ac:dyDescent="0.2">
      <c r="B19" s="9">
        <v>1982</v>
      </c>
      <c r="D19" s="7">
        <v>9862</v>
      </c>
      <c r="E19" s="15"/>
      <c r="F19" s="7">
        <f t="shared" si="0"/>
        <v>124</v>
      </c>
      <c r="H19" s="8">
        <f t="shared" si="1"/>
        <v>1.2733620866707707E-2</v>
      </c>
      <c r="J19" s="17"/>
      <c r="K19" s="17"/>
      <c r="M19" s="18"/>
      <c r="N19" s="19"/>
    </row>
    <row r="20" spans="2:14" x14ac:dyDescent="0.2">
      <c r="B20" s="9">
        <v>1983</v>
      </c>
      <c r="D20" s="7">
        <v>10676</v>
      </c>
      <c r="E20" s="15"/>
      <c r="F20" s="7">
        <f t="shared" si="0"/>
        <v>814</v>
      </c>
      <c r="H20" s="8">
        <f t="shared" si="1"/>
        <v>8.2539038734536607E-2</v>
      </c>
      <c r="J20" s="17"/>
      <c r="K20" s="17"/>
      <c r="M20" s="18"/>
      <c r="N20" s="19"/>
    </row>
    <row r="21" spans="2:14" x14ac:dyDescent="0.2">
      <c r="B21" s="9">
        <v>1984</v>
      </c>
      <c r="D21" s="7">
        <v>10270</v>
      </c>
      <c r="E21" s="15"/>
      <c r="F21" s="7">
        <f t="shared" si="0"/>
        <v>-406</v>
      </c>
      <c r="H21" s="8">
        <f t="shared" si="1"/>
        <v>-3.8029224428624997E-2</v>
      </c>
      <c r="J21" s="17"/>
      <c r="K21" s="17"/>
      <c r="M21" s="18"/>
      <c r="N21" s="19"/>
    </row>
    <row r="22" spans="2:14" x14ac:dyDescent="0.2">
      <c r="B22" s="9">
        <v>1985</v>
      </c>
      <c r="D22" s="7">
        <v>10654</v>
      </c>
      <c r="E22" s="15"/>
      <c r="F22" s="7">
        <f t="shared" si="0"/>
        <v>384</v>
      </c>
      <c r="H22" s="8">
        <f t="shared" si="1"/>
        <v>3.7390457643622144E-2</v>
      </c>
      <c r="J22" s="17"/>
      <c r="K22" s="17"/>
      <c r="M22" s="18"/>
      <c r="N22" s="19"/>
    </row>
    <row r="23" spans="2:14" x14ac:dyDescent="0.2">
      <c r="B23" s="9">
        <v>1986</v>
      </c>
      <c r="D23" s="7">
        <v>11022</v>
      </c>
      <c r="E23" s="15"/>
      <c r="F23" s="7">
        <f t="shared" si="0"/>
        <v>368</v>
      </c>
      <c r="H23" s="8">
        <f t="shared" si="1"/>
        <v>3.4541017458231682E-2</v>
      </c>
      <c r="J23" s="17"/>
      <c r="K23" s="17"/>
      <c r="M23" s="18"/>
      <c r="N23" s="19"/>
    </row>
    <row r="24" spans="2:14" x14ac:dyDescent="0.2">
      <c r="B24" s="9">
        <v>1987</v>
      </c>
      <c r="D24" s="7">
        <v>12394</v>
      </c>
      <c r="E24" s="15"/>
      <c r="F24" s="7">
        <f t="shared" si="0"/>
        <v>1372</v>
      </c>
      <c r="H24" s="8">
        <f t="shared" si="1"/>
        <v>0.12447831609508264</v>
      </c>
      <c r="J24" s="17"/>
      <c r="K24" s="17"/>
      <c r="M24" s="18"/>
      <c r="N24" s="19"/>
    </row>
    <row r="25" spans="2:14" x14ac:dyDescent="0.2">
      <c r="B25" s="9">
        <v>1988</v>
      </c>
      <c r="D25" s="7">
        <v>12382</v>
      </c>
      <c r="E25" s="15"/>
      <c r="F25" s="7">
        <f t="shared" si="0"/>
        <v>-12</v>
      </c>
      <c r="H25" s="8">
        <f t="shared" si="1"/>
        <v>-9.6821042439887428E-4</v>
      </c>
      <c r="J25" s="17"/>
      <c r="K25" s="17"/>
      <c r="M25" s="18"/>
      <c r="N25" s="19"/>
    </row>
    <row r="26" spans="2:14" x14ac:dyDescent="0.2">
      <c r="B26" s="9">
        <v>1989</v>
      </c>
      <c r="D26" s="7">
        <v>13425</v>
      </c>
      <c r="F26" s="7">
        <f t="shared" si="0"/>
        <v>1043</v>
      </c>
      <c r="H26" s="8">
        <f t="shared" si="1"/>
        <v>8.4235180100145302E-2</v>
      </c>
      <c r="J26" s="17"/>
      <c r="K26" s="17"/>
      <c r="M26" s="18"/>
      <c r="N26" s="19"/>
    </row>
    <row r="27" spans="2:14" x14ac:dyDescent="0.2">
      <c r="B27" s="9">
        <v>1990</v>
      </c>
      <c r="D27" s="7">
        <v>13754</v>
      </c>
      <c r="F27" s="7">
        <f t="shared" si="0"/>
        <v>329</v>
      </c>
      <c r="H27" s="8">
        <f t="shared" si="1"/>
        <v>2.4506517690875196E-2</v>
      </c>
      <c r="J27" s="17"/>
      <c r="K27" s="17"/>
      <c r="L27" s="17"/>
      <c r="M27" s="20"/>
      <c r="N27" s="19"/>
    </row>
    <row r="28" spans="2:14" x14ac:dyDescent="0.2">
      <c r="B28" s="9">
        <v>1991</v>
      </c>
      <c r="D28" s="7">
        <v>14123</v>
      </c>
      <c r="F28" s="7">
        <f t="shared" si="0"/>
        <v>369</v>
      </c>
      <c r="H28" s="8">
        <f t="shared" si="1"/>
        <v>2.682855896466485E-2</v>
      </c>
      <c r="J28" s="17"/>
      <c r="K28" s="17"/>
      <c r="L28" s="17"/>
      <c r="M28" s="20"/>
      <c r="N28" s="19"/>
    </row>
    <row r="29" spans="2:14" x14ac:dyDescent="0.2">
      <c r="B29" s="9">
        <v>1992</v>
      </c>
      <c r="D29" s="7">
        <v>14661</v>
      </c>
      <c r="F29" s="7">
        <f t="shared" si="0"/>
        <v>538</v>
      </c>
      <c r="H29" s="8">
        <f t="shared" si="1"/>
        <v>3.8093889400269143E-2</v>
      </c>
      <c r="J29" s="17"/>
      <c r="K29" s="17"/>
      <c r="L29" s="17"/>
      <c r="M29" s="20"/>
      <c r="N29" s="19"/>
    </row>
    <row r="30" spans="2:14" x14ac:dyDescent="0.2">
      <c r="B30" s="9">
        <v>1993</v>
      </c>
      <c r="D30" s="7">
        <v>15266</v>
      </c>
      <c r="F30" s="7">
        <f t="shared" si="0"/>
        <v>605</v>
      </c>
      <c r="H30" s="8">
        <f t="shared" si="1"/>
        <v>4.126594366005043E-2</v>
      </c>
      <c r="J30" s="17"/>
      <c r="K30" s="17"/>
      <c r="L30" s="17"/>
      <c r="M30" s="20"/>
      <c r="N30" s="19"/>
    </row>
    <row r="31" spans="2:14" x14ac:dyDescent="0.2">
      <c r="B31" s="9">
        <v>1994</v>
      </c>
      <c r="D31" s="7">
        <v>15179</v>
      </c>
      <c r="F31" s="7">
        <f t="shared" si="0"/>
        <v>-87</v>
      </c>
      <c r="H31" s="8">
        <f t="shared" si="1"/>
        <v>-5.6989388182889789E-3</v>
      </c>
      <c r="I31" s="21"/>
      <c r="J31" s="17"/>
      <c r="K31" s="17"/>
      <c r="L31" s="17"/>
      <c r="M31" s="20"/>
      <c r="N31" s="19"/>
    </row>
    <row r="32" spans="2:14" x14ac:dyDescent="0.2">
      <c r="B32" s="9">
        <v>1995</v>
      </c>
      <c r="D32" s="7">
        <v>15813</v>
      </c>
      <c r="F32" s="7">
        <f t="shared" si="0"/>
        <v>634</v>
      </c>
      <c r="H32" s="8">
        <f t="shared" si="1"/>
        <v>4.1768232426378615E-2</v>
      </c>
      <c r="J32" s="17"/>
      <c r="K32" s="17"/>
      <c r="L32" s="17"/>
      <c r="M32" s="20"/>
      <c r="N32" s="19"/>
    </row>
    <row r="33" spans="2:14" x14ac:dyDescent="0.2">
      <c r="B33" s="9">
        <v>1996</v>
      </c>
      <c r="D33" s="7">
        <v>16064</v>
      </c>
      <c r="F33" s="7">
        <f t="shared" si="0"/>
        <v>251</v>
      </c>
      <c r="H33" s="8">
        <f t="shared" si="1"/>
        <v>1.5873015873015817E-2</v>
      </c>
      <c r="J33" s="17"/>
      <c r="K33" s="17"/>
      <c r="L33" s="17"/>
      <c r="M33" s="20"/>
      <c r="N33" s="19"/>
    </row>
    <row r="34" spans="2:14" x14ac:dyDescent="0.2">
      <c r="B34" s="9">
        <v>1997</v>
      </c>
      <c r="D34" s="7">
        <v>16612.986456389575</v>
      </c>
      <c r="F34" s="7">
        <f t="shared" si="0"/>
        <v>548.98645638957532</v>
      </c>
      <c r="H34" s="8">
        <f t="shared" si="1"/>
        <v>3.4174953709510403E-2</v>
      </c>
      <c r="J34" s="17"/>
      <c r="K34" s="17"/>
      <c r="L34" s="17"/>
      <c r="M34" s="20"/>
      <c r="N34" s="19"/>
    </row>
    <row r="35" spans="2:14" x14ac:dyDescent="0.2">
      <c r="B35" s="9">
        <v>1998</v>
      </c>
      <c r="D35" s="7">
        <v>17897</v>
      </c>
      <c r="F35" s="7">
        <f t="shared" si="0"/>
        <v>1284.0135436104247</v>
      </c>
      <c r="H35" s="8">
        <f t="shared" si="1"/>
        <v>7.7289748413451376E-2</v>
      </c>
      <c r="J35" s="17"/>
      <c r="K35" s="17"/>
      <c r="L35" s="17"/>
      <c r="M35" s="20"/>
      <c r="N35" s="19"/>
    </row>
    <row r="36" spans="2:14" x14ac:dyDescent="0.2">
      <c r="B36" s="9">
        <v>1999</v>
      </c>
      <c r="D36" s="7">
        <v>17615</v>
      </c>
      <c r="F36" s="7">
        <f t="shared" si="0"/>
        <v>-282</v>
      </c>
      <c r="H36" s="8">
        <f t="shared" si="1"/>
        <v>-1.5756830753757667E-2</v>
      </c>
      <c r="J36" s="17"/>
      <c r="K36" s="17"/>
      <c r="L36" s="17"/>
      <c r="M36" s="20"/>
      <c r="N36" s="19"/>
    </row>
    <row r="37" spans="2:14" x14ac:dyDescent="0.2">
      <c r="B37" s="9">
        <v>2000</v>
      </c>
      <c r="D37" s="7">
        <v>17808</v>
      </c>
      <c r="F37" s="7">
        <f t="shared" si="0"/>
        <v>193</v>
      </c>
      <c r="H37" s="8">
        <f t="shared" si="1"/>
        <v>1.0956571104172586E-2</v>
      </c>
      <c r="J37" s="17"/>
      <c r="K37" s="17"/>
      <c r="L37" s="17"/>
      <c r="M37" s="20"/>
      <c r="N37" s="19"/>
    </row>
    <row r="38" spans="2:14" x14ac:dyDescent="0.2">
      <c r="B38" s="9">
        <v>2001</v>
      </c>
      <c r="D38" s="7">
        <v>18754</v>
      </c>
      <c r="F38" s="7">
        <f t="shared" si="0"/>
        <v>946</v>
      </c>
      <c r="H38" s="8">
        <f t="shared" si="1"/>
        <v>5.3122192273135749E-2</v>
      </c>
      <c r="J38" s="17"/>
      <c r="K38" s="17"/>
      <c r="L38" s="17"/>
      <c r="M38" s="20"/>
      <c r="N38" s="19"/>
    </row>
    <row r="39" spans="2:14" x14ac:dyDescent="0.2">
      <c r="B39" s="9">
        <v>2002</v>
      </c>
      <c r="D39" s="7">
        <v>19219</v>
      </c>
      <c r="F39" s="7">
        <f t="shared" si="0"/>
        <v>465</v>
      </c>
      <c r="H39" s="8">
        <f t="shared" si="1"/>
        <v>2.4794710461768066E-2</v>
      </c>
      <c r="J39" s="17"/>
      <c r="K39" s="17"/>
      <c r="L39" s="17"/>
      <c r="M39" s="20"/>
      <c r="N39" s="19"/>
    </row>
    <row r="40" spans="2:14" x14ac:dyDescent="0.2">
      <c r="B40" s="9">
        <v>2003</v>
      </c>
      <c r="D40" s="7">
        <v>19668</v>
      </c>
      <c r="F40" s="7">
        <f t="shared" si="0"/>
        <v>449</v>
      </c>
      <c r="H40" s="8">
        <f t="shared" si="1"/>
        <v>2.3362297726208459E-2</v>
      </c>
      <c r="J40" s="17"/>
      <c r="K40" s="17"/>
      <c r="L40" s="17"/>
      <c r="M40" s="20"/>
      <c r="N40" s="19"/>
    </row>
    <row r="41" spans="2:14" x14ac:dyDescent="0.2">
      <c r="B41" s="9">
        <v>2004</v>
      </c>
      <c r="D41" s="7">
        <v>20545</v>
      </c>
      <c r="F41" s="7">
        <f t="shared" si="0"/>
        <v>877</v>
      </c>
      <c r="H41" s="8">
        <f t="shared" si="1"/>
        <v>4.4590197274761101E-2</v>
      </c>
      <c r="I41" s="17"/>
      <c r="J41" s="17"/>
      <c r="K41" s="17"/>
      <c r="L41" s="17"/>
      <c r="M41" s="20"/>
      <c r="N41" s="19"/>
    </row>
    <row r="42" spans="2:14" x14ac:dyDescent="0.2">
      <c r="B42" s="9">
        <v>2005</v>
      </c>
      <c r="D42" s="7">
        <v>22361</v>
      </c>
      <c r="E42" s="17"/>
      <c r="F42" s="7">
        <f t="shared" si="0"/>
        <v>1816</v>
      </c>
      <c r="H42" s="8">
        <f t="shared" si="1"/>
        <v>8.8391336091506512E-2</v>
      </c>
      <c r="I42" s="17"/>
      <c r="J42" s="17"/>
      <c r="K42" s="17"/>
      <c r="L42" s="17"/>
      <c r="M42" s="20"/>
      <c r="N42" s="19"/>
    </row>
    <row r="43" spans="2:14" x14ac:dyDescent="0.2">
      <c r="B43" s="9">
        <v>2006</v>
      </c>
      <c r="D43" s="7">
        <v>21819</v>
      </c>
      <c r="E43" s="17"/>
      <c r="F43" s="7">
        <f t="shared" si="0"/>
        <v>-542</v>
      </c>
      <c r="H43" s="8">
        <f t="shared" si="1"/>
        <v>-2.4238629757166508E-2</v>
      </c>
      <c r="I43" s="17"/>
      <c r="J43" s="17"/>
      <c r="K43" s="17"/>
      <c r="L43" s="17"/>
      <c r="M43" s="20"/>
      <c r="N43" s="19"/>
    </row>
    <row r="44" spans="2:14" x14ac:dyDescent="0.2">
      <c r="B44" s="9">
        <v>2007</v>
      </c>
      <c r="D44" s="7">
        <v>21962</v>
      </c>
      <c r="F44" s="7">
        <f t="shared" si="0"/>
        <v>143</v>
      </c>
      <c r="H44" s="8">
        <f t="shared" si="1"/>
        <v>6.5539208946330252E-3</v>
      </c>
      <c r="I44" s="17"/>
      <c r="J44" s="17"/>
      <c r="K44" s="17"/>
      <c r="L44" s="17"/>
      <c r="M44" s="20"/>
      <c r="N44" s="19"/>
    </row>
    <row r="45" spans="2:14" x14ac:dyDescent="0.2">
      <c r="B45" s="9">
        <v>2008</v>
      </c>
      <c r="D45" s="7">
        <v>21060</v>
      </c>
      <c r="F45" s="7">
        <f t="shared" si="0"/>
        <v>-902</v>
      </c>
      <c r="H45" s="8">
        <f t="shared" si="1"/>
        <v>-4.1070940715781767E-2</v>
      </c>
      <c r="I45" s="17"/>
      <c r="J45" s="17"/>
      <c r="K45" s="17"/>
      <c r="L45" s="17"/>
      <c r="M45" s="20"/>
      <c r="N45" s="19"/>
    </row>
    <row r="46" spans="2:14" x14ac:dyDescent="0.2">
      <c r="B46" s="9">
        <v>2009</v>
      </c>
      <c r="D46" s="7">
        <v>22351</v>
      </c>
      <c r="F46" s="7">
        <f t="shared" si="0"/>
        <v>1291</v>
      </c>
      <c r="H46" s="8">
        <f t="shared" si="1"/>
        <v>6.1301044634378021E-2</v>
      </c>
      <c r="I46" s="17"/>
      <c r="J46" s="17"/>
      <c r="K46" s="17"/>
      <c r="L46" s="17"/>
      <c r="M46" s="20"/>
      <c r="N46" s="19"/>
    </row>
    <row r="47" spans="2:14" x14ac:dyDescent="0.2">
      <c r="B47" s="9">
        <v>2010</v>
      </c>
      <c r="D47" s="7">
        <v>22256</v>
      </c>
      <c r="F47" s="7">
        <f t="shared" si="0"/>
        <v>-95</v>
      </c>
      <c r="H47" s="8">
        <f t="shared" si="1"/>
        <v>-4.2503691110017394E-3</v>
      </c>
      <c r="I47" s="17"/>
      <c r="K47" s="17"/>
      <c r="L47" s="17"/>
      <c r="M47" s="20"/>
      <c r="N47" s="19"/>
    </row>
    <row r="48" spans="2:14" x14ac:dyDescent="0.2">
      <c r="B48" s="9">
        <v>2011</v>
      </c>
      <c r="D48" s="7">
        <v>21619</v>
      </c>
      <c r="F48" s="7">
        <f t="shared" si="0"/>
        <v>-637</v>
      </c>
      <c r="H48" s="8">
        <f t="shared" si="1"/>
        <v>-2.8621495327102786E-2</v>
      </c>
      <c r="I48" s="17"/>
      <c r="K48" s="17"/>
      <c r="L48" s="17"/>
      <c r="M48" s="20"/>
      <c r="N48" s="19"/>
    </row>
    <row r="49" spans="1:20" x14ac:dyDescent="0.2">
      <c r="B49" s="9">
        <v>2012</v>
      </c>
      <c r="D49" s="7">
        <v>21440</v>
      </c>
      <c r="F49" s="7">
        <f t="shared" si="0"/>
        <v>-179</v>
      </c>
      <c r="H49" s="8">
        <f t="shared" si="1"/>
        <v>-8.2797539201627801E-3</v>
      </c>
      <c r="I49" s="17"/>
      <c r="K49" s="17"/>
      <c r="L49" s="17"/>
      <c r="M49" s="20"/>
      <c r="N49" s="19"/>
    </row>
    <row r="50" spans="1:20" x14ac:dyDescent="0.2">
      <c r="B50" s="9">
        <v>2013</v>
      </c>
      <c r="D50" s="7">
        <v>21576</v>
      </c>
      <c r="F50" s="7">
        <f t="shared" si="0"/>
        <v>136</v>
      </c>
      <c r="H50" s="8">
        <f t="shared" si="1"/>
        <v>6.3432835820895761E-3</v>
      </c>
      <c r="I50" s="17"/>
      <c r="K50" s="17"/>
      <c r="L50" s="17"/>
      <c r="M50" s="20"/>
      <c r="N50" s="19"/>
    </row>
    <row r="51" spans="1:20" x14ac:dyDescent="0.2">
      <c r="B51" s="9">
        <v>2014</v>
      </c>
      <c r="D51" s="7">
        <v>22935</v>
      </c>
      <c r="F51" s="7">
        <f t="shared" si="0"/>
        <v>1359</v>
      </c>
      <c r="H51" s="8">
        <f t="shared" si="1"/>
        <v>6.2986651835372554E-2</v>
      </c>
      <c r="I51" s="17"/>
      <c r="K51" s="17"/>
      <c r="L51" s="22"/>
      <c r="M51" s="20"/>
      <c r="N51" s="19"/>
    </row>
    <row r="52" spans="1:20" x14ac:dyDescent="0.2">
      <c r="B52" s="9">
        <v>2015</v>
      </c>
      <c r="D52" s="7">
        <v>22959</v>
      </c>
      <c r="F52" s="7">
        <f t="shared" si="0"/>
        <v>24</v>
      </c>
      <c r="H52" s="8">
        <f t="shared" si="1"/>
        <v>1.0464355788097901E-3</v>
      </c>
      <c r="I52" s="17"/>
      <c r="K52" s="17"/>
      <c r="L52" s="22"/>
      <c r="M52" s="20"/>
      <c r="N52" s="19"/>
    </row>
    <row r="53" spans="1:20" x14ac:dyDescent="0.2">
      <c r="B53" s="9"/>
      <c r="F53" s="23"/>
      <c r="H53" s="8"/>
      <c r="M53" s="17"/>
      <c r="N53" s="17"/>
    </row>
    <row r="54" spans="1:20" x14ac:dyDescent="0.2">
      <c r="A54" s="109" t="s">
        <v>18</v>
      </c>
      <c r="B54" s="109"/>
      <c r="C54" s="109"/>
      <c r="D54" s="109"/>
      <c r="E54" s="109"/>
      <c r="F54" s="109"/>
      <c r="G54" s="109"/>
      <c r="H54" s="109"/>
      <c r="I54" s="109"/>
      <c r="M54" s="17"/>
      <c r="N54" s="17"/>
    </row>
    <row r="55" spans="1:20" x14ac:dyDescent="0.2">
      <c r="M55" s="17"/>
      <c r="N55" s="17"/>
    </row>
    <row r="56" spans="1:20" x14ac:dyDescent="0.2">
      <c r="B56" s="24" t="s">
        <v>19</v>
      </c>
      <c r="C56" s="110" t="s">
        <v>15</v>
      </c>
      <c r="D56" s="110"/>
      <c r="E56" s="25" t="s">
        <v>20</v>
      </c>
      <c r="F56" s="110" t="s">
        <v>15</v>
      </c>
      <c r="G56" s="110"/>
      <c r="H56" s="110" t="s">
        <v>21</v>
      </c>
      <c r="I56" s="110"/>
      <c r="K56" s="26"/>
      <c r="L56" s="26"/>
      <c r="M56" s="17"/>
      <c r="N56" s="17"/>
    </row>
    <row r="57" spans="1:20" x14ac:dyDescent="0.2">
      <c r="B57" s="27" t="s">
        <v>22</v>
      </c>
      <c r="C57" s="28" t="s">
        <v>16</v>
      </c>
      <c r="D57" s="29" t="s">
        <v>17</v>
      </c>
      <c r="E57" s="27" t="s">
        <v>22</v>
      </c>
      <c r="F57" s="28" t="s">
        <v>16</v>
      </c>
      <c r="G57" s="29" t="s">
        <v>17</v>
      </c>
      <c r="H57" s="28" t="s">
        <v>16</v>
      </c>
      <c r="I57" s="29" t="s">
        <v>17</v>
      </c>
      <c r="M57" s="17"/>
      <c r="N57" s="17"/>
    </row>
    <row r="58" spans="1:20" x14ac:dyDescent="0.2">
      <c r="A58" s="9">
        <v>2016</v>
      </c>
      <c r="B58" s="30">
        <v>23778.410962330341</v>
      </c>
      <c r="C58" s="7">
        <f>+B58-D52</f>
        <v>819.41096233034114</v>
      </c>
      <c r="D58" s="8">
        <f>(B58/D52)-1</f>
        <v>3.5690185214092063E-2</v>
      </c>
      <c r="E58" s="30">
        <v>24169.686546596025</v>
      </c>
      <c r="F58" s="7">
        <f>+E58-D52</f>
        <v>1210.6865465960254</v>
      </c>
      <c r="G58" s="8">
        <f>(E58/D52)-1</f>
        <v>5.2732547001002938E-2</v>
      </c>
      <c r="H58" s="7">
        <f t="shared" ref="H58:H81" si="2">E58-B58</f>
        <v>391.2755842656843</v>
      </c>
      <c r="I58" s="8">
        <f t="shared" ref="I58:I81" si="3">(E58/B58)-1</f>
        <v>1.6455077039653432E-2</v>
      </c>
      <c r="J58" s="17"/>
      <c r="K58" s="31"/>
      <c r="L58" s="20"/>
      <c r="M58" s="20"/>
      <c r="N58" s="17"/>
      <c r="P58" s="17"/>
      <c r="R58" s="17"/>
      <c r="S58" s="17"/>
    </row>
    <row r="59" spans="1:20" x14ac:dyDescent="0.2">
      <c r="A59" s="9">
        <v>2017</v>
      </c>
      <c r="B59" s="30">
        <v>24252.250202527594</v>
      </c>
      <c r="C59" s="7">
        <f>+B59-B58</f>
        <v>473.83924019725237</v>
      </c>
      <c r="D59" s="8">
        <f>(B59/B58)-1</f>
        <v>1.9927287864101029E-2</v>
      </c>
      <c r="E59" s="30">
        <v>24336.040599945238</v>
      </c>
      <c r="F59" s="7">
        <f>+E59-E58</f>
        <v>166.35405334921234</v>
      </c>
      <c r="G59" s="8">
        <f t="shared" ref="G59:G81" si="4">(E59/E58)-1</f>
        <v>6.8827559276991579E-3</v>
      </c>
      <c r="H59" s="7">
        <f t="shared" si="2"/>
        <v>83.790397417644272</v>
      </c>
      <c r="I59" s="8">
        <f t="shared" si="3"/>
        <v>3.454953528762017E-3</v>
      </c>
      <c r="J59" s="17"/>
      <c r="K59" s="31"/>
      <c r="L59" s="32"/>
      <c r="M59" s="17"/>
      <c r="N59" s="17"/>
      <c r="P59" s="17"/>
      <c r="R59" s="17"/>
      <c r="S59" s="17"/>
    </row>
    <row r="60" spans="1:20" x14ac:dyDescent="0.2">
      <c r="A60" s="9">
        <v>2018</v>
      </c>
      <c r="B60" s="30">
        <v>24647.547835404202</v>
      </c>
      <c r="C60" s="7">
        <f>+B60-B59</f>
        <v>395.29763287660899</v>
      </c>
      <c r="D60" s="8">
        <f>(B60/B59)-1</f>
        <v>1.6299420860972802E-2</v>
      </c>
      <c r="E60" s="30">
        <v>24606.278955403854</v>
      </c>
      <c r="F60" s="7">
        <f>+E60-E59</f>
        <v>270.23835545861584</v>
      </c>
      <c r="G60" s="8">
        <f t="shared" si="4"/>
        <v>1.1104450387020792E-2</v>
      </c>
      <c r="H60" s="7">
        <f t="shared" si="2"/>
        <v>-41.268880000348872</v>
      </c>
      <c r="I60" s="8">
        <f t="shared" si="3"/>
        <v>-1.6743604790196986E-3</v>
      </c>
      <c r="J60" s="17"/>
      <c r="K60" s="31"/>
      <c r="L60" s="32"/>
      <c r="M60" s="17"/>
      <c r="N60" s="17"/>
      <c r="P60" s="17"/>
      <c r="R60" s="17"/>
      <c r="S60" s="17"/>
      <c r="T60" s="17"/>
    </row>
    <row r="61" spans="1:20" x14ac:dyDescent="0.2">
      <c r="A61" s="9">
        <v>2019</v>
      </c>
      <c r="B61" s="30">
        <v>25044.769638685575</v>
      </c>
      <c r="C61" s="7">
        <f t="shared" ref="C61:C105" si="5">+B61-B60</f>
        <v>397.22180328137256</v>
      </c>
      <c r="D61" s="8">
        <f>(B61/B60)-1</f>
        <v>1.611607799420911E-2</v>
      </c>
      <c r="E61" s="30">
        <v>24893.09445872483</v>
      </c>
      <c r="F61" s="7">
        <f>+E61-E60</f>
        <v>286.81550332097686</v>
      </c>
      <c r="G61" s="8">
        <f t="shared" si="4"/>
        <v>1.1656191650952108E-2</v>
      </c>
      <c r="H61" s="7">
        <f t="shared" si="2"/>
        <v>-151.67517996074457</v>
      </c>
      <c r="I61" s="8">
        <f t="shared" si="3"/>
        <v>-6.0561619112063925E-3</v>
      </c>
      <c r="J61" s="17"/>
      <c r="K61" s="31"/>
      <c r="L61" s="32"/>
      <c r="M61" s="17"/>
      <c r="N61" s="17"/>
      <c r="P61" s="17"/>
      <c r="R61" s="17"/>
      <c r="S61" s="17"/>
    </row>
    <row r="62" spans="1:20" x14ac:dyDescent="0.2">
      <c r="A62" s="9">
        <v>2020</v>
      </c>
      <c r="B62" s="30">
        <v>25369.173738661135</v>
      </c>
      <c r="C62" s="7">
        <f t="shared" si="5"/>
        <v>324.4040999755598</v>
      </c>
      <c r="D62" s="8">
        <f>(B62/B61)-1</f>
        <v>1.2952968011111787E-2</v>
      </c>
      <c r="E62" s="30">
        <v>25205.928535800045</v>
      </c>
      <c r="F62" s="7">
        <f>+E62-E61</f>
        <v>312.83407707521474</v>
      </c>
      <c r="G62" s="8">
        <f t="shared" si="4"/>
        <v>1.2567102800092878E-2</v>
      </c>
      <c r="H62" s="7">
        <f t="shared" si="2"/>
        <v>-163.24520286108964</v>
      </c>
      <c r="I62" s="8">
        <f t="shared" si="3"/>
        <v>-6.4347859549053199E-3</v>
      </c>
      <c r="J62" s="17"/>
      <c r="K62" s="31"/>
      <c r="L62" s="20"/>
      <c r="M62" s="17"/>
      <c r="N62" s="17"/>
      <c r="P62" s="17"/>
      <c r="Q62" s="33"/>
      <c r="R62" s="17"/>
      <c r="S62" s="17"/>
    </row>
    <row r="63" spans="1:20" x14ac:dyDescent="0.2">
      <c r="A63" s="9">
        <v>2021</v>
      </c>
      <c r="B63" s="30">
        <v>25497.062644139285</v>
      </c>
      <c r="C63" s="7">
        <f t="shared" si="5"/>
        <v>127.88890547815026</v>
      </c>
      <c r="D63" s="8">
        <f t="shared" ref="D63:D105" si="6">(B63/B62)-1</f>
        <v>5.0411143380384438E-3</v>
      </c>
      <c r="E63" s="30">
        <v>25316.416253234296</v>
      </c>
      <c r="F63" s="7">
        <f t="shared" ref="F63:F81" si="7">+E63-E62</f>
        <v>110.48771743425095</v>
      </c>
      <c r="G63" s="8">
        <f t="shared" si="4"/>
        <v>4.383401995182501E-3</v>
      </c>
      <c r="H63" s="7">
        <f t="shared" si="2"/>
        <v>-180.64639090498895</v>
      </c>
      <c r="I63" s="8">
        <f t="shared" si="3"/>
        <v>-7.0849883151741233E-3</v>
      </c>
      <c r="J63" s="17"/>
      <c r="K63" s="31"/>
      <c r="L63" s="20"/>
      <c r="M63" s="17"/>
      <c r="N63" s="17"/>
      <c r="P63" s="17"/>
      <c r="R63" s="17"/>
      <c r="S63" s="17"/>
    </row>
    <row r="64" spans="1:20" x14ac:dyDescent="0.2">
      <c r="A64" s="9">
        <v>2022</v>
      </c>
      <c r="B64" s="30">
        <v>25832.737450250799</v>
      </c>
      <c r="C64" s="7">
        <f t="shared" si="5"/>
        <v>335.67480611151404</v>
      </c>
      <c r="D64" s="8">
        <f t="shared" si="6"/>
        <v>1.3165234395683401E-2</v>
      </c>
      <c r="E64" s="30">
        <v>25540.189209268094</v>
      </c>
      <c r="F64" s="7">
        <f t="shared" si="7"/>
        <v>223.77295603379753</v>
      </c>
      <c r="G64" s="8">
        <f t="shared" si="4"/>
        <v>8.8390455345435104E-3</v>
      </c>
      <c r="H64" s="7">
        <f t="shared" si="2"/>
        <v>-292.54824098270547</v>
      </c>
      <c r="I64" s="8">
        <f t="shared" si="3"/>
        <v>-1.1324709258788368E-2</v>
      </c>
      <c r="J64" s="17"/>
      <c r="K64" s="31"/>
      <c r="L64" s="20"/>
      <c r="M64" s="17"/>
      <c r="N64" s="17"/>
      <c r="P64" s="17"/>
      <c r="R64" s="17"/>
      <c r="S64" s="17"/>
    </row>
    <row r="65" spans="1:19" x14ac:dyDescent="0.2">
      <c r="A65" s="9">
        <v>2023</v>
      </c>
      <c r="B65" s="30">
        <v>26285.955441951894</v>
      </c>
      <c r="C65" s="7">
        <f t="shared" si="5"/>
        <v>453.21799170109443</v>
      </c>
      <c r="D65" s="8">
        <f t="shared" si="6"/>
        <v>1.7544326944595401E-2</v>
      </c>
      <c r="E65" s="30">
        <v>25832.903255827194</v>
      </c>
      <c r="F65" s="7">
        <f t="shared" si="7"/>
        <v>292.7140465591001</v>
      </c>
      <c r="G65" s="8">
        <f t="shared" si="4"/>
        <v>1.1460919265738223E-2</v>
      </c>
      <c r="H65" s="7">
        <f t="shared" si="2"/>
        <v>-453.0521861246998</v>
      </c>
      <c r="I65" s="8">
        <f t="shared" si="3"/>
        <v>-1.7235522867912856E-2</v>
      </c>
      <c r="J65" s="17"/>
      <c r="K65" s="31"/>
      <c r="L65" s="20"/>
      <c r="M65" s="17"/>
      <c r="N65" s="17"/>
      <c r="P65" s="17"/>
      <c r="R65" s="17"/>
      <c r="S65" s="17"/>
    </row>
    <row r="66" spans="1:19" x14ac:dyDescent="0.2">
      <c r="A66" s="9">
        <v>2024</v>
      </c>
      <c r="B66" s="30">
        <v>26770.512718381797</v>
      </c>
      <c r="C66" s="7">
        <f t="shared" si="5"/>
        <v>484.55727642990314</v>
      </c>
      <c r="D66" s="8">
        <f t="shared" si="6"/>
        <v>1.8434075090021595E-2</v>
      </c>
      <c r="E66" s="30">
        <v>26180.278517781553</v>
      </c>
      <c r="F66" s="7">
        <f t="shared" si="7"/>
        <v>347.3752619543593</v>
      </c>
      <c r="G66" s="8">
        <f t="shared" si="4"/>
        <v>1.3447008201681765E-2</v>
      </c>
      <c r="H66" s="7">
        <f t="shared" si="2"/>
        <v>-590.23420060024364</v>
      </c>
      <c r="I66" s="8">
        <f t="shared" si="3"/>
        <v>-2.204792290716806E-2</v>
      </c>
      <c r="J66" s="17"/>
      <c r="K66" s="31"/>
      <c r="L66" s="20"/>
      <c r="M66" s="17"/>
      <c r="N66" s="17"/>
      <c r="P66" s="17"/>
      <c r="R66" s="17"/>
      <c r="S66" s="17"/>
    </row>
    <row r="67" spans="1:19" x14ac:dyDescent="0.2">
      <c r="A67" s="9">
        <v>2025</v>
      </c>
      <c r="B67" s="30">
        <v>27271.738595698793</v>
      </c>
      <c r="C67" s="7">
        <f t="shared" si="5"/>
        <v>501.22587731699605</v>
      </c>
      <c r="D67" s="8">
        <f t="shared" si="6"/>
        <v>1.8723058560355277E-2</v>
      </c>
      <c r="E67" s="30">
        <v>26572.456021134902</v>
      </c>
      <c r="F67" s="7">
        <f t="shared" si="7"/>
        <v>392.17750335334858</v>
      </c>
      <c r="G67" s="8">
        <f t="shared" si="4"/>
        <v>1.4979882780352449E-2</v>
      </c>
      <c r="H67" s="7">
        <f t="shared" si="2"/>
        <v>-699.2825745638911</v>
      </c>
      <c r="I67" s="8">
        <f t="shared" si="3"/>
        <v>-2.5641290602359312E-2</v>
      </c>
      <c r="J67" s="17"/>
      <c r="K67" s="20"/>
      <c r="L67" s="20"/>
      <c r="M67" s="17"/>
      <c r="N67" s="17"/>
      <c r="P67" s="17"/>
      <c r="R67" s="17"/>
      <c r="S67" s="17"/>
    </row>
    <row r="68" spans="1:19" x14ac:dyDescent="0.2">
      <c r="A68" s="9">
        <v>2026</v>
      </c>
      <c r="B68" s="30">
        <v>27824.830247437731</v>
      </c>
      <c r="C68" s="7">
        <f t="shared" si="5"/>
        <v>553.0916517389378</v>
      </c>
      <c r="D68" s="8">
        <f t="shared" si="6"/>
        <v>2.0280762438305677E-2</v>
      </c>
      <c r="E68" s="30">
        <v>27067.6000853683</v>
      </c>
      <c r="F68" s="7">
        <f t="shared" si="7"/>
        <v>495.14406423339824</v>
      </c>
      <c r="G68" s="8">
        <f t="shared" si="4"/>
        <v>1.8633733511105532E-2</v>
      </c>
      <c r="H68" s="7">
        <f t="shared" si="2"/>
        <v>-757.23016206943066</v>
      </c>
      <c r="I68" s="8">
        <f t="shared" si="3"/>
        <v>-2.7214188023273245E-2</v>
      </c>
      <c r="J68" s="17"/>
      <c r="K68" s="20"/>
      <c r="L68" s="20"/>
      <c r="M68" s="17"/>
      <c r="N68" s="17"/>
      <c r="P68" s="17"/>
      <c r="R68" s="17"/>
      <c r="S68" s="17"/>
    </row>
    <row r="69" spans="1:19" x14ac:dyDescent="0.2">
      <c r="A69" s="9">
        <v>2027</v>
      </c>
      <c r="B69" s="30">
        <v>28451.441300023344</v>
      </c>
      <c r="C69" s="7">
        <f t="shared" si="5"/>
        <v>626.61105258561292</v>
      </c>
      <c r="D69" s="8">
        <f t="shared" si="6"/>
        <v>2.2519851765971266E-2</v>
      </c>
      <c r="E69" s="30">
        <v>27665.219158029031</v>
      </c>
      <c r="F69" s="7">
        <f t="shared" si="7"/>
        <v>597.61907266073104</v>
      </c>
      <c r="G69" s="8">
        <f t="shared" si="4"/>
        <v>2.2078760982721324E-2</v>
      </c>
      <c r="H69" s="7">
        <f t="shared" si="2"/>
        <v>-786.22214199431255</v>
      </c>
      <c r="I69" s="8">
        <f t="shared" si="3"/>
        <v>-2.7633824722745004E-2</v>
      </c>
      <c r="J69" s="17"/>
      <c r="K69" s="20"/>
      <c r="L69" s="20"/>
      <c r="M69" s="17"/>
      <c r="N69" s="17"/>
      <c r="P69" s="17"/>
      <c r="R69" s="17"/>
      <c r="S69" s="17"/>
    </row>
    <row r="70" spans="1:19" x14ac:dyDescent="0.2">
      <c r="A70" s="9">
        <v>2028</v>
      </c>
      <c r="B70" s="30">
        <v>29070.106160392967</v>
      </c>
      <c r="C70" s="7">
        <f t="shared" si="5"/>
        <v>618.66486036962306</v>
      </c>
      <c r="D70" s="8">
        <f t="shared" si="6"/>
        <v>2.1744587694020101E-2</v>
      </c>
      <c r="E70" s="30">
        <v>28224.724306714037</v>
      </c>
      <c r="F70" s="7">
        <f t="shared" si="7"/>
        <v>559.50514868500613</v>
      </c>
      <c r="G70" s="8">
        <f t="shared" si="4"/>
        <v>2.022413578179183E-2</v>
      </c>
      <c r="H70" s="7">
        <f t="shared" si="2"/>
        <v>-845.38185367892947</v>
      </c>
      <c r="I70" s="8">
        <f>(E70/B70)-1</f>
        <v>-2.9080796919508156E-2</v>
      </c>
      <c r="J70" s="17"/>
      <c r="K70" s="20"/>
      <c r="L70" s="20"/>
      <c r="M70" s="17"/>
      <c r="N70" s="17"/>
      <c r="P70" s="17"/>
      <c r="R70" s="17"/>
      <c r="S70" s="17"/>
    </row>
    <row r="71" spans="1:19" x14ac:dyDescent="0.2">
      <c r="A71" s="9">
        <v>2029</v>
      </c>
      <c r="B71" s="30">
        <v>29695.23965162081</v>
      </c>
      <c r="C71" s="7">
        <f t="shared" si="5"/>
        <v>625.13349122784348</v>
      </c>
      <c r="D71" s="8">
        <f t="shared" si="6"/>
        <v>2.1504341531423998E-2</v>
      </c>
      <c r="E71" s="30">
        <v>28804.814369193406</v>
      </c>
      <c r="F71" s="7">
        <f t="shared" si="7"/>
        <v>580.0900624793685</v>
      </c>
      <c r="G71" s="8">
        <f t="shared" si="4"/>
        <v>2.0552550174648854E-2</v>
      </c>
      <c r="H71" s="7">
        <f t="shared" si="2"/>
        <v>-890.42528242740445</v>
      </c>
      <c r="I71" s="8">
        <f>(E71/B71)-1</f>
        <v>-2.9985455341452472E-2</v>
      </c>
      <c r="J71" s="17"/>
      <c r="K71" s="20"/>
      <c r="L71" s="20"/>
      <c r="M71" s="17"/>
      <c r="N71" s="17"/>
      <c r="P71" s="17"/>
      <c r="R71" s="17"/>
      <c r="S71" s="17"/>
    </row>
    <row r="72" spans="1:19" x14ac:dyDescent="0.2">
      <c r="A72" s="9">
        <v>2030</v>
      </c>
      <c r="B72" s="30">
        <v>30326.603664917086</v>
      </c>
      <c r="C72" s="7">
        <f t="shared" si="5"/>
        <v>631.36401329627552</v>
      </c>
      <c r="D72" s="8">
        <f t="shared" si="6"/>
        <v>2.1261455394983253E-2</v>
      </c>
      <c r="E72" s="30">
        <v>29397.661783698291</v>
      </c>
      <c r="F72" s="7">
        <f t="shared" si="7"/>
        <v>592.84741450488582</v>
      </c>
      <c r="G72" s="8">
        <f t="shared" si="4"/>
        <v>2.0581539145030359E-2</v>
      </c>
      <c r="H72" s="7">
        <f t="shared" si="2"/>
        <v>-928.94188121879415</v>
      </c>
      <c r="I72" s="8">
        <f>(E72/B72)-1</f>
        <v>-3.0631253386722901E-2</v>
      </c>
      <c r="J72" s="17"/>
      <c r="K72" s="20"/>
      <c r="L72" s="20"/>
      <c r="M72" s="17"/>
      <c r="N72" s="17"/>
      <c r="P72" s="17"/>
      <c r="R72" s="17"/>
      <c r="S72" s="17"/>
    </row>
    <row r="73" spans="1:19" x14ac:dyDescent="0.2">
      <c r="A73" s="9">
        <v>2031</v>
      </c>
      <c r="B73" s="30">
        <v>30886.79991031278</v>
      </c>
      <c r="C73" s="7">
        <f t="shared" si="5"/>
        <v>560.19624539569486</v>
      </c>
      <c r="D73" s="8">
        <f t="shared" si="6"/>
        <v>1.847210625975082E-2</v>
      </c>
      <c r="E73" s="30">
        <v>29916.485994280552</v>
      </c>
      <c r="F73" s="7">
        <f t="shared" si="7"/>
        <v>518.824210582261</v>
      </c>
      <c r="G73" s="8">
        <f t="shared" si="4"/>
        <v>1.7648485597244301E-2</v>
      </c>
      <c r="H73" s="7">
        <f t="shared" si="2"/>
        <v>-970.31391603222801</v>
      </c>
      <c r="I73" s="8">
        <f>(E73/B73)-1</f>
        <v>-3.1415165017087077E-2</v>
      </c>
      <c r="J73" s="17"/>
      <c r="K73" s="20"/>
      <c r="L73" s="20"/>
      <c r="M73" s="17"/>
      <c r="N73" s="17"/>
      <c r="P73" s="17"/>
      <c r="R73" s="17"/>
      <c r="S73" s="17"/>
    </row>
    <row r="74" spans="1:19" x14ac:dyDescent="0.2">
      <c r="A74" s="9">
        <v>2032</v>
      </c>
      <c r="B74" s="30">
        <v>31477.82309065805</v>
      </c>
      <c r="C74" s="7">
        <f t="shared" si="5"/>
        <v>591.02318034526979</v>
      </c>
      <c r="D74" s="8">
        <f t="shared" si="6"/>
        <v>1.9135138054490852E-2</v>
      </c>
      <c r="E74" s="30">
        <v>30478.71222110169</v>
      </c>
      <c r="F74" s="7">
        <f t="shared" si="7"/>
        <v>562.22622682113797</v>
      </c>
      <c r="G74" s="8">
        <f t="shared" si="4"/>
        <v>1.8793190715267416E-2</v>
      </c>
      <c r="H74" s="7">
        <f t="shared" si="2"/>
        <v>-999.11086955635983</v>
      </c>
      <c r="I74" s="8">
        <f>(E74/B74)-1</f>
        <v>-3.1740151365577618E-2</v>
      </c>
      <c r="J74" s="17"/>
      <c r="K74" s="20"/>
      <c r="L74" s="20"/>
      <c r="M74" s="17"/>
      <c r="N74" s="17"/>
      <c r="P74" s="17"/>
      <c r="R74" s="17"/>
      <c r="S74" s="17"/>
    </row>
    <row r="75" spans="1:19" x14ac:dyDescent="0.2">
      <c r="A75" s="9">
        <v>2033</v>
      </c>
      <c r="B75" s="30">
        <v>32023.740001262726</v>
      </c>
      <c r="C75" s="7">
        <f t="shared" si="5"/>
        <v>545.91691060467565</v>
      </c>
      <c r="D75" s="8">
        <f t="shared" si="6"/>
        <v>1.7342905480865145E-2</v>
      </c>
      <c r="E75" s="30">
        <v>31014.602031178536</v>
      </c>
      <c r="F75" s="7">
        <f t="shared" si="7"/>
        <v>535.88981007684561</v>
      </c>
      <c r="G75" s="8">
        <f t="shared" si="4"/>
        <v>1.7582429539323652E-2</v>
      </c>
      <c r="H75" s="7">
        <f t="shared" si="2"/>
        <v>-1009.1379700841899</v>
      </c>
      <c r="I75" s="8">
        <f t="shared" si="3"/>
        <v>-3.1512183462780952E-2</v>
      </c>
      <c r="J75" s="17"/>
      <c r="K75" s="20"/>
      <c r="L75" s="20"/>
      <c r="M75" s="17"/>
      <c r="N75" s="17"/>
      <c r="P75" s="17"/>
      <c r="R75" s="17"/>
      <c r="S75" s="17"/>
    </row>
    <row r="76" spans="1:19" x14ac:dyDescent="0.2">
      <c r="A76" s="9">
        <v>2034</v>
      </c>
      <c r="B76" s="30">
        <v>32537.928741410531</v>
      </c>
      <c r="C76" s="7">
        <f t="shared" si="5"/>
        <v>514.18874014780522</v>
      </c>
      <c r="D76" s="8">
        <f t="shared" si="6"/>
        <v>1.6056486223268385E-2</v>
      </c>
      <c r="E76" s="30">
        <v>31496.929815233627</v>
      </c>
      <c r="F76" s="7">
        <f t="shared" si="7"/>
        <v>482.32778405509089</v>
      </c>
      <c r="G76" s="8">
        <f t="shared" si="4"/>
        <v>1.5551635438372235E-2</v>
      </c>
      <c r="H76" s="7">
        <f t="shared" si="2"/>
        <v>-1040.9989261769042</v>
      </c>
      <c r="I76" s="8">
        <f t="shared" si="3"/>
        <v>-3.1993398671748885E-2</v>
      </c>
      <c r="J76" s="17"/>
      <c r="K76" s="20"/>
      <c r="L76" s="20"/>
      <c r="M76" s="17"/>
      <c r="N76" s="17"/>
      <c r="P76" s="17"/>
      <c r="R76" s="17"/>
      <c r="S76" s="17"/>
    </row>
    <row r="77" spans="1:19" x14ac:dyDescent="0.2">
      <c r="A77" s="9">
        <v>2035</v>
      </c>
      <c r="B77" s="30">
        <v>33040.735185080208</v>
      </c>
      <c r="C77" s="7">
        <f t="shared" si="5"/>
        <v>502.80644366967681</v>
      </c>
      <c r="D77" s="8">
        <f t="shared" si="6"/>
        <v>1.5452933334068053E-2</v>
      </c>
      <c r="E77" s="30">
        <v>31985.103916862208</v>
      </c>
      <c r="F77" s="7">
        <f t="shared" si="7"/>
        <v>488.17410162858141</v>
      </c>
      <c r="G77" s="8">
        <f t="shared" si="4"/>
        <v>1.5499101166122964E-2</v>
      </c>
      <c r="H77" s="7">
        <f t="shared" si="2"/>
        <v>-1055.6312682179996</v>
      </c>
      <c r="I77" s="8">
        <f t="shared" si="3"/>
        <v>-3.1949387999534506E-2</v>
      </c>
      <c r="J77" s="17"/>
      <c r="K77" s="20"/>
      <c r="L77" s="20"/>
      <c r="M77" s="17"/>
      <c r="N77" s="17"/>
      <c r="P77" s="17"/>
      <c r="R77" s="17"/>
      <c r="S77" s="17"/>
    </row>
    <row r="78" spans="1:19" x14ac:dyDescent="0.2">
      <c r="A78" s="9">
        <v>2036</v>
      </c>
      <c r="B78" s="30">
        <v>33557.788564816328</v>
      </c>
      <c r="C78" s="7">
        <f t="shared" si="5"/>
        <v>517.05337973612041</v>
      </c>
      <c r="D78" s="8">
        <f t="shared" si="6"/>
        <v>1.5648967156445037E-2</v>
      </c>
      <c r="E78" s="30">
        <v>32468.019086545028</v>
      </c>
      <c r="F78" s="7">
        <f t="shared" si="7"/>
        <v>482.9151696828194</v>
      </c>
      <c r="G78" s="8">
        <f t="shared" si="4"/>
        <v>1.5098127270058104E-2</v>
      </c>
      <c r="H78" s="7">
        <f t="shared" si="2"/>
        <v>-1089.7694782713006</v>
      </c>
      <c r="I78" s="8">
        <f t="shared" si="3"/>
        <v>-3.247441279291774E-2</v>
      </c>
      <c r="J78" s="17"/>
      <c r="K78" s="20"/>
      <c r="L78" s="20"/>
      <c r="M78" s="17"/>
      <c r="N78" s="17"/>
      <c r="P78" s="17"/>
      <c r="R78" s="17"/>
      <c r="S78" s="17"/>
    </row>
    <row r="79" spans="1:19" x14ac:dyDescent="0.2">
      <c r="A79" s="9">
        <v>2037</v>
      </c>
      <c r="B79" s="30">
        <v>34062.025072171746</v>
      </c>
      <c r="C79" s="7">
        <f t="shared" si="5"/>
        <v>504.23650735541742</v>
      </c>
      <c r="D79" s="8">
        <f t="shared" si="6"/>
        <v>1.5025915857997951E-2</v>
      </c>
      <c r="E79" s="30">
        <v>32926.063213139394</v>
      </c>
      <c r="F79" s="7">
        <f t="shared" si="7"/>
        <v>458.04412659436639</v>
      </c>
      <c r="G79" s="8">
        <f t="shared" si="4"/>
        <v>1.4107547657078445E-2</v>
      </c>
      <c r="H79" s="7">
        <f t="shared" si="2"/>
        <v>-1135.9618590323516</v>
      </c>
      <c r="I79" s="8">
        <f t="shared" si="3"/>
        <v>-3.3349803971591152E-2</v>
      </c>
      <c r="J79" s="17"/>
      <c r="K79" s="20"/>
      <c r="L79" s="20"/>
      <c r="M79" s="17"/>
      <c r="N79" s="17"/>
      <c r="P79" s="17"/>
      <c r="R79" s="17"/>
      <c r="S79" s="17"/>
    </row>
    <row r="80" spans="1:19" x14ac:dyDescent="0.2">
      <c r="A80" s="9">
        <v>2038</v>
      </c>
      <c r="B80" s="30">
        <v>34592.862252771025</v>
      </c>
      <c r="C80" s="7">
        <f t="shared" si="5"/>
        <v>530.83718059927924</v>
      </c>
      <c r="D80" s="8">
        <f t="shared" si="6"/>
        <v>1.5584428097698888E-2</v>
      </c>
      <c r="E80" s="30">
        <v>33401.21552175848</v>
      </c>
      <c r="F80" s="7">
        <f t="shared" si="7"/>
        <v>475.1523086190864</v>
      </c>
      <c r="G80" s="8">
        <f t="shared" si="4"/>
        <v>1.4430887335157516E-2</v>
      </c>
      <c r="H80" s="7">
        <f t="shared" si="2"/>
        <v>-1191.6467310125445</v>
      </c>
      <c r="I80" s="8">
        <f t="shared" si="3"/>
        <v>-3.4447763307503987E-2</v>
      </c>
      <c r="J80" s="17"/>
      <c r="K80" s="20"/>
      <c r="L80" s="32"/>
      <c r="M80" s="17"/>
      <c r="N80" s="17"/>
      <c r="P80" s="17"/>
      <c r="R80" s="17"/>
      <c r="S80" s="17"/>
    </row>
    <row r="81" spans="1:19" x14ac:dyDescent="0.2">
      <c r="A81" s="9">
        <f>A80+1</f>
        <v>2039</v>
      </c>
      <c r="B81" s="30">
        <v>35115.876658225483</v>
      </c>
      <c r="C81" s="7">
        <f t="shared" si="5"/>
        <v>523.01440545445803</v>
      </c>
      <c r="D81" s="8">
        <f t="shared" si="6"/>
        <v>1.5119142256364348E-2</v>
      </c>
      <c r="E81" s="30">
        <v>33877.620357787571</v>
      </c>
      <c r="F81" s="7">
        <f t="shared" si="7"/>
        <v>476.4048360290908</v>
      </c>
      <c r="G81" s="8">
        <f t="shared" si="4"/>
        <v>1.4263098770125548E-2</v>
      </c>
      <c r="H81" s="7">
        <f t="shared" si="2"/>
        <v>-1238.2563004379117</v>
      </c>
      <c r="I81" s="8">
        <f t="shared" si="3"/>
        <v>-3.5262007339004198E-2</v>
      </c>
      <c r="J81" s="17"/>
      <c r="K81" s="20"/>
      <c r="L81" s="32"/>
      <c r="M81" s="17"/>
      <c r="N81" s="17"/>
      <c r="P81" s="17"/>
      <c r="R81" s="17"/>
      <c r="S81" s="17"/>
    </row>
    <row r="82" spans="1:19" x14ac:dyDescent="0.2">
      <c r="A82" s="9">
        <f>A81+1</f>
        <v>2040</v>
      </c>
      <c r="B82" s="30">
        <v>35645.725383946294</v>
      </c>
      <c r="C82" s="7">
        <f t="shared" si="5"/>
        <v>529.84872572081076</v>
      </c>
      <c r="D82" s="8">
        <f t="shared" si="6"/>
        <v>1.5088580327289103E-2</v>
      </c>
      <c r="E82" s="30">
        <v>34362.106370023022</v>
      </c>
      <c r="F82" s="7">
        <f>+E82-E81</f>
        <v>484.4860122354512</v>
      </c>
      <c r="G82" s="8">
        <f>(E82/E81)-1</f>
        <v>1.4301063862181218E-2</v>
      </c>
      <c r="H82" s="7">
        <f>E82-B82</f>
        <v>-1283.6190139232713</v>
      </c>
      <c r="I82" s="8">
        <f>(E82/B82)-1</f>
        <v>-3.6010461285250539E-2</v>
      </c>
      <c r="K82" s="20"/>
      <c r="L82" s="32"/>
      <c r="M82" s="17"/>
      <c r="N82" s="17"/>
      <c r="S82" s="17"/>
    </row>
    <row r="83" spans="1:19" x14ac:dyDescent="0.2">
      <c r="A83" s="9">
        <f t="shared" ref="A83:A105" si="8">A82+1</f>
        <v>2041</v>
      </c>
      <c r="B83" s="30">
        <v>36015.422407264763</v>
      </c>
      <c r="C83" s="7">
        <f t="shared" si="5"/>
        <v>369.69702331846929</v>
      </c>
      <c r="D83" s="8">
        <f t="shared" si="6"/>
        <v>1.0371426569003583E-2</v>
      </c>
      <c r="E83" s="30">
        <v>34752.544031084151</v>
      </c>
      <c r="F83" s="7">
        <f>+E83-E82</f>
        <v>390.43766106112889</v>
      </c>
      <c r="G83" s="8">
        <f>(E83/E82)-1</f>
        <v>1.1362448415028981E-2</v>
      </c>
      <c r="H83" s="7">
        <f>E83-B83</f>
        <v>-1262.8783761806117</v>
      </c>
      <c r="I83" s="8">
        <f>(E83/B83)-1</f>
        <v>-3.5064933069502868E-2</v>
      </c>
      <c r="K83" s="20"/>
      <c r="L83" s="32"/>
      <c r="M83" s="17"/>
      <c r="N83" s="17"/>
      <c r="S83" s="17"/>
    </row>
    <row r="84" spans="1:19" x14ac:dyDescent="0.2">
      <c r="A84" s="9">
        <f t="shared" si="8"/>
        <v>2042</v>
      </c>
      <c r="B84" s="30">
        <v>36388.986333923574</v>
      </c>
      <c r="C84" s="7">
        <f t="shared" si="5"/>
        <v>373.5639266588114</v>
      </c>
      <c r="D84" s="8">
        <f t="shared" si="6"/>
        <v>1.0372332231301629E-2</v>
      </c>
      <c r="E84" s="30">
        <v>35143.679252320639</v>
      </c>
      <c r="F84" s="7">
        <f t="shared" ref="F84:F105" si="9">+E84-E83</f>
        <v>391.13522123648727</v>
      </c>
      <c r="G84" s="8">
        <f t="shared" ref="G84:G105" si="10">(E84/E83)-1</f>
        <v>1.12548658563425E-2</v>
      </c>
      <c r="H84" s="7">
        <f t="shared" ref="H84:H105" si="11">E84-B84</f>
        <v>-1245.3070816029358</v>
      </c>
      <c r="I84" s="8">
        <f t="shared" ref="I84:I105" si="12">(E84/B84)-1</f>
        <v>-3.4222087699156356E-2</v>
      </c>
      <c r="M84" s="17"/>
      <c r="N84" s="17"/>
    </row>
    <row r="85" spans="1:19" x14ac:dyDescent="0.2">
      <c r="A85" s="9">
        <f t="shared" si="8"/>
        <v>2043</v>
      </c>
      <c r="B85" s="30">
        <v>36766.419973758617</v>
      </c>
      <c r="C85" s="7">
        <f t="shared" si="5"/>
        <v>377.43363983504241</v>
      </c>
      <c r="D85" s="8">
        <f t="shared" si="6"/>
        <v>1.0372194387926026E-2</v>
      </c>
      <c r="E85" s="30">
        <v>35535.513110551561</v>
      </c>
      <c r="F85" s="7">
        <f t="shared" si="9"/>
        <v>391.83385823092249</v>
      </c>
      <c r="G85" s="8">
        <f t="shared" si="10"/>
        <v>1.1149483109542446E-2</v>
      </c>
      <c r="H85" s="7">
        <f t="shared" si="11"/>
        <v>-1230.9068632070557</v>
      </c>
      <c r="I85" s="8">
        <f t="shared" si="12"/>
        <v>-3.3479105773300599E-2</v>
      </c>
      <c r="M85" s="17"/>
      <c r="N85" s="17"/>
    </row>
    <row r="86" spans="1:19" x14ac:dyDescent="0.2">
      <c r="A86" s="9">
        <f t="shared" si="8"/>
        <v>2044</v>
      </c>
      <c r="B86" s="30">
        <v>37147.764137112368</v>
      </c>
      <c r="C86" s="7">
        <f t="shared" si="5"/>
        <v>381.34416335375136</v>
      </c>
      <c r="D86" s="8">
        <f t="shared" si="6"/>
        <v>1.03720776628764E-2</v>
      </c>
      <c r="E86" s="30">
        <v>35928.046684657274</v>
      </c>
      <c r="F86" s="7">
        <f t="shared" si="9"/>
        <v>392.53357410571334</v>
      </c>
      <c r="G86" s="8">
        <f t="shared" si="10"/>
        <v>1.1046233464662158E-2</v>
      </c>
      <c r="H86" s="7">
        <f t="shared" si="11"/>
        <v>-1219.7174524550937</v>
      </c>
      <c r="I86" s="8">
        <f t="shared" si="12"/>
        <v>-3.2834209024077965E-2</v>
      </c>
      <c r="M86" s="17"/>
      <c r="N86" s="17"/>
    </row>
    <row r="87" spans="1:19" x14ac:dyDescent="0.2">
      <c r="A87" s="9">
        <f t="shared" si="8"/>
        <v>2045</v>
      </c>
      <c r="B87" s="30">
        <v>37533.060065183752</v>
      </c>
      <c r="C87" s="7">
        <f t="shared" si="5"/>
        <v>385.29592807138397</v>
      </c>
      <c r="D87" s="8">
        <f t="shared" si="6"/>
        <v>1.0371981652765427E-2</v>
      </c>
      <c r="E87" s="30">
        <v>36321.281055586107</v>
      </c>
      <c r="F87" s="7">
        <f t="shared" si="9"/>
        <v>393.2343709288325</v>
      </c>
      <c r="G87" s="8">
        <f t="shared" si="10"/>
        <v>1.0945052882509243E-2</v>
      </c>
      <c r="H87" s="7">
        <f t="shared" si="11"/>
        <v>-1211.7790095976452</v>
      </c>
      <c r="I87" s="8">
        <f t="shared" si="12"/>
        <v>-3.2285643842872025E-2</v>
      </c>
      <c r="M87" s="17"/>
      <c r="N87" s="17"/>
    </row>
    <row r="88" spans="1:19" x14ac:dyDescent="0.2">
      <c r="A88" s="9">
        <f t="shared" si="8"/>
        <v>2046</v>
      </c>
      <c r="B88" s="30">
        <v>37922.349434579635</v>
      </c>
      <c r="C88" s="7">
        <f t="shared" si="5"/>
        <v>389.28936939588311</v>
      </c>
      <c r="D88" s="8">
        <f t="shared" si="6"/>
        <v>1.0371905960233629E-2</v>
      </c>
      <c r="E88" s="30">
        <v>36715.217306361112</v>
      </c>
      <c r="F88" s="7">
        <f t="shared" si="9"/>
        <v>393.93625077500474</v>
      </c>
      <c r="G88" s="8">
        <f t="shared" si="10"/>
        <v>1.0845879862335428E-2</v>
      </c>
      <c r="H88" s="7">
        <f t="shared" si="11"/>
        <v>-1207.1321282185236</v>
      </c>
      <c r="I88" s="8">
        <f t="shared" si="12"/>
        <v>-3.1831680953759545E-2</v>
      </c>
      <c r="M88" s="17"/>
      <c r="N88" s="17"/>
    </row>
    <row r="89" spans="1:19" x14ac:dyDescent="0.2">
      <c r="A89" s="9">
        <f t="shared" si="8"/>
        <v>2047</v>
      </c>
      <c r="B89" s="30">
        <v>38315.674361914578</v>
      </c>
      <c r="C89" s="7">
        <f t="shared" si="5"/>
        <v>393.32492733494291</v>
      </c>
      <c r="D89" s="8">
        <f t="shared" si="6"/>
        <v>1.0371850193867216E-2</v>
      </c>
      <c r="E89" s="30">
        <v>37109.856522086826</v>
      </c>
      <c r="F89" s="7">
        <f t="shared" si="9"/>
        <v>394.63921572571417</v>
      </c>
      <c r="G89" s="8">
        <f t="shared" si="10"/>
        <v>1.0748655317296407E-2</v>
      </c>
      <c r="H89" s="7">
        <f t="shared" si="11"/>
        <v>-1205.8178398277523</v>
      </c>
      <c r="I89" s="8">
        <f t="shared" si="12"/>
        <v>-3.1470615091831022E-2</v>
      </c>
      <c r="M89" s="17"/>
      <c r="N89" s="17"/>
    </row>
    <row r="90" spans="1:19" x14ac:dyDescent="0.2">
      <c r="A90" s="9">
        <f t="shared" si="8"/>
        <v>2048</v>
      </c>
      <c r="B90" s="30">
        <v>38713.07740845895</v>
      </c>
      <c r="C90" s="7">
        <f t="shared" si="5"/>
        <v>397.40304654437205</v>
      </c>
      <c r="D90" s="8">
        <f t="shared" si="6"/>
        <v>1.0371813968107713E-2</v>
      </c>
      <c r="E90" s="30">
        <v>37505.199789956125</v>
      </c>
      <c r="F90" s="7">
        <f t="shared" si="9"/>
        <v>395.34326786929887</v>
      </c>
      <c r="G90" s="8">
        <f t="shared" si="10"/>
        <v>1.0653322457175207E-2</v>
      </c>
      <c r="H90" s="7">
        <f t="shared" si="11"/>
        <v>-1207.8776185028255</v>
      </c>
      <c r="I90" s="8">
        <f t="shared" si="12"/>
        <v>-3.1200764686273641E-2</v>
      </c>
      <c r="M90" s="17"/>
      <c r="N90" s="17"/>
    </row>
    <row r="91" spans="1:19" x14ac:dyDescent="0.2">
      <c r="A91" s="9">
        <f t="shared" si="8"/>
        <v>2049</v>
      </c>
      <c r="B91" s="30">
        <v>39114.60158483647</v>
      </c>
      <c r="C91" s="7">
        <f t="shared" si="5"/>
        <v>401.52417637751932</v>
      </c>
      <c r="D91" s="8">
        <f t="shared" si="6"/>
        <v>1.0371796903177355E-2</v>
      </c>
      <c r="E91" s="30">
        <v>37901.248199256974</v>
      </c>
      <c r="F91" s="7">
        <f t="shared" si="9"/>
        <v>396.04840930084902</v>
      </c>
      <c r="G91" s="8">
        <f t="shared" si="10"/>
        <v>1.0559826677870587E-2</v>
      </c>
      <c r="H91" s="7">
        <f t="shared" si="11"/>
        <v>-1213.3533855794958</v>
      </c>
      <c r="I91" s="8">
        <f t="shared" si="12"/>
        <v>-3.1020471548146245E-2</v>
      </c>
      <c r="M91" s="17"/>
      <c r="N91" s="17"/>
    </row>
    <row r="92" spans="1:19" x14ac:dyDescent="0.2">
      <c r="A92" s="9">
        <f t="shared" si="8"/>
        <v>2050</v>
      </c>
      <c r="B92" s="30">
        <v>39520.290355771111</v>
      </c>
      <c r="C92" s="7">
        <f t="shared" si="5"/>
        <v>405.68877093464107</v>
      </c>
      <c r="D92" s="8">
        <f t="shared" si="6"/>
        <v>1.0371798624990047E-2</v>
      </c>
      <c r="E92" s="30">
        <v>38298.002841379399</v>
      </c>
      <c r="F92" s="7">
        <f t="shared" si="9"/>
        <v>396.75464212242514</v>
      </c>
      <c r="G92" s="8">
        <f t="shared" si="10"/>
        <v>1.0468115457216154E-2</v>
      </c>
      <c r="H92" s="7">
        <f t="shared" si="11"/>
        <v>-1222.2875143917117</v>
      </c>
      <c r="I92" s="8">
        <f t="shared" si="12"/>
        <v>-3.0928100562733429E-2</v>
      </c>
      <c r="M92" s="17"/>
      <c r="N92" s="17"/>
    </row>
    <row r="93" spans="1:19" x14ac:dyDescent="0.2">
      <c r="A93" s="9">
        <f t="shared" si="8"/>
        <v>2051</v>
      </c>
      <c r="B93" s="30">
        <v>39930.18764488439</v>
      </c>
      <c r="C93" s="7">
        <f t="shared" si="5"/>
        <v>409.89728911327984</v>
      </c>
      <c r="D93" s="8">
        <f t="shared" si="6"/>
        <v>1.0371818765076979E-2</v>
      </c>
      <c r="E93" s="30">
        <v>38695.464809822348</v>
      </c>
      <c r="F93" s="7">
        <f t="shared" si="9"/>
        <v>397.461968442949</v>
      </c>
      <c r="G93" s="8">
        <f t="shared" si="10"/>
        <v>1.0378138256690095E-2</v>
      </c>
      <c r="H93" s="7">
        <f t="shared" si="11"/>
        <v>-1234.7228350620426</v>
      </c>
      <c r="I93" s="8">
        <f t="shared" si="12"/>
        <v>-3.092203938641469E-2</v>
      </c>
      <c r="M93" s="17"/>
      <c r="N93" s="17"/>
    </row>
    <row r="94" spans="1:19" x14ac:dyDescent="0.2">
      <c r="A94" s="9">
        <f t="shared" si="8"/>
        <v>2052</v>
      </c>
      <c r="B94" s="30">
        <v>40344.337839543216</v>
      </c>
      <c r="C94" s="7">
        <f t="shared" si="5"/>
        <v>414.15019465882506</v>
      </c>
      <c r="D94" s="8">
        <f t="shared" si="6"/>
        <v>1.0371856960504022E-2</v>
      </c>
      <c r="E94" s="30">
        <v>39093.635200200617</v>
      </c>
      <c r="F94" s="7">
        <f t="shared" si="9"/>
        <v>398.17039037826908</v>
      </c>
      <c r="G94" s="8">
        <f t="shared" si="10"/>
        <v>1.0289846428649163E-2</v>
      </c>
      <c r="H94" s="7">
        <f t="shared" si="11"/>
        <v>-1250.7026393425986</v>
      </c>
      <c r="I94" s="8">
        <f t="shared" si="12"/>
        <v>-3.1000698147950034E-2</v>
      </c>
      <c r="M94" s="17"/>
      <c r="N94" s="17"/>
    </row>
    <row r="95" spans="1:19" x14ac:dyDescent="0.2">
      <c r="A95" s="9">
        <f t="shared" si="8"/>
        <v>2053</v>
      </c>
      <c r="B95" s="30">
        <v>40754.104055661053</v>
      </c>
      <c r="C95" s="7">
        <f t="shared" si="5"/>
        <v>409.76621611783776</v>
      </c>
      <c r="D95" s="8">
        <f t="shared" si="6"/>
        <v>1.0156721811807934E-2</v>
      </c>
      <c r="E95" s="30">
        <v>39487.050743462431</v>
      </c>
      <c r="F95" s="7">
        <f t="shared" si="9"/>
        <v>393.41554326181358</v>
      </c>
      <c r="G95" s="8">
        <f t="shared" si="10"/>
        <v>1.0063416749225507E-2</v>
      </c>
      <c r="H95" s="7">
        <f t="shared" si="11"/>
        <v>-1267.0533121986227</v>
      </c>
      <c r="I95" s="8">
        <f t="shared" si="12"/>
        <v>-3.1090201626518654E-2</v>
      </c>
      <c r="M95" s="17"/>
      <c r="N95" s="17"/>
    </row>
    <row r="96" spans="1:19" x14ac:dyDescent="0.2">
      <c r="A96" s="9">
        <f t="shared" si="8"/>
        <v>2054</v>
      </c>
      <c r="B96" s="30">
        <v>41168.140383696933</v>
      </c>
      <c r="C96" s="7">
        <f t="shared" si="5"/>
        <v>414.03632803587971</v>
      </c>
      <c r="D96" s="8">
        <f t="shared" si="6"/>
        <v>1.0159377506383072E-2</v>
      </c>
      <c r="E96" s="30">
        <v>39881.145685457755</v>
      </c>
      <c r="F96" s="7">
        <f t="shared" si="9"/>
        <v>394.09494199532492</v>
      </c>
      <c r="G96" s="8">
        <f t="shared" si="10"/>
        <v>9.9803589930194114E-3</v>
      </c>
      <c r="H96" s="7">
        <f t="shared" si="11"/>
        <v>-1286.9946982391775</v>
      </c>
      <c r="I96" s="8">
        <f t="shared" si="12"/>
        <v>-3.126190996834155E-2</v>
      </c>
      <c r="M96" s="17"/>
      <c r="N96" s="17"/>
    </row>
    <row r="97" spans="1:14" x14ac:dyDescent="0.2">
      <c r="A97" s="9">
        <f t="shared" si="8"/>
        <v>2055</v>
      </c>
      <c r="B97" s="30">
        <v>41586.492018388402</v>
      </c>
      <c r="C97" s="7">
        <f t="shared" si="5"/>
        <v>418.35163469146937</v>
      </c>
      <c r="D97" s="8">
        <f t="shared" si="6"/>
        <v>1.0162024099032108E-2</v>
      </c>
      <c r="E97" s="30">
        <v>40275.920949810024</v>
      </c>
      <c r="F97" s="7">
        <f t="shared" si="9"/>
        <v>394.77526435226901</v>
      </c>
      <c r="G97" s="8">
        <f t="shared" si="10"/>
        <v>9.8987944695936303E-3</v>
      </c>
      <c r="H97" s="7">
        <f t="shared" si="11"/>
        <v>-1310.5710685783779</v>
      </c>
      <c r="I97" s="8">
        <f t="shared" si="12"/>
        <v>-3.151434528305197E-2</v>
      </c>
      <c r="M97" s="17"/>
      <c r="N97" s="17"/>
    </row>
    <row r="98" spans="1:14" x14ac:dyDescent="0.2">
      <c r="A98" s="9">
        <f t="shared" si="8"/>
        <v>2056</v>
      </c>
      <c r="B98" s="30">
        <v>42009.20463297089</v>
      </c>
      <c r="C98" s="7">
        <f t="shared" si="5"/>
        <v>422.71261458248773</v>
      </c>
      <c r="D98" s="8">
        <f t="shared" si="6"/>
        <v>1.0164661505846162E-2</v>
      </c>
      <c r="E98" s="30">
        <v>40671.37746126749</v>
      </c>
      <c r="F98" s="7">
        <f t="shared" si="9"/>
        <v>395.45651145746524</v>
      </c>
      <c r="G98" s="8">
        <f t="shared" si="10"/>
        <v>9.8186832760513987E-3</v>
      </c>
      <c r="H98" s="7">
        <f t="shared" si="11"/>
        <v>-1337.8271717034004</v>
      </c>
      <c r="I98" s="8">
        <f t="shared" si="12"/>
        <v>-3.1846048583681341E-2</v>
      </c>
      <c r="M98" s="17"/>
      <c r="N98" s="17"/>
    </row>
    <row r="99" spans="1:14" x14ac:dyDescent="0.2">
      <c r="A99" s="9">
        <f t="shared" si="8"/>
        <v>2057</v>
      </c>
      <c r="B99" s="30">
        <v>42436.324384244072</v>
      </c>
      <c r="C99" s="7">
        <f t="shared" si="5"/>
        <v>427.11975127318146</v>
      </c>
      <c r="D99" s="8">
        <f t="shared" si="6"/>
        <v>1.0167289645325983E-2</v>
      </c>
      <c r="E99" s="30">
        <v>41067.516145704474</v>
      </c>
      <c r="F99" s="7">
        <f t="shared" si="9"/>
        <v>396.13868443698448</v>
      </c>
      <c r="G99" s="8">
        <f t="shared" si="10"/>
        <v>9.7399869186687305E-3</v>
      </c>
      <c r="H99" s="7">
        <f t="shared" si="11"/>
        <v>-1368.8082385395974</v>
      </c>
      <c r="I99" s="8">
        <f t="shared" si="12"/>
        <v>-3.2255579586619731E-2</v>
      </c>
      <c r="M99" s="17"/>
      <c r="N99" s="17"/>
    </row>
    <row r="100" spans="1:14" x14ac:dyDescent="0.2">
      <c r="A100" s="9">
        <f t="shared" si="8"/>
        <v>2058</v>
      </c>
      <c r="B100" s="30">
        <v>42867.897917691545</v>
      </c>
      <c r="C100" s="7">
        <f t="shared" si="5"/>
        <v>431.57353344747389</v>
      </c>
      <c r="D100" s="8">
        <f t="shared" si="6"/>
        <v>1.0169908438340425E-2</v>
      </c>
      <c r="E100" s="30">
        <v>41464.337930122667</v>
      </c>
      <c r="F100" s="7">
        <f t="shared" si="9"/>
        <v>396.82178441819269</v>
      </c>
      <c r="G100" s="8">
        <f t="shared" si="10"/>
        <v>9.6626682512352957E-3</v>
      </c>
      <c r="H100" s="7">
        <f t="shared" si="11"/>
        <v>-1403.5599875688786</v>
      </c>
      <c r="I100" s="8">
        <f t="shared" si="12"/>
        <v>-3.2741516513447477E-2</v>
      </c>
      <c r="M100" s="17"/>
      <c r="N100" s="17"/>
    </row>
    <row r="101" spans="1:14" x14ac:dyDescent="0.2">
      <c r="A101" s="9">
        <f t="shared" si="8"/>
        <v>2059</v>
      </c>
      <c r="B101" s="30">
        <v>43303.972372654993</v>
      </c>
      <c r="C101" s="7">
        <f t="shared" si="5"/>
        <v>436.07445496344735</v>
      </c>
      <c r="D101" s="8">
        <f t="shared" si="6"/>
        <v>1.0172517808098025E-2</v>
      </c>
      <c r="E101" s="30">
        <v>41861.843742652381</v>
      </c>
      <c r="F101" s="7">
        <f t="shared" si="9"/>
        <v>397.5058125297146</v>
      </c>
      <c r="G101" s="8">
        <f t="shared" si="10"/>
        <v>9.5866914166000683E-3</v>
      </c>
      <c r="H101" s="7">
        <f t="shared" si="11"/>
        <v>-1442.1286300026113</v>
      </c>
      <c r="I101" s="8">
        <f t="shared" si="12"/>
        <v>-3.3302455894629879E-2</v>
      </c>
      <c r="M101" s="17"/>
    </row>
    <row r="102" spans="1:14" x14ac:dyDescent="0.2">
      <c r="A102" s="9">
        <f t="shared" si="8"/>
        <v>2060</v>
      </c>
      <c r="B102" s="30">
        <v>43744.59538756292</v>
      </c>
      <c r="C102" s="7">
        <f t="shared" si="5"/>
        <v>440.62301490792743</v>
      </c>
      <c r="D102" s="8">
        <f t="shared" si="6"/>
        <v>1.017511768010837E-2</v>
      </c>
      <c r="E102" s="30">
        <v>42260.03451255391</v>
      </c>
      <c r="F102" s="7">
        <f t="shared" si="9"/>
        <v>398.19076990152826</v>
      </c>
      <c r="G102" s="8">
        <f t="shared" si="10"/>
        <v>9.5120217912385563E-3</v>
      </c>
      <c r="H102" s="7">
        <f t="shared" si="11"/>
        <v>-1484.5608750090105</v>
      </c>
      <c r="I102" s="8">
        <f t="shared" si="12"/>
        <v>-3.3937012375043873E-2</v>
      </c>
      <c r="M102" s="17"/>
    </row>
    <row r="103" spans="1:14" x14ac:dyDescent="0.2">
      <c r="A103" s="9">
        <f t="shared" si="8"/>
        <v>2061</v>
      </c>
      <c r="B103" s="30">
        <v>44189.815105214933</v>
      </c>
      <c r="C103" s="7">
        <f t="shared" si="5"/>
        <v>445.21971765201306</v>
      </c>
      <c r="D103" s="8">
        <f t="shared" si="6"/>
        <v>1.0177707982152118E-2</v>
      </c>
      <c r="E103" s="30">
        <v>42658.911170218744</v>
      </c>
      <c r="F103" s="7">
        <f t="shared" si="9"/>
        <v>398.87665766483406</v>
      </c>
      <c r="G103" s="8">
        <f t="shared" si="10"/>
        <v>9.4386259326491029E-3</v>
      </c>
      <c r="H103" s="7">
        <f t="shared" si="11"/>
        <v>-1530.9039349961895</v>
      </c>
      <c r="I103" s="8">
        <f t="shared" si="12"/>
        <v>-3.4643818521329917E-2</v>
      </c>
      <c r="M103" s="17"/>
    </row>
    <row r="104" spans="1:14" x14ac:dyDescent="0.2">
      <c r="A104" s="9">
        <f t="shared" si="8"/>
        <v>2062</v>
      </c>
      <c r="B104" s="30">
        <v>44639.680178121773</v>
      </c>
      <c r="C104" s="7">
        <f t="shared" si="5"/>
        <v>449.86507290683949</v>
      </c>
      <c r="D104" s="8">
        <f t="shared" si="6"/>
        <v>1.0180288644243474E-2</v>
      </c>
      <c r="E104" s="30">
        <v>43058.474647170959</v>
      </c>
      <c r="F104" s="7">
        <f t="shared" si="9"/>
        <v>399.56347695221484</v>
      </c>
      <c r="G104" s="8">
        <f t="shared" si="10"/>
        <v>9.3664715294270451E-3</v>
      </c>
      <c r="H104" s="7">
        <f t="shared" si="11"/>
        <v>-1581.2055309508141</v>
      </c>
      <c r="I104" s="8">
        <f t="shared" si="12"/>
        <v>-3.5421524631033874E-2</v>
      </c>
      <c r="M104" s="17"/>
    </row>
    <row r="105" spans="1:14" x14ac:dyDescent="0.2">
      <c r="A105" s="9">
        <f t="shared" si="8"/>
        <v>2063</v>
      </c>
      <c r="B105" s="30">
        <v>45094.239773902067</v>
      </c>
      <c r="C105" s="7">
        <f t="shared" si="5"/>
        <v>454.55959578029433</v>
      </c>
      <c r="D105" s="8">
        <f t="shared" si="6"/>
        <v>1.0182859598601546E-2</v>
      </c>
      <c r="E105" s="30">
        <v>43458.72587606842</v>
      </c>
      <c r="F105" s="7">
        <f t="shared" si="9"/>
        <v>400.25122889746126</v>
      </c>
      <c r="G105" s="8">
        <f t="shared" si="10"/>
        <v>9.2955273538413152E-3</v>
      </c>
      <c r="H105" s="7">
        <f t="shared" si="11"/>
        <v>-1635.5138978336472</v>
      </c>
      <c r="I105" s="8">
        <f t="shared" si="12"/>
        <v>-3.6268798543537928E-2</v>
      </c>
    </row>
    <row r="106" spans="1:14" x14ac:dyDescent="0.2">
      <c r="A106" s="9"/>
      <c r="B106" s="30"/>
      <c r="C106" s="7"/>
      <c r="D106" s="8"/>
      <c r="E106" s="34"/>
      <c r="F106" s="7"/>
      <c r="G106" s="8"/>
      <c r="H106" s="7"/>
      <c r="I106" s="8"/>
    </row>
    <row r="107" spans="1:14" x14ac:dyDescent="0.2">
      <c r="A107" s="9"/>
    </row>
  </sheetData>
  <mergeCells count="7">
    <mergeCell ref="A4:I4"/>
    <mergeCell ref="B6:H6"/>
    <mergeCell ref="B13:H13"/>
    <mergeCell ref="A54:I54"/>
    <mergeCell ref="C56:D56"/>
    <mergeCell ref="F56:G56"/>
    <mergeCell ref="H56:I56"/>
  </mergeCells>
  <pageMargins left="0.34" right="0.33" top="0.3" bottom="0.18" header="0.5" footer="0.5"/>
  <pageSetup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118"/>
  <sheetViews>
    <sheetView topLeftCell="A19" zoomScale="80" zoomScaleNormal="80" zoomScaleSheetLayoutView="70" workbookViewId="0"/>
  </sheetViews>
  <sheetFormatPr defaultRowHeight="12.75" x14ac:dyDescent="0.2"/>
  <cols>
    <col min="1" max="1" width="11.5703125" style="6" customWidth="1"/>
    <col min="2" max="2" width="17.7109375" style="6" customWidth="1"/>
    <col min="3" max="3" width="9.140625" style="6"/>
    <col min="4" max="4" width="11.7109375" style="6" bestFit="1" customWidth="1"/>
    <col min="5" max="5" width="18" style="6" customWidth="1"/>
    <col min="6" max="7" width="9.140625" style="6"/>
    <col min="8" max="8" width="11" style="6" customWidth="1"/>
    <col min="9" max="9" width="11.42578125" style="6" customWidth="1"/>
    <col min="10" max="10" width="11.7109375" style="6" bestFit="1" customWidth="1"/>
    <col min="11" max="16384" width="9.140625" style="6"/>
  </cols>
  <sheetData>
    <row r="1" spans="1:9" x14ac:dyDescent="0.2">
      <c r="A1" s="2" t="s">
        <v>32</v>
      </c>
    </row>
    <row r="2" spans="1:9" x14ac:dyDescent="0.2">
      <c r="A2" s="2" t="s">
        <v>8</v>
      </c>
    </row>
    <row r="4" spans="1:9" ht="18.75" x14ac:dyDescent="0.3">
      <c r="A4" s="106" t="s">
        <v>33</v>
      </c>
      <c r="B4" s="107"/>
      <c r="C4" s="107"/>
      <c r="D4" s="107"/>
      <c r="E4" s="107"/>
      <c r="F4" s="107"/>
      <c r="G4" s="107"/>
      <c r="H4" s="107"/>
      <c r="I4" s="107"/>
    </row>
    <row r="5" spans="1:9" ht="18.75" x14ac:dyDescent="0.3">
      <c r="B5" s="4"/>
      <c r="C5" s="4"/>
      <c r="D5" s="4"/>
      <c r="E5" s="4"/>
      <c r="F5" s="4"/>
      <c r="G5" s="4"/>
      <c r="H5" s="4"/>
    </row>
    <row r="6" spans="1:9" x14ac:dyDescent="0.2">
      <c r="B6" s="108" t="s">
        <v>10</v>
      </c>
      <c r="C6" s="108"/>
      <c r="D6" s="108"/>
      <c r="E6" s="108"/>
      <c r="F6" s="108"/>
      <c r="G6" s="108"/>
      <c r="H6" s="108"/>
    </row>
    <row r="7" spans="1:9" x14ac:dyDescent="0.2">
      <c r="A7" s="3"/>
      <c r="B7" s="3"/>
      <c r="C7" s="3"/>
      <c r="D7" s="3"/>
      <c r="E7" s="3"/>
      <c r="F7" s="3"/>
      <c r="G7" s="3"/>
      <c r="H7" s="3"/>
    </row>
    <row r="8" spans="1:9" x14ac:dyDescent="0.2">
      <c r="B8" s="5" t="s">
        <v>11</v>
      </c>
      <c r="C8" s="3"/>
      <c r="F8" s="7">
        <f>AVERAGE(F18:F52)</f>
        <v>2044.6708497009963</v>
      </c>
      <c r="G8" s="8">
        <f>(D52/D17)^(1/35)-1</f>
        <v>2.6273128359701081E-2</v>
      </c>
    </row>
    <row r="9" spans="1:9" x14ac:dyDescent="0.2">
      <c r="B9" s="3"/>
      <c r="C9" s="3"/>
      <c r="F9" s="9"/>
      <c r="G9" s="9"/>
    </row>
    <row r="10" spans="1:9" x14ac:dyDescent="0.2">
      <c r="B10" s="5" t="s">
        <v>12</v>
      </c>
      <c r="C10" s="3"/>
      <c r="F10" s="7">
        <f>AVERAGE(C59:C67)</f>
        <v>1288.1093874498781</v>
      </c>
      <c r="G10" s="8">
        <f>(B67/B58)^(1/9)-1</f>
        <v>1.0119742870702053E-2</v>
      </c>
    </row>
    <row r="11" spans="1:9" x14ac:dyDescent="0.2">
      <c r="B11" s="5" t="s">
        <v>13</v>
      </c>
      <c r="C11" s="3"/>
      <c r="F11" s="7">
        <f>AVERAGE(F59:F67)</f>
        <v>537.58284670819319</v>
      </c>
      <c r="G11" s="8">
        <f>(E67/E58)^(1/9)-1</f>
        <v>4.4151274966510723E-3</v>
      </c>
      <c r="I11" s="8"/>
    </row>
    <row r="12" spans="1:9" x14ac:dyDescent="0.2">
      <c r="A12" s="3"/>
      <c r="H12" s="3"/>
    </row>
    <row r="13" spans="1:9" x14ac:dyDescent="0.2">
      <c r="B13" s="109" t="s">
        <v>14</v>
      </c>
      <c r="C13" s="109"/>
      <c r="D13" s="109"/>
      <c r="E13" s="109"/>
      <c r="F13" s="109"/>
      <c r="G13" s="109"/>
      <c r="H13" s="109"/>
    </row>
    <row r="14" spans="1:9" x14ac:dyDescent="0.2">
      <c r="A14" s="11"/>
      <c r="B14" s="12"/>
      <c r="C14" s="12"/>
      <c r="D14" s="13"/>
      <c r="E14" s="13"/>
      <c r="F14" s="13"/>
      <c r="G14" s="13"/>
      <c r="H14" s="13"/>
    </row>
    <row r="15" spans="1:9" x14ac:dyDescent="0.2">
      <c r="A15" s="3"/>
      <c r="B15" s="3"/>
      <c r="C15" s="3"/>
      <c r="D15" s="9"/>
      <c r="E15" s="3"/>
      <c r="F15" s="12" t="s">
        <v>15</v>
      </c>
      <c r="G15" s="12"/>
      <c r="H15" s="12"/>
    </row>
    <row r="16" spans="1:9" x14ac:dyDescent="0.2">
      <c r="A16" s="3"/>
      <c r="B16" s="3"/>
      <c r="C16" s="9"/>
      <c r="D16" s="14"/>
      <c r="E16" s="15"/>
      <c r="F16" s="16" t="s">
        <v>16</v>
      </c>
      <c r="G16" s="3"/>
      <c r="H16" s="9" t="s">
        <v>17</v>
      </c>
    </row>
    <row r="17" spans="1:11" x14ac:dyDescent="0.2">
      <c r="A17" s="3"/>
      <c r="B17" s="9">
        <v>1980</v>
      </c>
      <c r="D17" s="7">
        <v>48400.033000000003</v>
      </c>
      <c r="E17" s="15"/>
      <c r="F17" s="7"/>
      <c r="G17" s="3"/>
      <c r="H17" s="8"/>
      <c r="J17" s="81"/>
      <c r="K17" s="82"/>
    </row>
    <row r="18" spans="1:11" x14ac:dyDescent="0.2">
      <c r="A18" s="3"/>
      <c r="B18" s="9">
        <v>1981</v>
      </c>
      <c r="D18" s="7">
        <v>49997.084000000003</v>
      </c>
      <c r="E18" s="15"/>
      <c r="F18" s="7">
        <f>+D18-D17</f>
        <v>1597.0509999999995</v>
      </c>
      <c r="G18" s="3"/>
      <c r="H18" s="8">
        <f>(D18/D17)-1</f>
        <v>3.2996898989717582E-2</v>
      </c>
      <c r="J18" s="81"/>
      <c r="K18" s="82"/>
    </row>
    <row r="19" spans="1:11" x14ac:dyDescent="0.2">
      <c r="A19" s="3"/>
      <c r="B19" s="9">
        <v>1982</v>
      </c>
      <c r="D19" s="7">
        <v>50375.165000000001</v>
      </c>
      <c r="E19" s="15"/>
      <c r="F19" s="7">
        <f t="shared" ref="F19:F49" si="0">+D19-D18</f>
        <v>378.08099999999831</v>
      </c>
      <c r="G19" s="3"/>
      <c r="H19" s="8">
        <f t="shared" ref="H19:H49" si="1">(D19/D18)-1</f>
        <v>7.5620610193987137E-3</v>
      </c>
      <c r="J19" s="81"/>
      <c r="K19" s="82"/>
    </row>
    <row r="20" spans="1:11" x14ac:dyDescent="0.2">
      <c r="A20" s="3"/>
      <c r="B20" s="9">
        <v>1983</v>
      </c>
      <c r="D20" s="7">
        <v>52599.883000000002</v>
      </c>
      <c r="E20" s="15"/>
      <c r="F20" s="7">
        <f t="shared" si="0"/>
        <v>2224.7180000000008</v>
      </c>
      <c r="G20" s="3"/>
      <c r="H20" s="8">
        <f t="shared" si="1"/>
        <v>4.4162991823451181E-2</v>
      </c>
      <c r="J20" s="81"/>
      <c r="K20" s="82"/>
    </row>
    <row r="21" spans="1:11" x14ac:dyDescent="0.2">
      <c r="A21" s="3"/>
      <c r="B21" s="9">
        <v>1984</v>
      </c>
      <c r="D21" s="7">
        <v>53032.936000000002</v>
      </c>
      <c r="E21" s="15"/>
      <c r="F21" s="7">
        <f t="shared" si="0"/>
        <v>433.05299999999988</v>
      </c>
      <c r="G21" s="3"/>
      <c r="H21" s="8">
        <f t="shared" si="1"/>
        <v>8.2329650809298549E-3</v>
      </c>
      <c r="J21" s="81"/>
      <c r="K21" s="82"/>
    </row>
    <row r="22" spans="1:11" x14ac:dyDescent="0.2">
      <c r="A22" s="3"/>
      <c r="B22" s="9">
        <v>1985</v>
      </c>
      <c r="D22" s="7">
        <v>56235.609000000004</v>
      </c>
      <c r="E22" s="15"/>
      <c r="F22" s="7">
        <f t="shared" si="0"/>
        <v>3202.6730000000025</v>
      </c>
      <c r="G22" s="3"/>
      <c r="H22" s="8">
        <f t="shared" si="1"/>
        <v>6.0390263891857643E-2</v>
      </c>
      <c r="J22" s="81"/>
      <c r="K22" s="82"/>
    </row>
    <row r="23" spans="1:11" x14ac:dyDescent="0.2">
      <c r="A23" s="3"/>
      <c r="B23" s="9">
        <v>1986</v>
      </c>
      <c r="D23" s="7">
        <v>58453.212</v>
      </c>
      <c r="E23" s="15"/>
      <c r="F23" s="7">
        <f t="shared" si="0"/>
        <v>2217.6029999999955</v>
      </c>
      <c r="G23" s="3"/>
      <c r="H23" s="8">
        <f t="shared" si="1"/>
        <v>3.9434142164264552E-2</v>
      </c>
      <c r="J23" s="81"/>
      <c r="K23" s="82"/>
    </row>
    <row r="24" spans="1:11" x14ac:dyDescent="0.2">
      <c r="A24" s="3"/>
      <c r="B24" s="9">
        <v>1987</v>
      </c>
      <c r="D24" s="7">
        <v>61996.769</v>
      </c>
      <c r="E24" s="15"/>
      <c r="F24" s="7">
        <f t="shared" si="0"/>
        <v>3543.5570000000007</v>
      </c>
      <c r="G24" s="3"/>
      <c r="H24" s="8">
        <f t="shared" si="1"/>
        <v>6.0622109183666506E-2</v>
      </c>
      <c r="J24" s="81"/>
      <c r="K24" s="82"/>
    </row>
    <row r="25" spans="1:11" x14ac:dyDescent="0.2">
      <c r="A25" s="3"/>
      <c r="B25" s="9">
        <v>1988</v>
      </c>
      <c r="D25" s="7">
        <v>65135.637000000002</v>
      </c>
      <c r="E25" s="15"/>
      <c r="F25" s="7">
        <f t="shared" si="0"/>
        <v>3138.8680000000022</v>
      </c>
      <c r="G25" s="3"/>
      <c r="H25" s="8">
        <f t="shared" si="1"/>
        <v>5.062954167821232E-2</v>
      </c>
      <c r="J25" s="81"/>
      <c r="K25" s="82"/>
    </row>
    <row r="26" spans="1:11" x14ac:dyDescent="0.2">
      <c r="A26" s="3"/>
      <c r="B26" s="9">
        <v>1989</v>
      </c>
      <c r="D26" s="7">
        <v>70298.942999999999</v>
      </c>
      <c r="E26" s="3"/>
      <c r="F26" s="7">
        <f t="shared" si="0"/>
        <v>5163.3059999999969</v>
      </c>
      <c r="G26" s="3"/>
      <c r="H26" s="8">
        <f t="shared" si="1"/>
        <v>7.9270062254860552E-2</v>
      </c>
      <c r="J26" s="81"/>
      <c r="K26" s="82"/>
    </row>
    <row r="27" spans="1:11" x14ac:dyDescent="0.2">
      <c r="A27" s="3"/>
      <c r="B27" s="9">
        <v>1990</v>
      </c>
      <c r="D27" s="7">
        <v>71528.278000000006</v>
      </c>
      <c r="E27" s="3"/>
      <c r="F27" s="7">
        <f t="shared" si="0"/>
        <v>1229.3350000000064</v>
      </c>
      <c r="G27" s="3"/>
      <c r="H27" s="8">
        <f t="shared" si="1"/>
        <v>1.7487247283362484E-2</v>
      </c>
      <c r="J27" s="81"/>
      <c r="K27" s="82"/>
    </row>
    <row r="28" spans="1:11" x14ac:dyDescent="0.2">
      <c r="A28" s="3"/>
      <c r="B28" s="9">
        <v>1991</v>
      </c>
      <c r="D28" s="7">
        <v>73425.659</v>
      </c>
      <c r="E28" s="3"/>
      <c r="F28" s="7">
        <f t="shared" si="0"/>
        <v>1897.3809999999939</v>
      </c>
      <c r="G28" s="3"/>
      <c r="H28" s="8">
        <f t="shared" si="1"/>
        <v>2.6526306141467559E-2</v>
      </c>
      <c r="J28" s="81"/>
      <c r="K28" s="82"/>
    </row>
    <row r="29" spans="1:11" x14ac:dyDescent="0.2">
      <c r="A29" s="3"/>
      <c r="B29" s="9">
        <v>1992</v>
      </c>
      <c r="D29" s="7">
        <v>73321.114000000001</v>
      </c>
      <c r="E29" s="3"/>
      <c r="F29" s="7">
        <f t="shared" si="0"/>
        <v>-104.54499999999825</v>
      </c>
      <c r="G29" s="3"/>
      <c r="H29" s="8">
        <f t="shared" si="1"/>
        <v>-1.4238210650584504E-3</v>
      </c>
      <c r="J29" s="81"/>
      <c r="K29" s="82"/>
    </row>
    <row r="30" spans="1:11" x14ac:dyDescent="0.2">
      <c r="A30" s="3"/>
      <c r="B30" s="9">
        <v>1993</v>
      </c>
      <c r="D30" s="7">
        <v>76074.236000000004</v>
      </c>
      <c r="E30" s="3"/>
      <c r="F30" s="7">
        <f t="shared" si="0"/>
        <v>2753.122000000003</v>
      </c>
      <c r="G30" s="3"/>
      <c r="H30" s="8">
        <f t="shared" si="1"/>
        <v>3.7548829386307547E-2</v>
      </c>
      <c r="J30" s="81"/>
      <c r="K30" s="82"/>
    </row>
    <row r="31" spans="1:11" x14ac:dyDescent="0.2">
      <c r="A31" s="3"/>
      <c r="B31" s="9">
        <v>1994</v>
      </c>
      <c r="D31" s="7">
        <v>80673.307000000001</v>
      </c>
      <c r="E31" s="3"/>
      <c r="F31" s="7">
        <f t="shared" si="0"/>
        <v>4599.0709999999963</v>
      </c>
      <c r="G31" s="3"/>
      <c r="H31" s="8">
        <f t="shared" si="1"/>
        <v>6.0455040258307724E-2</v>
      </c>
      <c r="I31" s="83"/>
      <c r="J31" s="81"/>
      <c r="K31" s="82"/>
    </row>
    <row r="32" spans="1:11" x14ac:dyDescent="0.2">
      <c r="A32" s="3"/>
      <c r="B32" s="9">
        <v>1995</v>
      </c>
      <c r="D32" s="7">
        <v>84546.115000000005</v>
      </c>
      <c r="E32" s="3"/>
      <c r="F32" s="7">
        <f t="shared" si="0"/>
        <v>3872.8080000000045</v>
      </c>
      <c r="G32" s="3"/>
      <c r="H32" s="8">
        <f t="shared" si="1"/>
        <v>4.8006064756958677E-2</v>
      </c>
      <c r="J32" s="81"/>
      <c r="K32" s="82"/>
    </row>
    <row r="33" spans="1:13" x14ac:dyDescent="0.2">
      <c r="A33" s="3"/>
      <c r="B33" s="9">
        <v>1996</v>
      </c>
      <c r="D33" s="7">
        <v>85028.048999999999</v>
      </c>
      <c r="E33" s="3"/>
      <c r="F33" s="7">
        <f t="shared" si="0"/>
        <v>481.93399999999383</v>
      </c>
      <c r="G33" s="3"/>
      <c r="H33" s="8">
        <f t="shared" si="1"/>
        <v>5.7002500942828771E-3</v>
      </c>
      <c r="J33" s="81"/>
      <c r="K33" s="82"/>
    </row>
    <row r="34" spans="1:13" x14ac:dyDescent="0.2">
      <c r="A34" s="3"/>
      <c r="B34" s="9">
        <v>1997</v>
      </c>
      <c r="D34" s="7">
        <v>87055.570999999996</v>
      </c>
      <c r="E34" s="3"/>
      <c r="F34" s="7">
        <f t="shared" si="0"/>
        <v>2027.5219999999972</v>
      </c>
      <c r="G34" s="3"/>
      <c r="H34" s="8">
        <f t="shared" si="1"/>
        <v>2.3845331321197261E-2</v>
      </c>
      <c r="J34" s="81"/>
      <c r="K34" s="82"/>
    </row>
    <row r="35" spans="1:13" x14ac:dyDescent="0.2">
      <c r="A35" s="3"/>
      <c r="B35" s="9">
        <v>1998</v>
      </c>
      <c r="D35" s="7">
        <v>92802.236000000004</v>
      </c>
      <c r="E35" s="3"/>
      <c r="F35" s="7">
        <f t="shared" si="0"/>
        <v>5746.6650000000081</v>
      </c>
      <c r="G35" s="3"/>
      <c r="H35" s="8">
        <f t="shared" si="1"/>
        <v>6.6011456061783935E-2</v>
      </c>
      <c r="J35" s="81"/>
      <c r="K35" s="82"/>
    </row>
    <row r="36" spans="1:13" x14ac:dyDescent="0.2">
      <c r="A36" s="3"/>
      <c r="B36" s="9">
        <v>1999</v>
      </c>
      <c r="D36" s="7">
        <v>91682.822</v>
      </c>
      <c r="E36" s="3"/>
      <c r="F36" s="7">
        <f t="shared" si="0"/>
        <v>-1119.4140000000043</v>
      </c>
      <c r="G36" s="3"/>
      <c r="H36" s="8">
        <f t="shared" si="1"/>
        <v>-1.2062360221579138E-2</v>
      </c>
      <c r="J36" s="81"/>
      <c r="K36" s="82"/>
    </row>
    <row r="37" spans="1:13" x14ac:dyDescent="0.2">
      <c r="A37" s="3"/>
      <c r="B37" s="9">
        <v>2000</v>
      </c>
      <c r="D37" s="7">
        <v>96313.286999999997</v>
      </c>
      <c r="E37" s="3"/>
      <c r="F37" s="7">
        <f t="shared" si="0"/>
        <v>4630.4649999999965</v>
      </c>
      <c r="G37" s="3"/>
      <c r="H37" s="8">
        <f t="shared" si="1"/>
        <v>5.0505262588884881E-2</v>
      </c>
      <c r="J37" s="81"/>
      <c r="K37" s="82"/>
    </row>
    <row r="38" spans="1:13" x14ac:dyDescent="0.2">
      <c r="A38" s="3"/>
      <c r="B38" s="9">
        <v>2001</v>
      </c>
      <c r="D38" s="7">
        <v>98612.129000000001</v>
      </c>
      <c r="E38" s="3"/>
      <c r="F38" s="7">
        <f t="shared" si="0"/>
        <v>2298.8420000000042</v>
      </c>
      <c r="G38" s="3"/>
      <c r="H38" s="8">
        <f t="shared" si="1"/>
        <v>2.3868378617376118E-2</v>
      </c>
      <c r="J38" s="81"/>
      <c r="K38" s="82"/>
    </row>
    <row r="39" spans="1:13" x14ac:dyDescent="0.2">
      <c r="A39" s="3"/>
      <c r="B39" s="9">
        <v>2002</v>
      </c>
      <c r="D39" s="7">
        <v>104657.202</v>
      </c>
      <c r="E39" s="3"/>
      <c r="F39" s="7">
        <f t="shared" si="0"/>
        <v>6045.073000000004</v>
      </c>
      <c r="G39" s="3"/>
      <c r="H39" s="8">
        <f t="shared" si="1"/>
        <v>6.1301515962605357E-2</v>
      </c>
      <c r="J39" s="81"/>
      <c r="K39" s="82"/>
    </row>
    <row r="40" spans="1:13" x14ac:dyDescent="0.2">
      <c r="A40" s="3"/>
      <c r="B40" s="9">
        <v>2003</v>
      </c>
      <c r="D40" s="7">
        <v>108214.4605</v>
      </c>
      <c r="E40" s="3"/>
      <c r="F40" s="7">
        <f t="shared" si="0"/>
        <v>3557.2584999999963</v>
      </c>
      <c r="G40" s="3"/>
      <c r="H40" s="8">
        <f t="shared" si="1"/>
        <v>3.3989619749245747E-2</v>
      </c>
      <c r="J40" s="81"/>
      <c r="K40" s="82"/>
    </row>
    <row r="41" spans="1:13" x14ac:dyDescent="0.2">
      <c r="A41" s="3"/>
      <c r="B41" s="9">
        <v>2004</v>
      </c>
      <c r="D41" s="7">
        <v>108121.9295</v>
      </c>
      <c r="E41" s="3"/>
      <c r="F41" s="7">
        <f t="shared" si="0"/>
        <v>-92.531000000002678</v>
      </c>
      <c r="G41" s="3"/>
      <c r="H41" s="8">
        <f t="shared" si="1"/>
        <v>-8.5507056610056864E-4</v>
      </c>
      <c r="I41" s="82"/>
      <c r="J41" s="81"/>
      <c r="K41" s="82"/>
    </row>
    <row r="42" spans="1:13" x14ac:dyDescent="0.2">
      <c r="A42" s="3"/>
      <c r="B42" s="9">
        <v>2005</v>
      </c>
      <c r="D42" s="7">
        <v>111442.88898999999</v>
      </c>
      <c r="E42" s="17"/>
      <c r="F42" s="7">
        <f t="shared" si="0"/>
        <v>3320.9594899999938</v>
      </c>
      <c r="G42" s="3"/>
      <c r="H42" s="8">
        <f t="shared" si="1"/>
        <v>3.0714948441610934E-2</v>
      </c>
      <c r="I42" s="82"/>
      <c r="J42" s="81"/>
      <c r="K42" s="82"/>
    </row>
    <row r="43" spans="1:13" x14ac:dyDescent="0.2">
      <c r="A43" s="3"/>
      <c r="B43" s="9">
        <v>2006</v>
      </c>
      <c r="D43" s="7">
        <v>113405.97957808789</v>
      </c>
      <c r="E43" s="3"/>
      <c r="F43" s="7">
        <f t="shared" si="0"/>
        <v>1963.0905880879</v>
      </c>
      <c r="G43" s="3"/>
      <c r="H43" s="8">
        <f t="shared" si="1"/>
        <v>1.7615216241065434E-2</v>
      </c>
      <c r="I43" s="82"/>
      <c r="J43" s="81"/>
      <c r="K43" s="82"/>
    </row>
    <row r="44" spans="1:13" x14ac:dyDescent="0.2">
      <c r="A44" s="3"/>
      <c r="B44" s="9">
        <v>2007</v>
      </c>
      <c r="D44" s="30">
        <v>114532.2145</v>
      </c>
      <c r="E44" s="3"/>
      <c r="F44" s="7">
        <f t="shared" si="0"/>
        <v>1126.2349219121097</v>
      </c>
      <c r="G44" s="3"/>
      <c r="H44" s="8">
        <f t="shared" si="1"/>
        <v>9.9310012232345368E-3</v>
      </c>
      <c r="I44" s="82"/>
      <c r="J44" s="81"/>
      <c r="K44" s="82"/>
    </row>
    <row r="45" spans="1:13" x14ac:dyDescent="0.2">
      <c r="A45" s="3"/>
      <c r="B45" s="9">
        <v>2008</v>
      </c>
      <c r="D45" s="30">
        <v>111100.357</v>
      </c>
      <c r="E45" s="3"/>
      <c r="F45" s="7">
        <f t="shared" si="0"/>
        <v>-3431.8574999999983</v>
      </c>
      <c r="G45" s="3"/>
      <c r="H45" s="8">
        <f t="shared" si="1"/>
        <v>-2.9964124198436748E-2</v>
      </c>
      <c r="I45" s="82"/>
      <c r="J45" s="81"/>
      <c r="K45" s="82"/>
    </row>
    <row r="46" spans="1:13" x14ac:dyDescent="0.2">
      <c r="A46" s="3"/>
      <c r="B46" s="9">
        <v>2009</v>
      </c>
      <c r="D46" s="30">
        <v>111237.416</v>
      </c>
      <c r="E46" s="3"/>
      <c r="F46" s="7">
        <f t="shared" si="0"/>
        <v>137.05899999999383</v>
      </c>
      <c r="G46" s="3"/>
      <c r="H46" s="8">
        <f t="shared" si="1"/>
        <v>1.2336504013212846E-3</v>
      </c>
      <c r="I46" s="82"/>
      <c r="J46" s="81"/>
      <c r="K46" s="82"/>
    </row>
    <row r="47" spans="1:13" ht="15" x14ac:dyDescent="0.25">
      <c r="A47" s="3"/>
      <c r="B47" s="9">
        <v>2010</v>
      </c>
      <c r="D47" s="30">
        <v>114603.5325</v>
      </c>
      <c r="E47" s="3"/>
      <c r="F47" s="7">
        <f t="shared" si="0"/>
        <v>3366.1165000000037</v>
      </c>
      <c r="G47" s="3"/>
      <c r="H47" s="8">
        <f t="shared" si="1"/>
        <v>3.026064988780397E-2</v>
      </c>
      <c r="I47" s="82"/>
      <c r="J47" s="81"/>
      <c r="K47" s="82"/>
      <c r="M47" s="84"/>
    </row>
    <row r="48" spans="1:13" ht="15" x14ac:dyDescent="0.25">
      <c r="A48" s="3"/>
      <c r="B48" s="9">
        <v>2011</v>
      </c>
      <c r="D48" s="30">
        <v>111542.2715</v>
      </c>
      <c r="E48" s="3"/>
      <c r="F48" s="7">
        <f t="shared" si="0"/>
        <v>-3061.2609999999986</v>
      </c>
      <c r="G48" s="3"/>
      <c r="H48" s="8">
        <f t="shared" si="1"/>
        <v>-2.6711750791800437E-2</v>
      </c>
      <c r="I48" s="82"/>
      <c r="J48" s="81"/>
      <c r="K48" s="82"/>
      <c r="M48" s="84"/>
    </row>
    <row r="49" spans="1:13" ht="15" x14ac:dyDescent="0.25">
      <c r="A49" s="3"/>
      <c r="B49" s="9">
        <v>2012</v>
      </c>
      <c r="D49" s="30">
        <v>110865.505</v>
      </c>
      <c r="E49" s="3"/>
      <c r="F49" s="7">
        <f t="shared" si="0"/>
        <v>-676.7664999999979</v>
      </c>
      <c r="G49" s="3"/>
      <c r="H49" s="8">
        <f t="shared" si="1"/>
        <v>-6.067354473770048E-3</v>
      </c>
      <c r="I49" s="82"/>
      <c r="J49" s="81"/>
      <c r="K49" s="82"/>
      <c r="M49" s="84"/>
    </row>
    <row r="50" spans="1:13" ht="15" x14ac:dyDescent="0.25">
      <c r="A50" s="3"/>
      <c r="B50" s="9">
        <v>2013</v>
      </c>
      <c r="D50" s="30">
        <v>111655.211</v>
      </c>
      <c r="E50" s="3"/>
      <c r="F50" s="7">
        <f>+D50-D49</f>
        <v>789.70599999999104</v>
      </c>
      <c r="G50" s="3"/>
      <c r="H50" s="8">
        <f>(D50/D49)-1</f>
        <v>7.1230992904420809E-3</v>
      </c>
      <c r="I50" s="82"/>
      <c r="J50" s="81"/>
      <c r="K50" s="82"/>
      <c r="M50" s="84"/>
    </row>
    <row r="51" spans="1:13" ht="15" x14ac:dyDescent="0.25">
      <c r="A51" s="3"/>
      <c r="B51" s="9">
        <v>2014</v>
      </c>
      <c r="D51" s="85">
        <v>115968</v>
      </c>
      <c r="E51" s="3"/>
      <c r="F51" s="7">
        <f>+D51-D50</f>
        <v>4312.7890000000043</v>
      </c>
      <c r="G51" s="3"/>
      <c r="H51" s="8">
        <f>(D51/D50)-1</f>
        <v>3.8625953606410857E-2</v>
      </c>
      <c r="I51" s="82"/>
      <c r="J51" s="81"/>
      <c r="K51" s="82"/>
      <c r="M51" s="84"/>
    </row>
    <row r="52" spans="1:13" ht="15" x14ac:dyDescent="0.25">
      <c r="A52" s="3"/>
      <c r="B52" s="9">
        <v>2015</v>
      </c>
      <c r="D52" s="30">
        <v>119963.51273953487</v>
      </c>
      <c r="E52" s="3"/>
      <c r="F52" s="7">
        <f>+D52-D51</f>
        <v>3995.5127395348682</v>
      </c>
      <c r="G52" s="3"/>
      <c r="H52" s="8">
        <f>(D52/D51)-1</f>
        <v>3.4453579776618337E-2</v>
      </c>
      <c r="I52" s="82"/>
      <c r="J52" s="81"/>
      <c r="K52" s="82"/>
      <c r="M52" s="84"/>
    </row>
    <row r="53" spans="1:13" x14ac:dyDescent="0.2">
      <c r="A53" s="3"/>
      <c r="B53" s="9"/>
      <c r="D53" s="7"/>
      <c r="E53" s="3"/>
      <c r="F53" s="23"/>
      <c r="G53" s="3"/>
      <c r="H53" s="8"/>
    </row>
    <row r="54" spans="1:13" x14ac:dyDescent="0.2">
      <c r="A54" s="109" t="s">
        <v>18</v>
      </c>
      <c r="B54" s="109"/>
      <c r="C54" s="109"/>
      <c r="D54" s="109"/>
      <c r="E54" s="109"/>
      <c r="F54" s="109"/>
      <c r="G54" s="109"/>
      <c r="H54" s="109"/>
      <c r="I54" s="109"/>
    </row>
    <row r="55" spans="1:13" x14ac:dyDescent="0.2">
      <c r="A55" s="3"/>
      <c r="C55" s="3"/>
      <c r="D55" s="3"/>
      <c r="E55" s="3"/>
      <c r="F55" s="3"/>
      <c r="G55" s="30"/>
      <c r="H55" s="3"/>
    </row>
    <row r="56" spans="1:13" x14ac:dyDescent="0.2">
      <c r="A56" s="3"/>
      <c r="B56" s="24" t="s">
        <v>19</v>
      </c>
      <c r="C56" s="110" t="s">
        <v>15</v>
      </c>
      <c r="D56" s="110"/>
      <c r="E56" s="25"/>
      <c r="F56" s="110" t="s">
        <v>15</v>
      </c>
      <c r="G56" s="110"/>
      <c r="H56" s="110" t="s">
        <v>21</v>
      </c>
      <c r="I56" s="110"/>
      <c r="J56" s="86"/>
    </row>
    <row r="57" spans="1:13" x14ac:dyDescent="0.2">
      <c r="A57" s="3"/>
      <c r="B57" s="87" t="s">
        <v>22</v>
      </c>
      <c r="C57" s="88" t="s">
        <v>16</v>
      </c>
      <c r="D57" s="89" t="s">
        <v>17</v>
      </c>
      <c r="E57" s="27" t="s">
        <v>22</v>
      </c>
      <c r="F57" s="28" t="s">
        <v>16</v>
      </c>
      <c r="G57" s="60" t="s">
        <v>17</v>
      </c>
      <c r="H57" s="28" t="s">
        <v>16</v>
      </c>
      <c r="I57" s="60" t="s">
        <v>17</v>
      </c>
      <c r="J57" s="90"/>
      <c r="M57" s="6" t="s">
        <v>0</v>
      </c>
    </row>
    <row r="58" spans="1:13" ht="15" x14ac:dyDescent="0.25">
      <c r="A58" s="9">
        <v>2016</v>
      </c>
      <c r="B58" s="91">
        <v>122220.78635667355</v>
      </c>
      <c r="C58" s="7">
        <f>+B58-D52</f>
        <v>2257.2736171386787</v>
      </c>
      <c r="D58" s="8">
        <f>(B58/D52)-1</f>
        <v>1.881633478039002E-2</v>
      </c>
      <c r="E58" s="85">
        <v>119624.75969152738</v>
      </c>
      <c r="F58" s="7">
        <f>+E58-D52</f>
        <v>-338.75304800749291</v>
      </c>
      <c r="G58" s="8">
        <f>(E58/D52)-1</f>
        <v>-2.8238006729845999E-3</v>
      </c>
      <c r="H58" s="7">
        <f>E58-B58</f>
        <v>-2596.0266651461716</v>
      </c>
      <c r="I58" s="8">
        <f>(E58/B58)-1</f>
        <v>-2.1240467702198007E-2</v>
      </c>
      <c r="J58" s="90"/>
      <c r="K58" s="92"/>
      <c r="M58" s="84">
        <v>0.56345304872635182</v>
      </c>
    </row>
    <row r="59" spans="1:13" ht="15" x14ac:dyDescent="0.25">
      <c r="A59" s="9">
        <v>2017</v>
      </c>
      <c r="B59" s="91">
        <v>123712.97196987133</v>
      </c>
      <c r="C59" s="7">
        <f t="shared" ref="C59:C105" si="2">+B59-B58</f>
        <v>1492.1856131977838</v>
      </c>
      <c r="D59" s="8">
        <f>(B59/B58)-1</f>
        <v>1.2208934811163585E-2</v>
      </c>
      <c r="E59" s="85">
        <v>118831.90329271216</v>
      </c>
      <c r="F59" s="7">
        <f>+E59-E58</f>
        <v>-792.85639881521638</v>
      </c>
      <c r="G59" s="8">
        <f t="shared" ref="G59:G102" si="3">(E59/E58)-1</f>
        <v>-6.6278619982997888E-3</v>
      </c>
      <c r="H59" s="7">
        <f>E59-B59</f>
        <v>-4881.0686771591718</v>
      </c>
      <c r="I59" s="8">
        <f>(E59/B59)-1</f>
        <v>-3.9454784728216619E-2</v>
      </c>
      <c r="J59" s="90"/>
      <c r="K59" s="82"/>
      <c r="M59" s="84">
        <v>0.55741548048036871</v>
      </c>
    </row>
    <row r="60" spans="1:13" ht="15" x14ac:dyDescent="0.25">
      <c r="A60" s="9">
        <v>2018</v>
      </c>
      <c r="B60" s="91">
        <v>125151.37260243431</v>
      </c>
      <c r="C60" s="7">
        <f t="shared" si="2"/>
        <v>1438.4006325629744</v>
      </c>
      <c r="D60" s="8">
        <f t="shared" ref="D60:D105" si="4">(B60/B59)-1</f>
        <v>1.1626918419786136E-2</v>
      </c>
      <c r="E60" s="85">
        <v>119562.96428621197</v>
      </c>
      <c r="F60" s="7">
        <f t="shared" ref="F60:F62" si="5">+E60-E59</f>
        <v>731.0609934998065</v>
      </c>
      <c r="G60" s="8">
        <f t="shared" si="3"/>
        <v>6.1520599539588439E-3</v>
      </c>
      <c r="H60" s="7">
        <f>E60-B60</f>
        <v>-5588.4083162223396</v>
      </c>
      <c r="I60" s="8">
        <f t="shared" ref="I60:I105" si="6">(E60/B60)-1</f>
        <v>-4.4653192370289974E-2</v>
      </c>
      <c r="J60" s="90"/>
      <c r="K60" s="82"/>
      <c r="M60" s="84">
        <v>0.55468525899660914</v>
      </c>
    </row>
    <row r="61" spans="1:13" ht="15" x14ac:dyDescent="0.25">
      <c r="A61" s="9">
        <v>2019</v>
      </c>
      <c r="B61" s="91">
        <v>126737.99250999182</v>
      </c>
      <c r="C61" s="7">
        <f t="shared" si="2"/>
        <v>1586.6199075575132</v>
      </c>
      <c r="D61" s="8">
        <f t="shared" si="4"/>
        <v>1.2677606921641216E-2</v>
      </c>
      <c r="E61" s="85">
        <v>120277.08401589832</v>
      </c>
      <c r="F61" s="7">
        <f t="shared" si="5"/>
        <v>714.11972968635382</v>
      </c>
      <c r="G61" s="8">
        <f t="shared" si="3"/>
        <v>5.9727502906072871E-3</v>
      </c>
      <c r="H61" s="7">
        <f>E61-B61</f>
        <v>-6460.908494093499</v>
      </c>
      <c r="I61" s="8">
        <f t="shared" si="6"/>
        <v>-5.0978466410410705E-2</v>
      </c>
      <c r="J61" s="90"/>
      <c r="K61" s="82"/>
      <c r="M61" s="84">
        <v>0.55156906085639901</v>
      </c>
    </row>
    <row r="62" spans="1:13" ht="15" x14ac:dyDescent="0.25">
      <c r="A62" s="9">
        <v>2020</v>
      </c>
      <c r="B62" s="91">
        <v>128467.13145630853</v>
      </c>
      <c r="C62" s="7">
        <f>+B62-B61</f>
        <v>1729.1389463167143</v>
      </c>
      <c r="D62" s="8">
        <f t="shared" si="4"/>
        <v>1.3643414354858052E-2</v>
      </c>
      <c r="E62" s="85">
        <v>121585.15266596977</v>
      </c>
      <c r="F62" s="7">
        <f t="shared" si="5"/>
        <v>1308.068650071451</v>
      </c>
      <c r="G62" s="8">
        <f t="shared" si="3"/>
        <v>1.0875460282181004E-2</v>
      </c>
      <c r="H62" s="7">
        <f t="shared" ref="H62:H105" si="7">E62-B62</f>
        <v>-6881.9787903387623</v>
      </c>
      <c r="I62" s="8">
        <f>(E62/B62)-1</f>
        <v>-5.3569957640716148E-2</v>
      </c>
      <c r="J62" s="90"/>
      <c r="K62" s="82"/>
      <c r="M62" s="84">
        <v>0.54914308188816285</v>
      </c>
    </row>
    <row r="63" spans="1:13" ht="15" x14ac:dyDescent="0.25">
      <c r="A63" s="9">
        <v>2021</v>
      </c>
      <c r="B63" s="91">
        <v>128798.45828231407</v>
      </c>
      <c r="C63" s="93">
        <f>+B63-B62</f>
        <v>331.3268260055338</v>
      </c>
      <c r="D63" s="94">
        <f t="shared" si="4"/>
        <v>2.5790785724690846E-3</v>
      </c>
      <c r="E63" s="95">
        <v>121781.98672731742</v>
      </c>
      <c r="F63" s="93">
        <f>+E63-E62</f>
        <v>196.83406134764664</v>
      </c>
      <c r="G63" s="94">
        <f t="shared" si="3"/>
        <v>1.6188988295997575E-3</v>
      </c>
      <c r="H63" s="93">
        <f t="shared" si="7"/>
        <v>-7016.4715549966495</v>
      </c>
      <c r="I63" s="94">
        <f>(E63/B63)-1</f>
        <v>-5.4476362905037323E-2</v>
      </c>
      <c r="J63" s="90"/>
      <c r="K63" s="82"/>
      <c r="M63" s="84">
        <v>0.54913196008135945</v>
      </c>
    </row>
    <row r="64" spans="1:13" ht="15" x14ac:dyDescent="0.25">
      <c r="A64" s="9">
        <v>2022</v>
      </c>
      <c r="B64" s="91">
        <v>129580.74726029688</v>
      </c>
      <c r="C64" s="93">
        <f>+B64-B63</f>
        <v>782.28897798281105</v>
      </c>
      <c r="D64" s="94">
        <f t="shared" si="4"/>
        <v>6.0737448911702963E-3</v>
      </c>
      <c r="E64" s="95">
        <v>121965.69607954987</v>
      </c>
      <c r="F64" s="93">
        <f>+E64-E63</f>
        <v>183.7093522324576</v>
      </c>
      <c r="G64" s="94">
        <f t="shared" si="3"/>
        <v>1.5085100610470192E-3</v>
      </c>
      <c r="H64" s="93">
        <f t="shared" si="7"/>
        <v>-7615.0511807470029</v>
      </c>
      <c r="I64" s="94">
        <f>(E64/B64)-1</f>
        <v>-5.8766841075936882E-2</v>
      </c>
      <c r="J64" s="90"/>
      <c r="K64" s="82"/>
      <c r="M64" s="84">
        <v>0.54514179799274387</v>
      </c>
    </row>
    <row r="65" spans="1:13" ht="15" x14ac:dyDescent="0.25">
      <c r="A65" s="9">
        <v>2023</v>
      </c>
      <c r="B65" s="91">
        <v>130940.08411986449</v>
      </c>
      <c r="C65" s="93">
        <f>+B65-B64</f>
        <v>1359.3368595676147</v>
      </c>
      <c r="D65" s="94">
        <f t="shared" si="4"/>
        <v>1.0490268718986728E-2</v>
      </c>
      <c r="E65" s="95">
        <v>122767.65544048569</v>
      </c>
      <c r="F65" s="93">
        <f>+E65-E64</f>
        <v>801.95936093581258</v>
      </c>
      <c r="G65" s="94">
        <f t="shared" si="3"/>
        <v>6.5752862215679997E-3</v>
      </c>
      <c r="H65" s="93">
        <f t="shared" si="7"/>
        <v>-8172.4286793788051</v>
      </c>
      <c r="I65" s="94">
        <f>(E65/B65)-1</f>
        <v>-6.2413498007971691E-2</v>
      </c>
      <c r="J65" s="90"/>
      <c r="K65" s="82"/>
      <c r="M65" s="84">
        <v>0.54250861392077276</v>
      </c>
    </row>
    <row r="66" spans="1:13" ht="15" x14ac:dyDescent="0.25">
      <c r="A66" s="9">
        <v>2024</v>
      </c>
      <c r="B66" s="91">
        <v>132658.83902963065</v>
      </c>
      <c r="C66" s="93">
        <f t="shared" si="2"/>
        <v>1718.754909766154</v>
      </c>
      <c r="D66" s="94">
        <f>(B66/B65)-1</f>
        <v>1.3126270090011438E-2</v>
      </c>
      <c r="E66" s="95">
        <v>123636.56442865705</v>
      </c>
      <c r="F66" s="93">
        <f>+E66-E65</f>
        <v>868.90898817135894</v>
      </c>
      <c r="G66" s="94">
        <f t="shared" si="3"/>
        <v>7.0776702955981374E-3</v>
      </c>
      <c r="H66" s="93">
        <f t="shared" si="7"/>
        <v>-9022.2746009736002</v>
      </c>
      <c r="I66" s="94">
        <f>(E66/B66)-1</f>
        <v>-6.8011107793265024E-2</v>
      </c>
      <c r="J66" s="90"/>
      <c r="K66" s="82"/>
      <c r="M66" s="84">
        <v>0.53762609358460645</v>
      </c>
    </row>
    <row r="67" spans="1:13" ht="15" x14ac:dyDescent="0.25">
      <c r="A67" s="9">
        <v>2025</v>
      </c>
      <c r="B67" s="91">
        <v>133813.77084372245</v>
      </c>
      <c r="C67" s="93">
        <f t="shared" si="2"/>
        <v>1154.931814091804</v>
      </c>
      <c r="D67" s="94">
        <f>(B67/B66)-1</f>
        <v>8.7060298623133914E-3</v>
      </c>
      <c r="E67" s="95">
        <v>124463.00531190111</v>
      </c>
      <c r="F67" s="93">
        <f>+E67-E66</f>
        <v>826.44088324406766</v>
      </c>
      <c r="G67" s="94">
        <f t="shared" si="3"/>
        <v>6.6844374644603466E-3</v>
      </c>
      <c r="H67" s="93">
        <f t="shared" si="7"/>
        <v>-9350.7655318213365</v>
      </c>
      <c r="I67" s="94">
        <f t="shared" si="6"/>
        <v>-6.9878947980188455E-2</v>
      </c>
      <c r="J67" s="90"/>
      <c r="K67" s="82"/>
      <c r="M67" s="84">
        <v>0.5346929774918725</v>
      </c>
    </row>
    <row r="68" spans="1:13" ht="15" x14ac:dyDescent="0.25">
      <c r="A68" s="9">
        <v>2026</v>
      </c>
      <c r="B68" s="91">
        <v>135522.44771437984</v>
      </c>
      <c r="C68" s="93">
        <f t="shared" si="2"/>
        <v>1708.676870657393</v>
      </c>
      <c r="D68" s="94">
        <f>(B68/B67)-1</f>
        <v>1.2769065992863426E-2</v>
      </c>
      <c r="E68" s="95">
        <v>125830.8156531014</v>
      </c>
      <c r="F68" s="93">
        <f t="shared" ref="F68:F104" si="8">+E68-E67</f>
        <v>1367.810341200282</v>
      </c>
      <c r="G68" s="94">
        <f t="shared" si="3"/>
        <v>1.0989693987965232E-2</v>
      </c>
      <c r="H68" s="93">
        <f t="shared" si="7"/>
        <v>-9691.6320612784475</v>
      </c>
      <c r="I68" s="94">
        <f t="shared" si="6"/>
        <v>-7.1513112585628869E-2</v>
      </c>
      <c r="J68" s="90"/>
      <c r="K68" s="82"/>
      <c r="M68" s="84">
        <v>0.53068053011433935</v>
      </c>
    </row>
    <row r="69" spans="1:13" ht="15" x14ac:dyDescent="0.25">
      <c r="A69" s="9">
        <v>2027</v>
      </c>
      <c r="B69" s="91">
        <v>137653.48466782438</v>
      </c>
      <c r="C69" s="93">
        <f t="shared" si="2"/>
        <v>2131.0369534445344</v>
      </c>
      <c r="D69" s="94">
        <f>(B69/B68)-1</f>
        <v>1.5724604959436617E-2</v>
      </c>
      <c r="E69" s="95">
        <v>127182.78436050306</v>
      </c>
      <c r="F69" s="93">
        <f t="shared" si="8"/>
        <v>1351.9687074016692</v>
      </c>
      <c r="G69" s="94">
        <f t="shared" si="3"/>
        <v>1.0744337151313177E-2</v>
      </c>
      <c r="H69" s="93">
        <f t="shared" si="7"/>
        <v>-10470.700307321313</v>
      </c>
      <c r="I69" s="94">
        <f>(E69/B69)-1</f>
        <v>-7.6065639257796192E-2</v>
      </c>
      <c r="J69" s="90"/>
      <c r="K69" s="82"/>
      <c r="M69" s="84">
        <v>0.5247955061054177</v>
      </c>
    </row>
    <row r="70" spans="1:13" ht="15" x14ac:dyDescent="0.25">
      <c r="A70" s="9">
        <v>2028</v>
      </c>
      <c r="B70" s="91">
        <v>140219.04588579794</v>
      </c>
      <c r="C70" s="93">
        <f t="shared" si="2"/>
        <v>2565.5612179735617</v>
      </c>
      <c r="D70" s="94">
        <f t="shared" si="4"/>
        <v>1.8637822530716219E-2</v>
      </c>
      <c r="E70" s="95">
        <v>128994.83370369811</v>
      </c>
      <c r="F70" s="93">
        <f t="shared" si="8"/>
        <v>1812.0493431950454</v>
      </c>
      <c r="G70" s="94">
        <f t="shared" si="3"/>
        <v>1.4247599251002052E-2</v>
      </c>
      <c r="H70" s="93">
        <f t="shared" si="7"/>
        <v>-11224.212182099829</v>
      </c>
      <c r="I70" s="94">
        <f>(E70/B70)-1</f>
        <v>-8.004770044749443E-2</v>
      </c>
      <c r="J70" s="90"/>
      <c r="K70" s="82"/>
      <c r="M70" s="84">
        <v>0.52029575352654167</v>
      </c>
    </row>
    <row r="71" spans="1:13" ht="15" x14ac:dyDescent="0.25">
      <c r="A71" s="9">
        <v>2029</v>
      </c>
      <c r="B71" s="91">
        <v>142183.31399140327</v>
      </c>
      <c r="C71" s="93">
        <f t="shared" si="2"/>
        <v>1964.2681056053261</v>
      </c>
      <c r="D71" s="94">
        <f t="shared" si="4"/>
        <v>1.4008568473680372E-2</v>
      </c>
      <c r="E71" s="95">
        <v>130940.1443333858</v>
      </c>
      <c r="F71" s="93">
        <f t="shared" si="8"/>
        <v>1945.310629687694</v>
      </c>
      <c r="G71" s="94">
        <f t="shared" si="3"/>
        <v>1.5080531319231705E-2</v>
      </c>
      <c r="H71" s="93">
        <f t="shared" si="7"/>
        <v>-11243.169658017461</v>
      </c>
      <c r="I71" s="94">
        <f>(E71/B71)-1</f>
        <v>-7.9075169528663891E-2</v>
      </c>
      <c r="J71" s="90"/>
      <c r="K71" s="82"/>
      <c r="M71" s="84">
        <v>0.51892384617743159</v>
      </c>
    </row>
    <row r="72" spans="1:13" ht="15" x14ac:dyDescent="0.25">
      <c r="A72" s="9">
        <v>2030</v>
      </c>
      <c r="B72" s="91">
        <v>144640.72532015675</v>
      </c>
      <c r="C72" s="93">
        <f t="shared" si="2"/>
        <v>2457.4113287534856</v>
      </c>
      <c r="D72" s="94">
        <f t="shared" si="4"/>
        <v>1.7283401685953548E-2</v>
      </c>
      <c r="E72" s="95">
        <v>133247.20346915175</v>
      </c>
      <c r="F72" s="93">
        <f t="shared" si="8"/>
        <v>2307.0591357659432</v>
      </c>
      <c r="G72" s="94">
        <f t="shared" si="3"/>
        <v>1.7619188885968917E-2</v>
      </c>
      <c r="H72" s="93">
        <f t="shared" si="7"/>
        <v>-11393.521851005004</v>
      </c>
      <c r="I72" s="94">
        <f>(E72/B72)-1</f>
        <v>-7.8771188583200757E-2</v>
      </c>
      <c r="J72" s="90"/>
      <c r="K72" s="82"/>
      <c r="M72" s="84">
        <v>0.5174176125927592</v>
      </c>
    </row>
    <row r="73" spans="1:13" ht="15" x14ac:dyDescent="0.25">
      <c r="A73" s="9">
        <v>2031</v>
      </c>
      <c r="B73" s="91">
        <v>146779.25038716092</v>
      </c>
      <c r="C73" s="93">
        <f t="shared" si="2"/>
        <v>2138.5250670041714</v>
      </c>
      <c r="D73" s="94">
        <f t="shared" si="4"/>
        <v>1.4785082571112884E-2</v>
      </c>
      <c r="E73" s="95">
        <v>135111.34686535556</v>
      </c>
      <c r="F73" s="93">
        <f t="shared" si="8"/>
        <v>1864.1433962038136</v>
      </c>
      <c r="G73" s="94">
        <f t="shared" si="3"/>
        <v>1.399011272034234E-2</v>
      </c>
      <c r="H73" s="93">
        <f>E73-B73</f>
        <v>-11667.903521805361</v>
      </c>
      <c r="I73" s="94">
        <f t="shared" si="6"/>
        <v>-7.9492867629646802E-2</v>
      </c>
      <c r="J73" s="90"/>
      <c r="K73" s="82"/>
      <c r="M73" s="84">
        <v>0.51555753360995615</v>
      </c>
    </row>
    <row r="74" spans="1:13" ht="15" x14ac:dyDescent="0.25">
      <c r="A74" s="9">
        <v>2032</v>
      </c>
      <c r="B74" s="91">
        <v>149381.3467028077</v>
      </c>
      <c r="C74" s="93">
        <f t="shared" si="2"/>
        <v>2602.0963156467769</v>
      </c>
      <c r="D74" s="94">
        <f t="shared" si="4"/>
        <v>1.7727957519766635E-2</v>
      </c>
      <c r="E74" s="95">
        <v>137076.15104629812</v>
      </c>
      <c r="F74" s="93">
        <f>+E74-E73</f>
        <v>1964.8041809425631</v>
      </c>
      <c r="G74" s="94">
        <f t="shared" si="3"/>
        <v>1.4542110833226873E-2</v>
      </c>
      <c r="H74" s="93">
        <f>E74-B74</f>
        <v>-12305.195656509575</v>
      </c>
      <c r="I74" s="94">
        <f t="shared" si="6"/>
        <v>-8.2374378917540514E-2</v>
      </c>
      <c r="J74" s="90"/>
      <c r="K74" s="82"/>
      <c r="M74" s="84">
        <v>0.51200353673877597</v>
      </c>
    </row>
    <row r="75" spans="1:13" ht="15" x14ac:dyDescent="0.25">
      <c r="A75" s="9">
        <v>2033</v>
      </c>
      <c r="B75" s="91">
        <v>150939.18496014038</v>
      </c>
      <c r="C75" s="93">
        <f t="shared" si="2"/>
        <v>1557.8382573326817</v>
      </c>
      <c r="D75" s="94">
        <f t="shared" si="4"/>
        <v>1.0428599632536395E-2</v>
      </c>
      <c r="E75" s="95">
        <v>138119.80753825477</v>
      </c>
      <c r="F75" s="93">
        <f>+E75-E74</f>
        <v>1043.6564919566445</v>
      </c>
      <c r="G75" s="94">
        <f t="shared" si="3"/>
        <v>7.6136985463222118E-3</v>
      </c>
      <c r="H75" s="93">
        <f>E75-B75</f>
        <v>-12819.377421885612</v>
      </c>
      <c r="I75" s="94">
        <f t="shared" si="6"/>
        <v>-8.4930744957122384E-2</v>
      </c>
      <c r="J75" s="90"/>
      <c r="K75" s="82"/>
      <c r="M75" s="84">
        <v>0.50837670918046696</v>
      </c>
    </row>
    <row r="76" spans="1:13" ht="15" x14ac:dyDescent="0.25">
      <c r="A76" s="9">
        <v>2034</v>
      </c>
      <c r="B76" s="91">
        <v>152743.62051055548</v>
      </c>
      <c r="C76" s="93">
        <f t="shared" si="2"/>
        <v>1804.4355504151026</v>
      </c>
      <c r="D76" s="94">
        <f t="shared" si="4"/>
        <v>1.1954719053846929E-2</v>
      </c>
      <c r="E76" s="95">
        <v>139688.16804625888</v>
      </c>
      <c r="F76" s="93">
        <f t="shared" si="8"/>
        <v>1568.3605080041161</v>
      </c>
      <c r="G76" s="94">
        <f t="shared" si="3"/>
        <v>1.1355073077188749E-2</v>
      </c>
      <c r="H76" s="93">
        <f t="shared" si="7"/>
        <v>-13055.452464296599</v>
      </c>
      <c r="I76" s="94">
        <f t="shared" si="6"/>
        <v>-8.5472980283287092E-2</v>
      </c>
      <c r="J76" s="90"/>
      <c r="K76" s="82"/>
      <c r="M76" s="84">
        <v>0.50627594493707306</v>
      </c>
    </row>
    <row r="77" spans="1:13" ht="15" x14ac:dyDescent="0.25">
      <c r="A77" s="9">
        <v>2035</v>
      </c>
      <c r="B77" s="91">
        <v>154563.88908313433</v>
      </c>
      <c r="C77" s="93">
        <f t="shared" si="2"/>
        <v>1820.2685725788469</v>
      </c>
      <c r="D77" s="94">
        <f t="shared" si="4"/>
        <v>1.1917149577144182E-2</v>
      </c>
      <c r="E77" s="95">
        <v>141446.62955916295</v>
      </c>
      <c r="F77" s="93">
        <f t="shared" si="8"/>
        <v>1758.4615129040612</v>
      </c>
      <c r="G77" s="94">
        <f t="shared" si="3"/>
        <v>1.2588478591269991E-2</v>
      </c>
      <c r="H77" s="93">
        <f t="shared" si="7"/>
        <v>-13117.259523971385</v>
      </c>
      <c r="I77" s="94">
        <f t="shared" si="6"/>
        <v>-8.4866262111948365E-2</v>
      </c>
      <c r="J77" s="90"/>
      <c r="K77" s="82"/>
      <c r="M77" s="84">
        <v>0.50482485729677218</v>
      </c>
    </row>
    <row r="78" spans="1:13" ht="15" x14ac:dyDescent="0.25">
      <c r="A78" s="9">
        <v>2036</v>
      </c>
      <c r="B78" s="91">
        <v>156852.53376021437</v>
      </c>
      <c r="C78" s="93">
        <f t="shared" si="2"/>
        <v>2288.6446770800394</v>
      </c>
      <c r="D78" s="94">
        <f t="shared" si="4"/>
        <v>1.4807111095975767E-2</v>
      </c>
      <c r="E78" s="95">
        <v>143024.92366472349</v>
      </c>
      <c r="F78" s="93">
        <f t="shared" si="8"/>
        <v>1578.2941055605479</v>
      </c>
      <c r="G78" s="94">
        <f t="shared" si="3"/>
        <v>1.1158230567101635E-2</v>
      </c>
      <c r="H78" s="93">
        <f t="shared" si="7"/>
        <v>-13827.610095490876</v>
      </c>
      <c r="I78" s="94">
        <f t="shared" si="6"/>
        <v>-8.8156753123475817E-2</v>
      </c>
      <c r="J78" s="96"/>
      <c r="K78" s="82"/>
      <c r="M78" s="84">
        <v>0.50149153299207871</v>
      </c>
    </row>
    <row r="79" spans="1:13" ht="15" x14ac:dyDescent="0.25">
      <c r="A79" s="9">
        <v>2037</v>
      </c>
      <c r="B79" s="91">
        <v>158321.98873844018</v>
      </c>
      <c r="C79" s="93">
        <f t="shared" si="2"/>
        <v>1469.4549782258109</v>
      </c>
      <c r="D79" s="94">
        <f t="shared" si="4"/>
        <v>9.3683853425805541E-3</v>
      </c>
      <c r="E79" s="95">
        <v>144233.50057559452</v>
      </c>
      <c r="F79" s="93">
        <f t="shared" si="8"/>
        <v>1208.5769108710228</v>
      </c>
      <c r="G79" s="94">
        <f t="shared" si="3"/>
        <v>8.4501140074308978E-3</v>
      </c>
      <c r="H79" s="93">
        <f t="shared" si="7"/>
        <v>-14088.488162845664</v>
      </c>
      <c r="I79" s="94">
        <f t="shared" si="6"/>
        <v>-8.8986301113996857E-2</v>
      </c>
      <c r="J79" s="82"/>
      <c r="M79" s="84">
        <v>0.50006013092575752</v>
      </c>
    </row>
    <row r="80" spans="1:13" ht="15" x14ac:dyDescent="0.25">
      <c r="A80" s="9">
        <v>2038</v>
      </c>
      <c r="B80" s="91">
        <v>160223.43500465428</v>
      </c>
      <c r="C80" s="93">
        <f t="shared" si="2"/>
        <v>1901.4462662141013</v>
      </c>
      <c r="D80" s="94">
        <f t="shared" si="4"/>
        <v>1.2009994829937476E-2</v>
      </c>
      <c r="E80" s="95">
        <v>145885.20895398359</v>
      </c>
      <c r="F80" s="93">
        <f t="shared" si="8"/>
        <v>1651.7083783890703</v>
      </c>
      <c r="G80" s="94">
        <f t="shared" si="3"/>
        <v>1.1451627893641847E-2</v>
      </c>
      <c r="H80" s="93">
        <f t="shared" si="7"/>
        <v>-14338.226050670695</v>
      </c>
      <c r="I80" s="94">
        <f t="shared" si="6"/>
        <v>-8.9488944299903395E-2</v>
      </c>
      <c r="M80" s="84">
        <v>0.49859151548335917</v>
      </c>
    </row>
    <row r="81" spans="1:13" ht="15" x14ac:dyDescent="0.25">
      <c r="A81" s="9">
        <v>2039</v>
      </c>
      <c r="B81" s="91">
        <v>162120.05748007636</v>
      </c>
      <c r="C81" s="93">
        <f t="shared" si="2"/>
        <v>1896.6224754220748</v>
      </c>
      <c r="D81" s="94">
        <f t="shared" si="4"/>
        <v>1.1837359967766137E-2</v>
      </c>
      <c r="E81" s="95">
        <v>147619.5635329115</v>
      </c>
      <c r="F81" s="93">
        <f t="shared" si="8"/>
        <v>1734.354578927916</v>
      </c>
      <c r="G81" s="94">
        <f t="shared" si="3"/>
        <v>1.1888488156979626E-2</v>
      </c>
      <c r="H81" s="93">
        <f t="shared" si="7"/>
        <v>-14500.493947164854</v>
      </c>
      <c r="I81" s="94">
        <f t="shared" si="6"/>
        <v>-8.9442936133592776E-2</v>
      </c>
      <c r="M81" s="84">
        <v>0.49742420425442174</v>
      </c>
    </row>
    <row r="82" spans="1:13" ht="15" x14ac:dyDescent="0.25">
      <c r="A82" s="9">
        <v>2040</v>
      </c>
      <c r="B82" s="91">
        <v>164470.5989574359</v>
      </c>
      <c r="C82" s="93">
        <f t="shared" si="2"/>
        <v>2350.5414773595403</v>
      </c>
      <c r="D82" s="94">
        <f t="shared" si="4"/>
        <v>1.4498770318092324E-2</v>
      </c>
      <c r="E82" s="95">
        <v>149622.20172226676</v>
      </c>
      <c r="F82" s="93">
        <f t="shared" si="8"/>
        <v>2002.6381893552607</v>
      </c>
      <c r="G82" s="94">
        <f t="shared" si="3"/>
        <v>1.3566211289527175E-2</v>
      </c>
      <c r="H82" s="93">
        <f t="shared" si="7"/>
        <v>-14848.397235169134</v>
      </c>
      <c r="I82" s="94">
        <f t="shared" si="6"/>
        <v>-9.0279948691691758E-2</v>
      </c>
      <c r="M82" s="84">
        <v>0.49570572672907742</v>
      </c>
    </row>
    <row r="83" spans="1:13" ht="15" x14ac:dyDescent="0.25">
      <c r="A83" s="9">
        <v>2041</v>
      </c>
      <c r="B83" s="91">
        <v>166089.85792119967</v>
      </c>
      <c r="C83" s="93">
        <f t="shared" si="2"/>
        <v>1619.258963763772</v>
      </c>
      <c r="D83" s="94">
        <f t="shared" si="4"/>
        <v>9.8452791807661644E-3</v>
      </c>
      <c r="E83" s="95">
        <v>151299.38048374793</v>
      </c>
      <c r="F83" s="93">
        <f t="shared" si="8"/>
        <v>1677.1787614811619</v>
      </c>
      <c r="G83" s="94">
        <f t="shared" si="3"/>
        <v>1.1209424418137992E-2</v>
      </c>
      <c r="H83" s="93">
        <f t="shared" si="7"/>
        <v>-14790.477437451744</v>
      </c>
      <c r="I83" s="94">
        <f t="shared" si="6"/>
        <v>-8.9051057196213645E-2</v>
      </c>
      <c r="M83" s="84">
        <v>0.49698861646603731</v>
      </c>
    </row>
    <row r="84" spans="1:13" ht="15" x14ac:dyDescent="0.25">
      <c r="A84" s="9">
        <v>2042</v>
      </c>
      <c r="B84" s="91">
        <v>167725.13498177408</v>
      </c>
      <c r="C84" s="93">
        <f t="shared" si="2"/>
        <v>1635.2770605744154</v>
      </c>
      <c r="D84" s="94">
        <f t="shared" si="4"/>
        <v>9.8457370067126515E-3</v>
      </c>
      <c r="E84" s="95">
        <v>152979.16454310296</v>
      </c>
      <c r="F84" s="93">
        <f t="shared" si="8"/>
        <v>1679.7840593550354</v>
      </c>
      <c r="G84" s="94">
        <f t="shared" si="3"/>
        <v>1.1102385574774276E-2</v>
      </c>
      <c r="H84" s="93">
        <f t="shared" si="7"/>
        <v>-14745.970438671124</v>
      </c>
      <c r="I84" s="94">
        <f t="shared" si="6"/>
        <v>-8.7917475459319161E-2</v>
      </c>
      <c r="M84" s="84">
        <v>0.49691367891395849</v>
      </c>
    </row>
    <row r="85" spans="1:13" ht="15" x14ac:dyDescent="0.25">
      <c r="A85" s="9">
        <v>2043</v>
      </c>
      <c r="B85" s="91">
        <v>169376.61832102161</v>
      </c>
      <c r="C85" s="93">
        <f t="shared" si="2"/>
        <v>1651.4833392475266</v>
      </c>
      <c r="D85" s="94">
        <f t="shared" si="4"/>
        <v>9.8463676265754252E-3</v>
      </c>
      <c r="E85" s="95">
        <v>154661.57390851545</v>
      </c>
      <c r="F85" s="93">
        <f t="shared" si="8"/>
        <v>1682.4093654124881</v>
      </c>
      <c r="G85" s="94">
        <f t="shared" si="3"/>
        <v>1.0997637295492302E-2</v>
      </c>
      <c r="H85" s="93">
        <f t="shared" si="7"/>
        <v>-14715.044412506162</v>
      </c>
      <c r="I85" s="94">
        <f t="shared" si="6"/>
        <v>-8.6877660909586485E-2</v>
      </c>
      <c r="M85" s="84">
        <v>0.49683905665152589</v>
      </c>
    </row>
    <row r="86" spans="1:13" ht="15" x14ac:dyDescent="0.25">
      <c r="A86" s="9">
        <v>2044</v>
      </c>
      <c r="B86" s="91">
        <v>171044.46893917344</v>
      </c>
      <c r="C86" s="93">
        <f t="shared" si="2"/>
        <v>1667.8506181518314</v>
      </c>
      <c r="D86" s="94">
        <f t="shared" si="4"/>
        <v>9.8469944357415518E-3</v>
      </c>
      <c r="E86" s="95">
        <v>156346.62887595949</v>
      </c>
      <c r="F86" s="93">
        <f t="shared" si="8"/>
        <v>1685.0549674440408</v>
      </c>
      <c r="G86" s="94">
        <f t="shared" si="3"/>
        <v>1.0895110691429899E-2</v>
      </c>
      <c r="H86" s="93">
        <f t="shared" si="7"/>
        <v>-14697.840063213953</v>
      </c>
      <c r="I86" s="94">
        <f t="shared" si="6"/>
        <v>-8.5929934796317609E-2</v>
      </c>
      <c r="M86" s="84">
        <v>0.49540751242993658</v>
      </c>
    </row>
    <row r="87" spans="1:13" ht="15" x14ac:dyDescent="0.25">
      <c r="A87" s="9">
        <v>2045</v>
      </c>
      <c r="B87" s="91">
        <v>172728.8494374544</v>
      </c>
      <c r="C87" s="93">
        <f t="shared" si="2"/>
        <v>1684.3804982809525</v>
      </c>
      <c r="D87" s="94">
        <f t="shared" si="4"/>
        <v>9.847617457188651E-3</v>
      </c>
      <c r="E87" s="95">
        <v>158034.35003350931</v>
      </c>
      <c r="F87" s="93">
        <f t="shared" si="8"/>
        <v>1687.7211575498222</v>
      </c>
      <c r="G87" s="94">
        <f t="shared" si="3"/>
        <v>1.0794739673528841E-2</v>
      </c>
      <c r="H87" s="93">
        <f t="shared" si="7"/>
        <v>-14694.499403945083</v>
      </c>
      <c r="I87" s="94">
        <f t="shared" si="6"/>
        <v>-8.5072641031317731E-2</v>
      </c>
      <c r="M87" s="84">
        <v>0.49669093139799109</v>
      </c>
    </row>
    <row r="88" spans="1:13" ht="15" x14ac:dyDescent="0.25">
      <c r="A88" s="9">
        <v>2046</v>
      </c>
      <c r="B88" s="91">
        <v>174429.92403401301</v>
      </c>
      <c r="C88" s="93">
        <f t="shared" si="2"/>
        <v>1701.0745965586102</v>
      </c>
      <c r="D88" s="94">
        <f t="shared" si="4"/>
        <v>9.8482367137782134E-3</v>
      </c>
      <c r="E88" s="95">
        <v>159724.75826571381</v>
      </c>
      <c r="F88" s="93">
        <f t="shared" si="8"/>
        <v>1690.4082322044997</v>
      </c>
      <c r="G88" s="94">
        <f t="shared" si="3"/>
        <v>1.0696460812766873E-2</v>
      </c>
      <c r="H88" s="93">
        <f t="shared" si="7"/>
        <v>-14705.165768299194</v>
      </c>
      <c r="I88" s="94">
        <f t="shared" si="6"/>
        <v>-8.4304145918401963E-2</v>
      </c>
      <c r="M88" s="84">
        <v>0.49661751260252751</v>
      </c>
    </row>
    <row r="89" spans="1:13" ht="15" x14ac:dyDescent="0.25">
      <c r="A89" s="9">
        <v>2047</v>
      </c>
      <c r="B89" s="91">
        <v>176147.85858001007</v>
      </c>
      <c r="C89" s="93">
        <f t="shared" si="2"/>
        <v>1717.9345459970646</v>
      </c>
      <c r="D89" s="94">
        <f t="shared" si="4"/>
        <v>9.8488522282569324E-3</v>
      </c>
      <c r="E89" s="95">
        <v>161417.87475803649</v>
      </c>
      <c r="F89" s="93">
        <f t="shared" si="8"/>
        <v>1693.1164923226752</v>
      </c>
      <c r="G89" s="94">
        <f t="shared" si="3"/>
        <v>1.0600213208687759E-2</v>
      </c>
      <c r="H89" s="93">
        <f t="shared" si="7"/>
        <v>-14729.983821973583</v>
      </c>
      <c r="I89" s="94">
        <f t="shared" si="6"/>
        <v>-8.3622837885837353E-2</v>
      </c>
      <c r="M89" s="84">
        <v>0.49654457760493448</v>
      </c>
    </row>
    <row r="90" spans="1:13" ht="15" x14ac:dyDescent="0.25">
      <c r="A90" s="9">
        <v>2048</v>
      </c>
      <c r="B90" s="91">
        <v>177882.82057586682</v>
      </c>
      <c r="C90" s="93">
        <f t="shared" si="2"/>
        <v>1734.9619958567491</v>
      </c>
      <c r="D90" s="94">
        <f t="shared" si="4"/>
        <v>9.8494640232522634E-3</v>
      </c>
      <c r="E90" s="95">
        <v>163113.72100136202</v>
      </c>
      <c r="F90" s="93">
        <f t="shared" si="8"/>
        <v>1695.8462433255336</v>
      </c>
      <c r="G90" s="94">
        <f t="shared" si="3"/>
        <v>1.050593836567093E-2</v>
      </c>
      <c r="H90" s="93">
        <f t="shared" si="7"/>
        <v>-14769.099574504799</v>
      </c>
      <c r="I90" s="94">
        <f t="shared" si="6"/>
        <v>-8.3027127221685815E-2</v>
      </c>
      <c r="M90" s="84">
        <v>0.49511568492636854</v>
      </c>
    </row>
    <row r="91" spans="1:13" ht="15" x14ac:dyDescent="0.25">
      <c r="A91" s="9">
        <v>2049</v>
      </c>
      <c r="B91" s="91">
        <v>179634.97918767587</v>
      </c>
      <c r="C91" s="93">
        <f t="shared" si="2"/>
        <v>1752.158611809049</v>
      </c>
      <c r="D91" s="94">
        <f t="shared" si="4"/>
        <v>9.8500721212801956E-3</v>
      </c>
      <c r="E91" s="95">
        <v>164812.31879657056</v>
      </c>
      <c r="F91" s="93">
        <f t="shared" si="8"/>
        <v>1698.5977952085377</v>
      </c>
      <c r="G91" s="94">
        <f t="shared" si="3"/>
        <v>1.0413580076407802E-2</v>
      </c>
      <c r="H91" s="93">
        <f t="shared" si="7"/>
        <v>-14822.66039110531</v>
      </c>
      <c r="I91" s="94">
        <f t="shared" si="6"/>
        <v>-8.2515445812027299E-2</v>
      </c>
      <c r="M91" s="84">
        <v>0.49640031759727021</v>
      </c>
    </row>
    <row r="92" spans="1:13" ht="15" x14ac:dyDescent="0.25">
      <c r="A92" s="9">
        <v>2050</v>
      </c>
      <c r="B92" s="91">
        <v>181404.50526377399</v>
      </c>
      <c r="C92" s="93">
        <f t="shared" si="2"/>
        <v>1769.5260760981182</v>
      </c>
      <c r="D92" s="94">
        <f t="shared" si="4"/>
        <v>9.8506765447357036E-3</v>
      </c>
      <c r="E92" s="95">
        <v>166513.69025918056</v>
      </c>
      <c r="F92" s="93">
        <f t="shared" si="8"/>
        <v>1701.3714626099973</v>
      </c>
      <c r="G92" s="94">
        <f t="shared" si="3"/>
        <v>1.0323084312101827E-2</v>
      </c>
      <c r="H92" s="93">
        <f t="shared" si="7"/>
        <v>-14890.815004593431</v>
      </c>
      <c r="I92" s="94">
        <f t="shared" si="6"/>
        <v>-8.2086246882023262E-2</v>
      </c>
      <c r="M92" s="84">
        <v>0.49632906991968889</v>
      </c>
    </row>
    <row r="93" spans="1:13" ht="15" x14ac:dyDescent="0.25">
      <c r="A93" s="9">
        <v>2051</v>
      </c>
      <c r="B93" s="91">
        <v>183191.57135148169</v>
      </c>
      <c r="C93" s="93">
        <f t="shared" si="2"/>
        <v>1787.0660877077025</v>
      </c>
      <c r="D93" s="94">
        <f t="shared" si="4"/>
        <v>9.8512773159034062E-3</v>
      </c>
      <c r="E93" s="95">
        <v>168217.85782406112</v>
      </c>
      <c r="F93" s="93">
        <f t="shared" si="8"/>
        <v>1704.1675648805685</v>
      </c>
      <c r="G93" s="94">
        <f t="shared" si="3"/>
        <v>1.0234399118943305E-2</v>
      </c>
      <c r="H93" s="93">
        <f t="shared" si="7"/>
        <v>-14973.713527420565</v>
      </c>
      <c r="I93" s="94">
        <f t="shared" si="6"/>
        <v>-8.1738004739809522E-2</v>
      </c>
      <c r="M93" s="84">
        <v>0.49625846079836333</v>
      </c>
    </row>
    <row r="94" spans="1:13" ht="15" x14ac:dyDescent="0.25">
      <c r="A94" s="9">
        <v>2052</v>
      </c>
      <c r="B94" s="91">
        <v>184996.35171400782</v>
      </c>
      <c r="C94" s="93">
        <f t="shared" si="2"/>
        <v>1804.7803625261295</v>
      </c>
      <c r="D94" s="94">
        <f t="shared" si="4"/>
        <v>9.851874456949572E-3</v>
      </c>
      <c r="E94" s="95">
        <v>169924.84425021516</v>
      </c>
      <c r="F94" s="93">
        <f t="shared" si="8"/>
        <v>1706.9864261540351</v>
      </c>
      <c r="G94" s="94">
        <f t="shared" si="3"/>
        <v>1.0147474520448174E-2</v>
      </c>
      <c r="H94" s="93">
        <f t="shared" si="7"/>
        <v>-15071.507463792659</v>
      </c>
      <c r="I94" s="94">
        <f t="shared" si="6"/>
        <v>-8.1469214523171907E-2</v>
      </c>
      <c r="M94" s="84">
        <v>0.49483282078262519</v>
      </c>
    </row>
    <row r="95" spans="1:13" ht="15" x14ac:dyDescent="0.25">
      <c r="A95" s="9">
        <v>2053</v>
      </c>
      <c r="B95" s="91">
        <v>186705.37142494536</v>
      </c>
      <c r="C95" s="93">
        <f t="shared" si="2"/>
        <v>1709.019710937544</v>
      </c>
      <c r="D95" s="94">
        <f t="shared" si="4"/>
        <v>9.2381265635961274E-3</v>
      </c>
      <c r="E95" s="95">
        <v>171634.67262563447</v>
      </c>
      <c r="F95" s="93">
        <f t="shared" si="8"/>
        <v>1709.8283754193108</v>
      </c>
      <c r="G95" s="94">
        <f t="shared" si="3"/>
        <v>1.0062262425273083E-2</v>
      </c>
      <c r="H95" s="93">
        <f t="shared" si="7"/>
        <v>-15070.698799310892</v>
      </c>
      <c r="I95" s="94">
        <f t="shared" si="6"/>
        <v>-8.0719149557886394E-2</v>
      </c>
      <c r="M95" s="84">
        <v>0.49618796008515054</v>
      </c>
    </row>
    <row r="96" spans="1:13" ht="15" x14ac:dyDescent="0.25">
      <c r="A96" s="9">
        <v>2054</v>
      </c>
      <c r="B96" s="91">
        <v>188546.11007582763</v>
      </c>
      <c r="C96" s="93">
        <f t="shared" si="2"/>
        <v>1840.7386508822674</v>
      </c>
      <c r="D96" s="94">
        <f t="shared" si="4"/>
        <v>9.8590556706197319E-3</v>
      </c>
      <c r="E96" s="95">
        <v>173347.36637222714</v>
      </c>
      <c r="F96" s="93">
        <f t="shared" si="8"/>
        <v>1712.6937465926749</v>
      </c>
      <c r="G96" s="94">
        <f t="shared" si="3"/>
        <v>9.9787165401501454E-3</v>
      </c>
      <c r="H96" s="93">
        <f t="shared" si="7"/>
        <v>-15198.743703600485</v>
      </c>
      <c r="I96" s="94">
        <f t="shared" si="6"/>
        <v>-8.0610221539378357E-2</v>
      </c>
      <c r="M96" s="84">
        <v>0.49618715317308393</v>
      </c>
    </row>
    <row r="97" spans="1:13" ht="15" x14ac:dyDescent="0.25">
      <c r="A97" s="9">
        <v>2055</v>
      </c>
      <c r="B97" s="91">
        <v>190405.09625807425</v>
      </c>
      <c r="C97" s="93">
        <f t="shared" si="2"/>
        <v>1858.9861822466191</v>
      </c>
      <c r="D97" s="94">
        <f t="shared" si="4"/>
        <v>9.8595838519235368E-3</v>
      </c>
      <c r="E97" s="95">
        <v>175062.94925081939</v>
      </c>
      <c r="F97" s="93">
        <f t="shared" si="8"/>
        <v>1715.5828785922495</v>
      </c>
      <c r="G97" s="94">
        <f t="shared" si="3"/>
        <v>9.8967922876220804E-3</v>
      </c>
      <c r="H97" s="93">
        <f t="shared" si="7"/>
        <v>-15342.147007254855</v>
      </c>
      <c r="I97" s="94">
        <f t="shared" si="6"/>
        <v>-8.0576346477933436E-2</v>
      </c>
      <c r="M97" s="84">
        <v>0.49618616945374688</v>
      </c>
    </row>
    <row r="98" spans="1:13" ht="15" x14ac:dyDescent="0.25">
      <c r="A98" s="9">
        <v>2056</v>
      </c>
      <c r="B98" s="91">
        <v>192282.51127089257</v>
      </c>
      <c r="C98" s="93">
        <f t="shared" si="2"/>
        <v>1877.4150128183246</v>
      </c>
      <c r="D98" s="94">
        <f t="shared" si="4"/>
        <v>9.860109050199295E-3</v>
      </c>
      <c r="E98" s="95">
        <v>176781.4453662321</v>
      </c>
      <c r="F98" s="93">
        <f t="shared" si="8"/>
        <v>1718.4961154127086</v>
      </c>
      <c r="G98" s="94">
        <f t="shared" si="3"/>
        <v>9.8164467282597645E-3</v>
      </c>
      <c r="H98" s="93">
        <f t="shared" si="7"/>
        <v>-15501.065904660471</v>
      </c>
      <c r="I98" s="94">
        <f t="shared" si="6"/>
        <v>-8.0616098688362614E-2</v>
      </c>
      <c r="M98" s="84">
        <v>0.49482937358601037</v>
      </c>
    </row>
    <row r="99" spans="1:13" ht="15" x14ac:dyDescent="0.25">
      <c r="A99" s="9">
        <v>2057</v>
      </c>
      <c r="B99" s="91">
        <v>194178.5382164632</v>
      </c>
      <c r="C99" s="93">
        <f t="shared" si="2"/>
        <v>1896.0269455706293</v>
      </c>
      <c r="D99" s="94">
        <f t="shared" si="4"/>
        <v>9.8606312817470787E-3</v>
      </c>
      <c r="E99" s="95">
        <v>178502.87917243355</v>
      </c>
      <c r="F99" s="93">
        <f t="shared" si="8"/>
        <v>1721.4338062014431</v>
      </c>
      <c r="G99" s="94">
        <f t="shared" si="3"/>
        <v>9.7376384870890842E-3</v>
      </c>
      <c r="H99" s="93">
        <f t="shared" si="7"/>
        <v>-15675.659044029657</v>
      </c>
      <c r="I99" s="94">
        <f t="shared" si="6"/>
        <v>-8.0728072154683694E-2</v>
      </c>
      <c r="M99" s="84">
        <v>0.49618391648336213</v>
      </c>
    </row>
    <row r="100" spans="1:13" ht="15" x14ac:dyDescent="0.25">
      <c r="A100" s="9">
        <v>2058</v>
      </c>
      <c r="B100" s="91">
        <v>196093.36201788046</v>
      </c>
      <c r="C100" s="93">
        <f t="shared" si="2"/>
        <v>1914.823801417253</v>
      </c>
      <c r="D100" s="94">
        <f t="shared" si="4"/>
        <v>9.8611505628014573E-3</v>
      </c>
      <c r="E100" s="95">
        <v>180227.27547776964</v>
      </c>
      <c r="F100" s="93">
        <f t="shared" si="8"/>
        <v>1724.3963053360931</v>
      </c>
      <c r="G100" s="94">
        <f t="shared" si="3"/>
        <v>9.6603276839604124E-3</v>
      </c>
      <c r="H100" s="93">
        <f t="shared" si="7"/>
        <v>-15866.086540110817</v>
      </c>
      <c r="I100" s="94">
        <f t="shared" si="6"/>
        <v>-8.091088029111404E-2</v>
      </c>
      <c r="M100" s="84">
        <v>0.49618276624588803</v>
      </c>
    </row>
    <row r="101" spans="1:13" ht="15" x14ac:dyDescent="0.25">
      <c r="A101" s="9">
        <v>2059</v>
      </c>
      <c r="B101" s="91">
        <v>198027.16943727143</v>
      </c>
      <c r="C101" s="93">
        <f t="shared" si="2"/>
        <v>1933.8074193909706</v>
      </c>
      <c r="D101" s="94">
        <f t="shared" si="4"/>
        <v>9.8616669095339393E-3</v>
      </c>
      <c r="E101" s="95">
        <v>181954.65945027227</v>
      </c>
      <c r="F101" s="93">
        <f t="shared" si="8"/>
        <v>1727.3839725026337</v>
      </c>
      <c r="G101" s="94">
        <f t="shared" si="3"/>
        <v>9.5844758676146835E-3</v>
      </c>
      <c r="H101" s="93">
        <f t="shared" si="7"/>
        <v>-16072.509986999154</v>
      </c>
      <c r="I101" s="94">
        <f t="shared" si="6"/>
        <v>-8.1163155705714418E-2</v>
      </c>
      <c r="M101" s="84">
        <v>0.49618167736740559</v>
      </c>
    </row>
    <row r="102" spans="1:13" ht="15" x14ac:dyDescent="0.25">
      <c r="A102" s="9">
        <v>2060</v>
      </c>
      <c r="B102" s="91">
        <v>199980.14909409563</v>
      </c>
      <c r="C102" s="93">
        <f t="shared" si="2"/>
        <v>1952.9796568242018</v>
      </c>
      <c r="D102" s="94">
        <f t="shared" si="4"/>
        <v>9.8621803380511963E-3</v>
      </c>
      <c r="E102" s="95">
        <v>183685.05662304745</v>
      </c>
      <c r="F102" s="93">
        <f t="shared" si="8"/>
        <v>1730.3971727751778</v>
      </c>
      <c r="G102" s="94">
        <f t="shared" si="3"/>
        <v>9.5100459532233561E-3</v>
      </c>
      <c r="H102" s="93">
        <f t="shared" si="7"/>
        <v>-16295.092471048178</v>
      </c>
      <c r="I102" s="94">
        <f t="shared" si="6"/>
        <v>-8.1483549966656632E-2</v>
      </c>
      <c r="M102" s="84">
        <v>0.49482502124056255</v>
      </c>
    </row>
    <row r="103" spans="1:13" ht="15" x14ac:dyDescent="0.25">
      <c r="A103" s="9">
        <v>2061</v>
      </c>
      <c r="B103" s="91">
        <v>201952.49148362642</v>
      </c>
      <c r="C103" s="93">
        <f t="shared" si="2"/>
        <v>1972.3423895307933</v>
      </c>
      <c r="D103" s="94">
        <f t="shared" si="4"/>
        <v>9.8626908643955069E-3</v>
      </c>
      <c r="E103" s="95">
        <v>185418.49289974451</v>
      </c>
      <c r="F103" s="93">
        <f t="shared" si="8"/>
        <v>1733.4362766970589</v>
      </c>
      <c r="G103" s="94">
        <f>(E103/E102)-1</f>
        <v>9.4370021631882128E-3</v>
      </c>
      <c r="H103" s="93">
        <f t="shared" si="7"/>
        <v>-16533.998583881912</v>
      </c>
      <c r="I103" s="94">
        <f t="shared" si="6"/>
        <v>-8.1870733371083082E-2</v>
      </c>
      <c r="M103" s="84">
        <v>0.49617990808062085</v>
      </c>
    </row>
    <row r="104" spans="1:13" ht="15" x14ac:dyDescent="0.25">
      <c r="A104" s="9">
        <v>2062</v>
      </c>
      <c r="B104" s="91">
        <v>203944.38899561693</v>
      </c>
      <c r="C104" s="93">
        <f t="shared" si="2"/>
        <v>1991.8975119905081</v>
      </c>
      <c r="D104" s="94">
        <f t="shared" si="4"/>
        <v>9.8631985045454229E-3</v>
      </c>
      <c r="E104" s="95">
        <v>187154.99456010674</v>
      </c>
      <c r="F104" s="93">
        <f t="shared" si="8"/>
        <v>1736.5016603622353</v>
      </c>
      <c r="G104" s="94">
        <f>(E104/E103)-1</f>
        <v>9.365309971002489E-3</v>
      </c>
      <c r="H104" s="93">
        <f t="shared" si="7"/>
        <v>-16789.394435510185</v>
      </c>
      <c r="I104" s="94">
        <f t="shared" si="6"/>
        <v>-8.2323394716542153E-2</v>
      </c>
      <c r="M104" s="84">
        <v>0.49617933708686524</v>
      </c>
    </row>
    <row r="105" spans="1:13" ht="15" x14ac:dyDescent="0.25">
      <c r="A105" s="9">
        <v>2063</v>
      </c>
      <c r="B105" s="91">
        <v>205956.03593315152</v>
      </c>
      <c r="C105" s="93">
        <f t="shared" si="2"/>
        <v>2011.6469375345914</v>
      </c>
      <c r="D105" s="94">
        <f t="shared" si="4"/>
        <v>9.8637032744148812E-3</v>
      </c>
      <c r="E105" s="95">
        <v>188894.58826560577</v>
      </c>
      <c r="F105" s="93">
        <f>+E105-E104</f>
        <v>1739.5937054990209</v>
      </c>
      <c r="G105" s="94">
        <f>(E105/E104)-1</f>
        <v>9.2949360479948062E-3</v>
      </c>
      <c r="H105" s="93">
        <f t="shared" si="7"/>
        <v>-17061.447667545755</v>
      </c>
      <c r="I105" s="94">
        <f t="shared" si="6"/>
        <v>-8.2840241074961796E-2</v>
      </c>
      <c r="M105" s="84">
        <v>0.49617904639525412</v>
      </c>
    </row>
    <row r="106" spans="1:13" ht="15" x14ac:dyDescent="0.25">
      <c r="B106" s="91"/>
      <c r="C106" s="7"/>
      <c r="D106" s="8"/>
      <c r="E106" s="34"/>
      <c r="F106" s="7"/>
      <c r="G106" s="8"/>
      <c r="H106" s="7"/>
      <c r="I106" s="8"/>
      <c r="M106" s="84"/>
    </row>
    <row r="107" spans="1:13" ht="15" x14ac:dyDescent="0.25">
      <c r="M107" s="84"/>
    </row>
    <row r="108" spans="1:13" ht="15" x14ac:dyDescent="0.25">
      <c r="M108" s="84"/>
    </row>
    <row r="109" spans="1:13" ht="15" x14ac:dyDescent="0.25">
      <c r="M109" s="84"/>
    </row>
    <row r="110" spans="1:13" ht="15" x14ac:dyDescent="0.25">
      <c r="M110" s="84"/>
    </row>
    <row r="111" spans="1:13" ht="15" x14ac:dyDescent="0.25">
      <c r="M111" s="84"/>
    </row>
    <row r="112" spans="1:13" ht="15" x14ac:dyDescent="0.25">
      <c r="M112" s="84"/>
    </row>
    <row r="113" spans="13:13" ht="15" x14ac:dyDescent="0.25">
      <c r="M113" s="84"/>
    </row>
    <row r="114" spans="13:13" ht="15" x14ac:dyDescent="0.25">
      <c r="M114" s="84"/>
    </row>
    <row r="115" spans="13:13" ht="15" x14ac:dyDescent="0.25">
      <c r="M115" s="84"/>
    </row>
    <row r="116" spans="13:13" ht="15" x14ac:dyDescent="0.25">
      <c r="M116" s="84"/>
    </row>
    <row r="117" spans="13:13" ht="15" x14ac:dyDescent="0.25">
      <c r="M117" s="84"/>
    </row>
    <row r="118" spans="13:13" ht="15" x14ac:dyDescent="0.25">
      <c r="M118" s="84"/>
    </row>
  </sheetData>
  <mergeCells count="7">
    <mergeCell ref="A4:I4"/>
    <mergeCell ref="B6:H6"/>
    <mergeCell ref="B13:H13"/>
    <mergeCell ref="A54:I54"/>
    <mergeCell ref="C56:D56"/>
    <mergeCell ref="F56:G56"/>
    <mergeCell ref="H56:I56"/>
  </mergeCells>
  <printOptions horizontalCentered="1" headings="1" gridLines="1"/>
  <pageMargins left="0.32" right="0.24" top="0.33" bottom="0.27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DED-8 Current to 2015 TYSP</vt:lpstr>
      <vt:lpstr>Load Factor</vt:lpstr>
      <vt:lpstr>2015</vt:lpstr>
      <vt:lpstr>Table Summer Peak</vt:lpstr>
      <vt:lpstr>Table NEL</vt:lpstr>
      <vt:lpstr>DED-9 Load Factor Chart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Ordner</dc:creator>
  <cp:lastModifiedBy>Michael Deupree</cp:lastModifiedBy>
  <dcterms:created xsi:type="dcterms:W3CDTF">2016-06-14T17:22:31Z</dcterms:created>
  <dcterms:modified xsi:type="dcterms:W3CDTF">2016-07-12T22:39:46Z</dcterms:modified>
</cp:coreProperties>
</file>