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alcChain.xml" ContentType="application/vnd.openxmlformats-officedocument.spreadsheetml.calcChain+xml"/>
  <Default Extension="bin" ContentType="application/vnd.openxmlformats-officedocument.spreadsheetml.printerSettings"/>
  <Default Extension="rels" ContentType="application/vnd.openxmlformats-package.relationships+xml"/>
  <Default Extension="xml" ContentType="applicati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80" windowWidth="18696" windowHeight="7068"/>
  </bookViews>
  <sheets>
    <sheet name="Summary" sheetId="6" r:id="rId1"/>
    <sheet name="Putnam" sheetId="2" r:id="rId2"/>
    <sheet name="Turkey Point" sheetId="1" r:id="rId3"/>
    <sheet name="Gas Turbines" sheetId="7" r:id="rId4"/>
  </sheets>
  <definedNames>
    <definedName name="_xlnm.Print_Area" localSheetId="3">'Gas Turbines'!$X$9:$AK$21</definedName>
    <definedName name="_xlnm.Print_Area" localSheetId="2">'Turkey Point'!$B$9:$AM$77</definedName>
  </definedNames>
  <calcPr calcId="145621"/>
</workbook>
</file>

<file path=xl/calcChain.xml><?xml version="1.0" encoding="utf-8"?>
<calcChain xmlns="http://schemas.openxmlformats.org/spreadsheetml/2006/main">
  <c r="F22" i="6" l="1"/>
  <c r="F21" i="6"/>
  <c r="F20" i="6"/>
  <c r="D22" i="6"/>
  <c r="D21" i="6"/>
  <c r="AI19" i="7" l="1"/>
  <c r="AI18" i="7"/>
  <c r="AI17" i="7"/>
  <c r="AI16" i="7"/>
  <c r="AI15" i="7"/>
  <c r="AI14" i="7"/>
  <c r="AI13" i="7"/>
  <c r="AI12" i="7"/>
  <c r="AG20" i="7"/>
  <c r="AE20" i="7"/>
  <c r="AC20" i="7"/>
  <c r="F27" i="6" s="1"/>
  <c r="AA20" i="7"/>
  <c r="R20" i="7"/>
  <c r="P20" i="7"/>
  <c r="D27" i="6" s="1"/>
  <c r="N20" i="7"/>
  <c r="T13" i="7"/>
  <c r="T15" i="7"/>
  <c r="T17" i="7"/>
  <c r="T19" i="7"/>
  <c r="T18" i="7"/>
  <c r="T16" i="7"/>
  <c r="T14" i="7"/>
  <c r="T12" i="7"/>
  <c r="AI21" i="1"/>
  <c r="AG21" i="1"/>
  <c r="AE21" i="1"/>
  <c r="AK20" i="1"/>
  <c r="AK19" i="1"/>
  <c r="AK18" i="1"/>
  <c r="AK17" i="1"/>
  <c r="AK16" i="1"/>
  <c r="AK15" i="1"/>
  <c r="T21" i="1"/>
  <c r="R21" i="1"/>
  <c r="P21" i="1"/>
  <c r="V20" i="1"/>
  <c r="V19" i="1"/>
  <c r="V18" i="1"/>
  <c r="V17" i="1"/>
  <c r="V16" i="1"/>
  <c r="V15" i="1"/>
  <c r="AB38" i="2"/>
  <c r="AB30" i="2"/>
  <c r="AB22" i="2"/>
  <c r="AB41" i="2" s="1"/>
  <c r="AH37" i="2"/>
  <c r="AH36" i="2"/>
  <c r="AH35" i="2"/>
  <c r="AH34" i="2"/>
  <c r="AH33" i="2"/>
  <c r="AH32" i="2"/>
  <c r="AH29" i="2"/>
  <c r="AH28" i="2"/>
  <c r="AH27" i="2"/>
  <c r="AH26" i="2"/>
  <c r="AH25" i="2"/>
  <c r="AH24" i="2"/>
  <c r="AH20" i="2"/>
  <c r="AH19" i="2"/>
  <c r="AH18" i="2"/>
  <c r="AH17" i="2"/>
  <c r="AH16" i="2"/>
  <c r="AH15" i="2"/>
  <c r="AH14" i="2"/>
  <c r="O38" i="2"/>
  <c r="O30" i="2"/>
  <c r="O22" i="2"/>
  <c r="O40" i="2" s="1"/>
  <c r="U37" i="2"/>
  <c r="U36" i="2"/>
  <c r="U35" i="2"/>
  <c r="U34" i="2"/>
  <c r="U33" i="2"/>
  <c r="U32" i="2"/>
  <c r="U29" i="2"/>
  <c r="U28" i="2"/>
  <c r="U27" i="2"/>
  <c r="U26" i="2"/>
  <c r="U25" i="2"/>
  <c r="U24" i="2"/>
  <c r="U20" i="2"/>
  <c r="U19" i="2"/>
  <c r="U18" i="2"/>
  <c r="U17" i="2"/>
  <c r="U16" i="2"/>
  <c r="U15" i="2"/>
  <c r="U14" i="2"/>
  <c r="F15" i="6"/>
  <c r="AF22" i="2"/>
  <c r="AK21" i="1" l="1"/>
  <c r="V21" i="1"/>
  <c r="T20" i="7"/>
  <c r="AI20" i="7"/>
  <c r="Y19" i="7"/>
  <c r="L19" i="7"/>
  <c r="Y18" i="7"/>
  <c r="L18" i="7"/>
  <c r="Y17" i="7"/>
  <c r="L17" i="7"/>
  <c r="Y16" i="7"/>
  <c r="L16" i="7"/>
  <c r="Y15" i="7"/>
  <c r="L15" i="7"/>
  <c r="Y14" i="7"/>
  <c r="L14" i="7"/>
  <c r="Y13" i="7"/>
  <c r="L13" i="7"/>
  <c r="Y12" i="7"/>
  <c r="L12" i="7"/>
  <c r="L20" i="7" l="1"/>
  <c r="D26" i="6" s="1"/>
  <c r="Y20" i="7"/>
  <c r="F26" i="6" s="1"/>
  <c r="V12" i="7"/>
  <c r="V14" i="7"/>
  <c r="V15" i="7"/>
  <c r="V16" i="7"/>
  <c r="AK16" i="7"/>
  <c r="V17" i="7"/>
  <c r="V18" i="7"/>
  <c r="AK18" i="7"/>
  <c r="V19" i="7"/>
  <c r="AK14" i="7"/>
  <c r="AK13" i="7"/>
  <c r="AK15" i="7"/>
  <c r="AK17" i="7"/>
  <c r="AK19" i="7"/>
  <c r="AK12" i="7" l="1"/>
  <c r="V13" i="7"/>
  <c r="V20" i="7" s="1"/>
  <c r="D28" i="6" s="1"/>
  <c r="D29" i="6" s="1"/>
  <c r="AK20" i="7" l="1"/>
  <c r="F28" i="6" s="1"/>
  <c r="F29" i="6" s="1"/>
  <c r="AD30" i="2"/>
  <c r="AH30" i="2" s="1"/>
  <c r="AD38" i="2"/>
  <c r="AH38" i="2" s="1"/>
  <c r="Q38" i="2"/>
  <c r="Q30" i="2"/>
  <c r="U38" i="2" l="1"/>
  <c r="U30" i="2"/>
  <c r="S22" i="2"/>
  <c r="D15" i="6" s="1"/>
  <c r="Z44" i="2"/>
  <c r="F16" i="6" s="1"/>
  <c r="AN22" i="1" l="1"/>
  <c r="AA20" i="1" l="1"/>
  <c r="AA19" i="1"/>
  <c r="AA18" i="1"/>
  <c r="AA17" i="1"/>
  <c r="AA16" i="1"/>
  <c r="AA15" i="1"/>
  <c r="N20" i="1"/>
  <c r="N19" i="1"/>
  <c r="N18" i="1"/>
  <c r="N17" i="1"/>
  <c r="N16" i="1"/>
  <c r="N15" i="1"/>
  <c r="N21" i="1" s="1"/>
  <c r="D20" i="6" s="1"/>
  <c r="AA21" i="1" l="1"/>
  <c r="AM21" i="1" s="1"/>
  <c r="X19" i="1"/>
  <c r="AM17" i="1"/>
  <c r="AM19" i="1"/>
  <c r="AM16" i="1"/>
  <c r="AM20" i="1"/>
  <c r="X16" i="1"/>
  <c r="X20" i="1"/>
  <c r="AM15" i="1"/>
  <c r="AM18" i="1"/>
  <c r="X15" i="1"/>
  <c r="F23" i="6"/>
  <c r="X18" i="1"/>
  <c r="AD21" i="2"/>
  <c r="AH21" i="2" s="1"/>
  <c r="Q21" i="2"/>
  <c r="U21" i="2" s="1"/>
  <c r="Z15" i="2"/>
  <c r="M43" i="2"/>
  <c r="M42" i="2"/>
  <c r="M41" i="2"/>
  <c r="M40" i="2"/>
  <c r="Z37" i="2"/>
  <c r="M37" i="2"/>
  <c r="Z36" i="2"/>
  <c r="M36" i="2"/>
  <c r="Z35" i="2"/>
  <c r="M35" i="2"/>
  <c r="Z34" i="2"/>
  <c r="AJ34" i="2" s="1"/>
  <c r="M34" i="2"/>
  <c r="Z33" i="2"/>
  <c r="M33" i="2"/>
  <c r="Z32" i="2"/>
  <c r="M32" i="2"/>
  <c r="Z29" i="2"/>
  <c r="M29" i="2"/>
  <c r="Z28" i="2"/>
  <c r="AJ28" i="2" s="1"/>
  <c r="M28" i="2"/>
  <c r="Z27" i="2"/>
  <c r="M27" i="2"/>
  <c r="Z26" i="2"/>
  <c r="M26" i="2"/>
  <c r="Z25" i="2"/>
  <c r="M25" i="2"/>
  <c r="Z24" i="2"/>
  <c r="M24" i="2"/>
  <c r="M30" i="2" l="1"/>
  <c r="M38" i="2"/>
  <c r="M44" i="2"/>
  <c r="D16" i="6" s="1"/>
  <c r="AJ33" i="2"/>
  <c r="AJ37" i="2"/>
  <c r="AD22" i="2"/>
  <c r="AH22" i="2" s="1"/>
  <c r="AJ26" i="2"/>
  <c r="AJ36" i="2"/>
  <c r="Q22" i="2"/>
  <c r="D14" i="6" s="1"/>
  <c r="F14" i="6" s="1"/>
  <c r="U22" i="2"/>
  <c r="AJ24" i="2"/>
  <c r="Z30" i="2"/>
  <c r="AJ32" i="2"/>
  <c r="Z38" i="2"/>
  <c r="AJ25" i="2"/>
  <c r="AJ29" i="2"/>
  <c r="AJ35" i="2"/>
  <c r="X17" i="1"/>
  <c r="D23" i="6" s="1"/>
  <c r="AJ15" i="2"/>
  <c r="AJ27" i="2"/>
  <c r="W27" i="2"/>
  <c r="W33" i="2"/>
  <c r="W37" i="2"/>
  <c r="W25" i="2"/>
  <c r="W29" i="2"/>
  <c r="W35" i="2"/>
  <c r="W26" i="2"/>
  <c r="W32" i="2"/>
  <c r="W36" i="2"/>
  <c r="W24" i="2"/>
  <c r="W28" i="2"/>
  <c r="W34" i="2"/>
  <c r="Z16" i="2"/>
  <c r="AJ16" i="2" s="1"/>
  <c r="Z17" i="2"/>
  <c r="AJ17" i="2" s="1"/>
  <c r="Z18" i="2"/>
  <c r="AJ18" i="2" s="1"/>
  <c r="Z19" i="2"/>
  <c r="AJ19" i="2" s="1"/>
  <c r="Z20" i="2"/>
  <c r="AJ20" i="2" s="1"/>
  <c r="Z21" i="2"/>
  <c r="Z14" i="2"/>
  <c r="M15" i="2"/>
  <c r="W15" i="2" s="1"/>
  <c r="M16" i="2"/>
  <c r="W16" i="2" s="1"/>
  <c r="M17" i="2"/>
  <c r="W17" i="2" s="1"/>
  <c r="M18" i="2"/>
  <c r="W18" i="2" s="1"/>
  <c r="M19" i="2"/>
  <c r="W19" i="2" s="1"/>
  <c r="M20" i="2"/>
  <c r="W20" i="2" s="1"/>
  <c r="M21" i="2"/>
  <c r="W21" i="2" s="1"/>
  <c r="M14" i="2"/>
  <c r="X21" i="1" l="1"/>
  <c r="AJ21" i="2"/>
  <c r="AJ14" i="2"/>
  <c r="Z22" i="2"/>
  <c r="F13" i="6" s="1"/>
  <c r="F17" i="6" s="1"/>
  <c r="W14" i="2"/>
  <c r="M22" i="2"/>
  <c r="D13" i="6" s="1"/>
  <c r="D17" i="6" s="1"/>
  <c r="W22" i="2" l="1"/>
</calcChain>
</file>

<file path=xl/sharedStrings.xml><?xml version="1.0" encoding="utf-8"?>
<sst xmlns="http://schemas.openxmlformats.org/spreadsheetml/2006/main" count="479" uniqueCount="106">
  <si>
    <t>Turkey Point Unit 1</t>
  </si>
  <si>
    <t>Structures &amp; Improvements</t>
  </si>
  <si>
    <t>Boiler Plant Equipment</t>
  </si>
  <si>
    <t>Turbogenerator Units</t>
  </si>
  <si>
    <t>Accessory Electric Equipment</t>
  </si>
  <si>
    <t>Miscellaneous Equipment</t>
  </si>
  <si>
    <t>Misc Power Plt Equipt - 7Yr</t>
  </si>
  <si>
    <t>Original
Cost</t>
  </si>
  <si>
    <t>-</t>
  </si>
  <si>
    <t>Book 
Reserve</t>
  </si>
  <si>
    <t xml:space="preserve">ECRC - Project 2 - LOW NOX BURNER TECHNOLOGY         </t>
  </si>
  <si>
    <t>ECRC - Project 3 - CONTINUOUS EMISSION MONITORING</t>
  </si>
  <si>
    <t>ECRC - Project 5 - MAINTENANCE OF ABOVE GROUND FUEL TANKS</t>
  </si>
  <si>
    <t>ECRC - Project 8 - OIL SPILL CLEANUP/RESPONSE EQUIPMENT</t>
  </si>
  <si>
    <t>ECRC - Project 23 - SPILL PREVENTION CLEAN-UP &amp; COUNTERMEASURES</t>
  </si>
  <si>
    <t>Putnam Common</t>
  </si>
  <si>
    <t>Structures and Improvements</t>
  </si>
  <si>
    <t>Fuel Holders, Producers and Accessories</t>
  </si>
  <si>
    <t>Prime Movers</t>
  </si>
  <si>
    <t>Generators</t>
  </si>
  <si>
    <t>Misc. Power Plant Equipment</t>
  </si>
  <si>
    <t>Misc Power Plt Equipt - 5Yr</t>
  </si>
  <si>
    <t>Putnam Unit 1</t>
  </si>
  <si>
    <t>Putnam Unit 2</t>
  </si>
  <si>
    <t xml:space="preserve">Putnam Transmission </t>
  </si>
  <si>
    <t>Station Equipment</t>
  </si>
  <si>
    <t>Station Equipment - Step-Up Transformers</t>
  </si>
  <si>
    <t>Poles and Fixtures</t>
  </si>
  <si>
    <t>Overhead Conductors and Devices</t>
  </si>
  <si>
    <t>Fort Lauderdale Gas Turbines</t>
  </si>
  <si>
    <t>Fort Myers Gas Turbines</t>
  </si>
  <si>
    <t>Port Everglades Gas Turbines</t>
  </si>
  <si>
    <t>Misc Power Plt Equipt - 3Yr</t>
  </si>
  <si>
    <t>ECRC - Project 31 - CLEAN AIR INTERSTATE RULE-CAIR</t>
  </si>
  <si>
    <t>Base</t>
  </si>
  <si>
    <t>Clause</t>
  </si>
  <si>
    <t>Difference</t>
  </si>
  <si>
    <t>Additions</t>
  </si>
  <si>
    <t>Retirements</t>
  </si>
  <si>
    <t>Transfers</t>
  </si>
  <si>
    <t>Plant</t>
  </si>
  <si>
    <t>Reserve</t>
  </si>
  <si>
    <t>Schedule I</t>
  </si>
  <si>
    <t>Adj Schedule I Ending Balance</t>
  </si>
  <si>
    <t>Beginning</t>
  </si>
  <si>
    <t>Accruals</t>
  </si>
  <si>
    <t>Cost of</t>
  </si>
  <si>
    <t>Salvage</t>
  </si>
  <si>
    <t>Other</t>
  </si>
  <si>
    <t>Balance</t>
  </si>
  <si>
    <t>Removal</t>
  </si>
  <si>
    <t>Recoveries</t>
  </si>
  <si>
    <t>Retirement of Putnam</t>
  </si>
  <si>
    <t>Adj Schedule II Ending Balance</t>
  </si>
  <si>
    <t>Schedule II</t>
  </si>
  <si>
    <t>Subsequent Transaction</t>
  </si>
  <si>
    <t>Turkey Point Common</t>
  </si>
  <si>
    <t>Miscellaneous Power Plant Equipment</t>
  </si>
  <si>
    <t>Misc. Power Plant Equipt. - 3-Year Amort</t>
  </si>
  <si>
    <t>Misc. Power Plant Equipt. - 5-Year Amort</t>
  </si>
  <si>
    <t>Misc. Power Plant Equipt. - 7-Year Amort</t>
  </si>
  <si>
    <t>Account</t>
  </si>
  <si>
    <t>Account Description</t>
  </si>
  <si>
    <t>Reserve Transferred to Other Locations</t>
  </si>
  <si>
    <t>2015 Activity</t>
  </si>
  <si>
    <t>2016 Forecasted Activity</t>
  </si>
  <si>
    <t>Ft. Myers GTs</t>
  </si>
  <si>
    <t>Fuel Holders, Products, and Accessories</t>
  </si>
  <si>
    <t>Lauderdale GTs</t>
  </si>
  <si>
    <t>Pt. Everglades GTs</t>
  </si>
  <si>
    <t>Putnam</t>
  </si>
  <si>
    <t>Capital Recovery Schedule</t>
  </si>
  <si>
    <t>Assets not retired</t>
  </si>
  <si>
    <t>Annual Status Report - Schedule I</t>
  </si>
  <si>
    <t>Annual Status Report - Schedule II</t>
  </si>
  <si>
    <t>Balance per Capital Recovery Schedule (12/31/2016)</t>
  </si>
  <si>
    <t>Balance per Annual Status Report (12/31/2014)</t>
  </si>
  <si>
    <t xml:space="preserve">   Transfers</t>
  </si>
  <si>
    <t xml:space="preserve">   Transmission (not broken out in Annual Status Report)</t>
  </si>
  <si>
    <t xml:space="preserve">   Net Salvage, Forecast Activity and Other</t>
  </si>
  <si>
    <t>Turkey Point - Common and Unit 1</t>
  </si>
  <si>
    <t>Gas Turbines</t>
  </si>
  <si>
    <t>Reserve of Assets not retired</t>
  </si>
  <si>
    <t>2016 Depreciation Expense</t>
  </si>
  <si>
    <t>Ending Balance</t>
  </si>
  <si>
    <t>PLANT</t>
  </si>
  <si>
    <t>RESERVE</t>
  </si>
  <si>
    <t>Annual Status Report - Schedule II Ending Balance</t>
  </si>
  <si>
    <t>Annual Status Report - Schedule I  Ending Balance</t>
  </si>
  <si>
    <t>Assets Transferred to Other Functions</t>
  </si>
  <si>
    <t>Capital Recovery Schedules and Annual Status Report (NWA-1)</t>
  </si>
  <si>
    <r>
      <t xml:space="preserve">   Plant Retirements</t>
    </r>
    <r>
      <rPr>
        <vertAlign val="superscript"/>
        <sz val="11"/>
        <color theme="1"/>
        <rFont val="Calibri"/>
        <family val="2"/>
        <scheme val="minor"/>
      </rPr>
      <t>(1)</t>
    </r>
  </si>
  <si>
    <r>
      <t xml:space="preserve">(1) </t>
    </r>
    <r>
      <rPr>
        <sz val="11"/>
        <color theme="1"/>
        <rFont val="Calibri"/>
        <family val="2"/>
        <scheme val="minor"/>
      </rPr>
      <t xml:space="preserve"> For presentation purposes on the capital recovery schedule in KF-2, FPL presented the plant and reserve on a gross basis.  This adjustment is to reflect the retirement that has been recorded on FPL's books.  The net impact is zero since both plant and reserve are adjusted by the same amount.</t>
    </r>
  </si>
  <si>
    <r>
      <t xml:space="preserve">   Transfers</t>
    </r>
    <r>
      <rPr>
        <vertAlign val="superscript"/>
        <sz val="11"/>
        <color theme="1"/>
        <rFont val="Calibri"/>
        <family val="2"/>
        <scheme val="minor"/>
      </rPr>
      <t>(2)</t>
    </r>
  </si>
  <si>
    <r>
      <t xml:space="preserve">   Gas Turbines remaining at sites </t>
    </r>
    <r>
      <rPr>
        <vertAlign val="superscript"/>
        <sz val="11"/>
        <color theme="1"/>
        <rFont val="Calibri"/>
        <family val="2"/>
        <scheme val="minor"/>
      </rPr>
      <t>(3)</t>
    </r>
  </si>
  <si>
    <r>
      <rPr>
        <vertAlign val="superscript"/>
        <sz val="11"/>
        <color theme="1"/>
        <rFont val="Calibri"/>
        <family val="2"/>
        <scheme val="minor"/>
      </rPr>
      <t>(2)</t>
    </r>
    <r>
      <rPr>
        <sz val="11"/>
        <color theme="1"/>
        <rFont val="Calibri"/>
        <family val="2"/>
        <scheme val="minor"/>
      </rPr>
      <t xml:space="preserve"> Upon conversion of Turkey Point Unit 1 to a synchronous condenser, certain assets will be transferred to either Transmission or Other Production.</t>
    </r>
  </si>
  <si>
    <r>
      <t xml:space="preserve">(3) </t>
    </r>
    <r>
      <rPr>
        <sz val="11"/>
        <color theme="1"/>
        <rFont val="Calibri"/>
        <family val="2"/>
        <scheme val="minor"/>
      </rPr>
      <t xml:space="preserve"> Reflects plant and reserve for two units that will remain at each Lauderdale and Ft. Myers.</t>
    </r>
  </si>
  <si>
    <t>Florida Power &amp; Light Company</t>
  </si>
  <si>
    <t>Docket No. 160021-EI</t>
  </si>
  <si>
    <t>Staff's Seventh Set of Interrogatories</t>
  </si>
  <si>
    <t>Interrogatory No. 169</t>
  </si>
  <si>
    <t>Attachment No. 1</t>
  </si>
  <si>
    <t>Tab 1 of 4</t>
  </si>
  <si>
    <t>Tab 2 of 4</t>
  </si>
  <si>
    <t>Tab 3 of 4</t>
  </si>
  <si>
    <t>Tab 4 of 4</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</si>
</sst>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General_)"/>
    <numFmt numFmtId="166" formatCode="_(&quot;$&quot;* #,##0_);_(&quot;$&quot;* \(#,##0\);_(&quot;$&quot;* &quot;-&quot;??_);_(@_)"/>
  </numFmts>
  <fonts count="7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1"/>
      <color indexed="8"/>
      <name val="Calibri"/>
      <family val="2"/>
    </font>
    <font>
      <i/>
      <sz val="11"/>
      <color indexed="8"/>
      <name val="Calibri"/>
      <family val="2"/>
    </font>
    <font>
      <b/>
      <i/>
      <sz val="11"/>
      <color indexed="8"/>
      <name val="Calibri"/>
      <family val="2"/>
    </font>
    <font>
      <i/>
      <sz val="11"/>
      <color theme="1"/>
      <name val="Calibri"/>
      <family val="2"/>
      <scheme val="minor"/>
    </font>
    <font>
      <sz val="10"/>
      <color theme="1"/>
      <name val="Arial"/>
      <family val="2"/>
    </font>
    <font>
      <i/>
      <u/>
      <sz val="11"/>
      <color indexed="8"/>
      <name val="Calibri"/>
      <family val="2"/>
    </font>
    <font>
      <b/>
      <u/>
      <sz val="11"/>
      <color theme="1"/>
      <name val="Calibri"/>
      <family val="2"/>
      <scheme val="minor"/>
    </font>
    <font>
      <sz val="10"/>
      <color rgb="FF000000"/>
      <name val="Times New Roman"/>
      <family val="1"/>
    </font>
    <font>
      <sz val="10"/>
      <name val="Arial"/>
      <family val="2"/>
    </font>
    <font>
      <sz val="11"/>
      <color rgb="FFFF0000"/>
      <name val="Calibri"/>
      <family val="2"/>
      <scheme val="minor"/>
    </font>
    <font>
      <sz val="10"/>
      <name val="Arial"/>
      <family val="2"/>
    </font>
    <font>
      <sz val="8"/>
      <name val="Arial"/>
      <family val="2"/>
    </font>
    <font>
      <sz val="10"/>
      <name val="MS Sans Serif"/>
      <family val="2"/>
    </font>
    <font>
      <sz val="8"/>
      <name val="Calibri"/>
      <family val="2"/>
    </font>
    <font>
      <b/>
      <sz val="8.5"/>
      <name val="Calibri"/>
      <family val="2"/>
    </font>
    <font>
      <b/>
      <sz val="11"/>
      <name val="Calibri"/>
      <family val="2"/>
      <scheme val="minor"/>
    </font>
    <font>
      <sz val="10"/>
      <color indexed="8"/>
      <name val="Arial"/>
      <family val="2"/>
    </font>
    <font>
      <sz val="10"/>
      <color indexed="9"/>
      <name val="Arial"/>
      <family val="2"/>
    </font>
    <font>
      <sz val="11"/>
      <color indexed="9"/>
      <name val="Calibri"/>
      <family val="2"/>
    </font>
    <font>
      <sz val="10"/>
      <color indexed="20"/>
      <name val="Arial"/>
      <family val="2"/>
    </font>
    <font>
      <sz val="11"/>
      <color indexed="20"/>
      <name val="Calibri"/>
      <family val="2"/>
    </font>
    <font>
      <b/>
      <sz val="10"/>
      <color indexed="52"/>
      <name val="Arial"/>
      <family val="2"/>
    </font>
    <font>
      <b/>
      <sz val="11"/>
      <color indexed="52"/>
      <name val="Calibri"/>
      <family val="2"/>
    </font>
    <font>
      <b/>
      <sz val="10"/>
      <color indexed="9"/>
      <name val="Arial"/>
      <family val="2"/>
    </font>
    <font>
      <b/>
      <sz val="11"/>
      <color indexed="9"/>
      <name val="Calibri"/>
      <family val="2"/>
    </font>
    <font>
      <i/>
      <sz val="10"/>
      <color indexed="23"/>
      <name val="Arial"/>
      <family val="2"/>
    </font>
    <font>
      <i/>
      <sz val="11"/>
      <color indexed="23"/>
      <name val="Calibri"/>
      <family val="2"/>
    </font>
    <font>
      <sz val="10"/>
      <color indexed="17"/>
      <name val="Arial"/>
      <family val="2"/>
    </font>
    <font>
      <sz val="11"/>
      <color indexed="17"/>
      <name val="Calibri"/>
      <family val="2"/>
    </font>
    <font>
      <b/>
      <sz val="15"/>
      <color indexed="56"/>
      <name val="Arial"/>
      <family val="2"/>
    </font>
    <font>
      <b/>
      <sz val="15"/>
      <color indexed="56"/>
      <name val="Calibri"/>
      <family val="2"/>
    </font>
    <font>
      <b/>
      <sz val="13"/>
      <color indexed="56"/>
      <name val="Arial"/>
      <family val="2"/>
    </font>
    <font>
      <b/>
      <sz val="13"/>
      <color indexed="56"/>
      <name val="Calibri"/>
      <family val="2"/>
    </font>
    <font>
      <b/>
      <sz val="11"/>
      <color indexed="56"/>
      <name val="Arial"/>
      <family val="2"/>
    </font>
    <font>
      <b/>
      <sz val="11"/>
      <color indexed="56"/>
      <name val="Calibri"/>
      <family val="2"/>
    </font>
    <font>
      <u/>
      <sz val="11"/>
      <color theme="10"/>
      <name val="Calibri"/>
      <family val="2"/>
      <scheme val="minor"/>
    </font>
    <font>
      <sz val="10"/>
      <color indexed="62"/>
      <name val="Arial"/>
      <family val="2"/>
    </font>
    <font>
      <sz val="11"/>
      <color indexed="62"/>
      <name val="Calibri"/>
      <family val="2"/>
    </font>
    <font>
      <sz val="10"/>
      <color indexed="52"/>
      <name val="Arial"/>
      <family val="2"/>
    </font>
    <font>
      <sz val="11"/>
      <color indexed="52"/>
      <name val="Calibri"/>
      <family val="2"/>
    </font>
    <font>
      <sz val="10"/>
      <color indexed="60"/>
      <name val="Arial"/>
      <family val="2"/>
    </font>
    <font>
      <sz val="11"/>
      <color indexed="60"/>
      <name val="Calibri"/>
      <family val="2"/>
    </font>
    <font>
      <sz val="10"/>
      <name val="Helv"/>
    </font>
    <font>
      <b/>
      <sz val="10"/>
      <color indexed="63"/>
      <name val="Arial"/>
      <family val="2"/>
    </font>
    <font>
      <b/>
      <sz val="11"/>
      <color indexed="63"/>
      <name val="Calibri"/>
      <family val="2"/>
    </font>
    <font>
      <b/>
      <sz val="18"/>
      <color indexed="56"/>
      <name val="Cambria"/>
      <family val="2"/>
    </font>
    <font>
      <b/>
      <sz val="10"/>
      <color indexed="8"/>
      <name val="Arial"/>
      <family val="2"/>
    </font>
    <font>
      <sz val="10"/>
      <color indexed="10"/>
      <name val="Arial"/>
      <family val="2"/>
    </font>
    <font>
      <sz val="11"/>
      <color indexed="10"/>
      <name val="Calibri"/>
      <family val="2"/>
    </font>
    <font>
      <b/>
      <i/>
      <u/>
      <sz val="11"/>
      <color indexed="8"/>
      <name val="Calibri"/>
      <family val="2"/>
    </font>
    <font>
      <sz val="11"/>
      <color theme="1"/>
      <name val="Arial"/>
      <family val="2"/>
    </font>
    <font>
      <b/>
      <i/>
      <sz val="11"/>
      <color theme="1"/>
      <name val="Calibri"/>
      <family val="2"/>
      <scheme val="minor"/>
    </font>
    <font>
      <vertAlign val="superscript"/>
      <sz val="11"/>
      <color theme="1"/>
      <name val="Calibri"/>
      <family val="2"/>
      <scheme val="minor"/>
    </font>
    <font>
      <sz val="10"/>
      <name val="Arial"/>
      <family val="2"/>
    </font>
    <font>
      <b/>
      <sz val="12"/>
      <color theme="1"/>
      <name val="Calibri"/>
      <family val="2"/>
      <scheme val="minor"/>
    </font>
    <font>
      <sz val="10"/>
      <color theme="1"/>
      <name val="Calibri"/>
      <family val="2"/>
      <scheme val="minor"/>
    </font>
    <font>
      <b/>
      <sz val="10"/>
      <color theme="1"/>
      <name val="Calibri"/>
      <family val="2"/>
      <scheme val="minor"/>
    </font>
    <font>
      <b/>
      <sz val="10"/>
      <name val="Calibri"/>
      <family val="2"/>
    </font>
    <font>
      <b/>
      <sz val="10"/>
      <color indexed="8"/>
      <name val="Calibri"/>
      <family val="2"/>
    </font>
    <font>
      <b/>
      <i/>
      <u/>
      <sz val="10"/>
      <color indexed="8"/>
      <name val="Calibri"/>
      <family val="2"/>
    </font>
    <font>
      <i/>
      <u/>
      <sz val="10"/>
      <color indexed="8"/>
      <name val="Calibri"/>
      <family val="2"/>
    </font>
    <font>
      <i/>
      <sz val="10"/>
      <color theme="1"/>
      <name val="Calibri"/>
      <family val="2"/>
      <scheme val="minor"/>
    </font>
    <font>
      <i/>
      <sz val="10"/>
      <color indexed="8"/>
      <name val="Calibri"/>
      <family val="2"/>
    </font>
    <font>
      <b/>
      <u/>
      <sz val="10"/>
      <name val="Calibri"/>
      <family val="2"/>
    </font>
    <font>
      <sz val="10"/>
      <name val="Calibri"/>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s>
  <borders count="20">
    <border>
      <left/>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18"/>
      </left>
      <right style="thin">
        <color indexed="18"/>
      </right>
      <top style="thin">
        <color indexed="18"/>
      </top>
      <bottom style="thin">
        <color indexed="18"/>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s>
  <cellStyleXfs count="930">
    <xf numFmtId="0" fontId="0" fillId="0" borderId="0"/>
    <xf numFmtId="43" fontId="1"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0" fontId="9" fillId="0" borderId="0"/>
    <xf numFmtId="0" fontId="12" fillId="0" borderId="0"/>
    <xf numFmtId="0" fontId="13" fillId="0" borderId="0"/>
    <xf numFmtId="43" fontId="13" fillId="0" borderId="0" applyFont="0" applyFill="0" applyBorder="0" applyAlignment="0" applyProtection="0"/>
    <xf numFmtId="41"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 fillId="0" borderId="0"/>
    <xf numFmtId="0" fontId="1" fillId="0" borderId="0"/>
    <xf numFmtId="9" fontId="13" fillId="0" borderId="0" applyFont="0" applyFill="0" applyBorder="0" applyAlignment="0" applyProtection="0"/>
    <xf numFmtId="43" fontId="13"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7" fillId="0" borderId="0"/>
    <xf numFmtId="40" fontId="17" fillId="0" borderId="0" applyFont="0" applyFill="0" applyBorder="0" applyAlignment="0" applyProtection="0"/>
    <xf numFmtId="41" fontId="17" fillId="0" borderId="0" applyFont="0" applyFill="0" applyBorder="0" applyAlignment="0" applyProtection="0"/>
    <xf numFmtId="8" fontId="17" fillId="0" borderId="0" applyFont="0" applyFill="0" applyBorder="0" applyAlignment="0" applyProtection="0"/>
    <xf numFmtId="40" fontId="17" fillId="0" borderId="0" applyFont="0" applyFill="0" applyBorder="0" applyAlignment="0" applyProtection="0"/>
    <xf numFmtId="0" fontId="17" fillId="0" borderId="0"/>
    <xf numFmtId="0" fontId="17" fillId="0" borderId="0"/>
    <xf numFmtId="0" fontId="21" fillId="2" borderId="0" applyNumberFormat="0" applyBorder="0" applyAlignment="0" applyProtection="0"/>
    <xf numFmtId="0" fontId="21" fillId="2" borderId="0" applyNumberFormat="0" applyBorder="0" applyAlignment="0" applyProtection="0"/>
    <xf numFmtId="0" fontId="4" fillId="2"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4"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4" fillId="4"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4" fillId="5"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4" fillId="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4"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4"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4" fillId="1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4" fillId="11"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4" fillId="5"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4" fillId="9"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4" fillId="12" borderId="0" applyNumberFormat="0" applyBorder="0" applyAlignment="0" applyProtection="0"/>
    <xf numFmtId="0" fontId="22" fillId="13" borderId="0" applyNumberFormat="0" applyBorder="0" applyAlignment="0" applyProtection="0"/>
    <xf numFmtId="0" fontId="23" fillId="13" borderId="0" applyNumberFormat="0" applyBorder="0" applyAlignment="0" applyProtection="0"/>
    <xf numFmtId="0" fontId="22" fillId="10" borderId="0" applyNumberFormat="0" applyBorder="0" applyAlignment="0" applyProtection="0"/>
    <xf numFmtId="0" fontId="23" fillId="10" borderId="0" applyNumberFormat="0" applyBorder="0" applyAlignment="0" applyProtection="0"/>
    <xf numFmtId="0" fontId="22" fillId="11" borderId="0" applyNumberFormat="0" applyBorder="0" applyAlignment="0" applyProtection="0"/>
    <xf numFmtId="0" fontId="23" fillId="11" borderId="0" applyNumberFormat="0" applyBorder="0" applyAlignment="0" applyProtection="0"/>
    <xf numFmtId="0" fontId="22" fillId="14" borderId="0" applyNumberFormat="0" applyBorder="0" applyAlignment="0" applyProtection="0"/>
    <xf numFmtId="0" fontId="23" fillId="14" borderId="0" applyNumberFormat="0" applyBorder="0" applyAlignment="0" applyProtection="0"/>
    <xf numFmtId="0" fontId="22" fillId="15" borderId="0" applyNumberFormat="0" applyBorder="0" applyAlignment="0" applyProtection="0"/>
    <xf numFmtId="0" fontId="23" fillId="15" borderId="0" applyNumberFormat="0" applyBorder="0" applyAlignment="0" applyProtection="0"/>
    <xf numFmtId="0" fontId="22" fillId="16" borderId="0" applyNumberFormat="0" applyBorder="0" applyAlignment="0" applyProtection="0"/>
    <xf numFmtId="0" fontId="23" fillId="16" borderId="0" applyNumberFormat="0" applyBorder="0" applyAlignment="0" applyProtection="0"/>
    <xf numFmtId="0" fontId="22" fillId="17" borderId="0" applyNumberFormat="0" applyBorder="0" applyAlignment="0" applyProtection="0"/>
    <xf numFmtId="0" fontId="23" fillId="17" borderId="0" applyNumberFormat="0" applyBorder="0" applyAlignment="0" applyProtection="0"/>
    <xf numFmtId="0" fontId="22" fillId="18" borderId="0" applyNumberFormat="0" applyBorder="0" applyAlignment="0" applyProtection="0"/>
    <xf numFmtId="0" fontId="23" fillId="18" borderId="0" applyNumberFormat="0" applyBorder="0" applyAlignment="0" applyProtection="0"/>
    <xf numFmtId="0" fontId="22" fillId="19" borderId="0" applyNumberFormat="0" applyBorder="0" applyAlignment="0" applyProtection="0"/>
    <xf numFmtId="0" fontId="23" fillId="19" borderId="0" applyNumberFormat="0" applyBorder="0" applyAlignment="0" applyProtection="0"/>
    <xf numFmtId="0" fontId="22" fillId="14" borderId="0" applyNumberFormat="0" applyBorder="0" applyAlignment="0" applyProtection="0"/>
    <xf numFmtId="0" fontId="23" fillId="14" borderId="0" applyNumberFormat="0" applyBorder="0" applyAlignment="0" applyProtection="0"/>
    <xf numFmtId="0" fontId="22" fillId="15" borderId="0" applyNumberFormat="0" applyBorder="0" applyAlignment="0" applyProtection="0"/>
    <xf numFmtId="0" fontId="23" fillId="15" borderId="0" applyNumberFormat="0" applyBorder="0" applyAlignment="0" applyProtection="0"/>
    <xf numFmtId="0" fontId="22" fillId="20" borderId="0" applyNumberFormat="0" applyBorder="0" applyAlignment="0" applyProtection="0"/>
    <xf numFmtId="0" fontId="23" fillId="20" borderId="0" applyNumberFormat="0" applyBorder="0" applyAlignment="0" applyProtection="0"/>
    <xf numFmtId="0" fontId="24" fillId="3" borderId="0" applyNumberFormat="0" applyBorder="0" applyAlignment="0" applyProtection="0"/>
    <xf numFmtId="0" fontId="25" fillId="3" borderId="0" applyNumberFormat="0" applyBorder="0" applyAlignment="0" applyProtection="0"/>
    <xf numFmtId="0" fontId="26" fillId="7" borderId="2" applyNumberFormat="0" applyAlignment="0" applyProtection="0"/>
    <xf numFmtId="0" fontId="27" fillId="7" borderId="2" applyNumberFormat="0" applyAlignment="0" applyProtection="0"/>
    <xf numFmtId="0" fontId="28" fillId="21" borderId="3" applyNumberFormat="0" applyAlignment="0" applyProtection="0"/>
    <xf numFmtId="0" fontId="29" fillId="21" borderId="3" applyNumberFormat="0" applyAlignment="0" applyProtection="0"/>
    <xf numFmtId="41" fontId="17" fillId="0" borderId="0" applyFont="0" applyFill="0" applyBorder="0" applyAlignment="0" applyProtection="0"/>
    <xf numFmtId="41" fontId="1" fillId="0" borderId="0" applyFont="0" applyFill="0" applyBorder="0" applyAlignment="0" applyProtection="0"/>
    <xf numFmtId="41" fontId="1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0" fontId="1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0" fontId="1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0" fontId="1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0" fontId="17" fillId="0" borderId="0" applyFont="0" applyFill="0" applyBorder="0" applyAlignment="0" applyProtection="0"/>
    <xf numFmtId="40" fontId="1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0" fontId="1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0" fontId="1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0" fontId="1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0" fontId="1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0" fontId="17"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0" fontId="1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0" fontId="1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0" fontId="17" fillId="0" borderId="0" applyFont="0" applyFill="0" applyBorder="0" applyAlignment="0" applyProtection="0"/>
    <xf numFmtId="40" fontId="1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0" fontId="1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4" fillId="0" borderId="0" applyFont="0" applyFill="0" applyBorder="0" applyAlignment="0" applyProtection="0"/>
    <xf numFmtId="8" fontId="17" fillId="0" borderId="0" applyFont="0" applyFill="0" applyBorder="0" applyAlignment="0" applyProtection="0"/>
    <xf numFmtId="44" fontId="4" fillId="0" borderId="0" applyFont="0" applyFill="0" applyBorder="0" applyAlignment="0" applyProtection="0"/>
    <xf numFmtId="8" fontId="17" fillId="0" borderId="0" applyFont="0" applyFill="0" applyBorder="0" applyAlignment="0" applyProtection="0"/>
    <xf numFmtId="44" fontId="13"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2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8" fontId="17" fillId="0" borderId="0" applyFont="0" applyFill="0" applyBorder="0" applyAlignment="0" applyProtection="0"/>
    <xf numFmtId="8" fontId="17"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8" fontId="17"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2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2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3"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8" fontId="17"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8" fontId="17"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 borderId="0" applyNumberFormat="0" applyBorder="0" applyAlignment="0" applyProtection="0"/>
    <xf numFmtId="0" fontId="33" fillId="4" borderId="0" applyNumberFormat="0" applyBorder="0" applyAlignment="0" applyProtection="0"/>
    <xf numFmtId="0" fontId="34"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34" fillId="0" borderId="4" applyNumberFormat="0" applyFill="0" applyAlignment="0" applyProtection="0"/>
    <xf numFmtId="0" fontId="36" fillId="0" borderId="5" applyNumberFormat="0" applyFill="0" applyAlignment="0" applyProtection="0"/>
    <xf numFmtId="0" fontId="37" fillId="0" borderId="5" applyNumberFormat="0" applyFill="0" applyAlignment="0" applyProtection="0"/>
    <xf numFmtId="0" fontId="37" fillId="0" borderId="5" applyNumberFormat="0" applyFill="0" applyAlignment="0" applyProtection="0"/>
    <xf numFmtId="0" fontId="36" fillId="0" borderId="5" applyNumberFormat="0" applyFill="0" applyAlignment="0" applyProtection="0"/>
    <xf numFmtId="0" fontId="38"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8" fillId="0" borderId="6"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40" fillId="0" borderId="0" applyNumberFormat="0" applyFill="0" applyBorder="0" applyAlignment="0" applyProtection="0"/>
    <xf numFmtId="0" fontId="41" fillId="7" borderId="2" applyNumberFormat="0" applyAlignment="0" applyProtection="0"/>
    <xf numFmtId="0" fontId="42" fillId="8" borderId="2" applyNumberFormat="0" applyAlignment="0" applyProtection="0"/>
    <xf numFmtId="0" fontId="43" fillId="0" borderId="7" applyNumberFormat="0" applyFill="0" applyAlignment="0" applyProtection="0"/>
    <xf numFmtId="0" fontId="44" fillId="0" borderId="7" applyNumberFormat="0" applyFill="0" applyAlignment="0" applyProtection="0"/>
    <xf numFmtId="0" fontId="43" fillId="0" borderId="7" applyNumberFormat="0" applyFill="0" applyAlignment="0" applyProtection="0"/>
    <xf numFmtId="0" fontId="45" fillId="22" borderId="0" applyNumberFormat="0" applyBorder="0" applyAlignment="0" applyProtection="0"/>
    <xf numFmtId="0" fontId="46" fillId="22"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7" fillId="0" borderId="0"/>
    <xf numFmtId="0" fontId="17" fillId="0" borderId="0"/>
    <xf numFmtId="0" fontId="17" fillId="0" borderId="0"/>
    <xf numFmtId="0" fontId="17" fillId="0" borderId="0"/>
    <xf numFmtId="0" fontId="17" fillId="0" borderId="0"/>
    <xf numFmtId="0" fontId="13" fillId="0" borderId="0"/>
    <xf numFmtId="0" fontId="13" fillId="0" borderId="0"/>
    <xf numFmtId="0" fontId="13" fillId="0" borderId="0"/>
    <xf numFmtId="0" fontId="1" fillId="0" borderId="0"/>
    <xf numFmtId="0" fontId="13" fillId="0" borderId="0"/>
    <xf numFmtId="0" fontId="13" fillId="0" borderId="0"/>
    <xf numFmtId="0" fontId="13" fillId="0" borderId="0"/>
    <xf numFmtId="0" fontId="17" fillId="0" borderId="0"/>
    <xf numFmtId="0" fontId="17" fillId="0" borderId="0"/>
    <xf numFmtId="0" fontId="17"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3" fillId="0" borderId="0"/>
    <xf numFmtId="0" fontId="1" fillId="0" borderId="0"/>
    <xf numFmtId="0" fontId="13" fillId="0" borderId="0"/>
    <xf numFmtId="0" fontId="9" fillId="0" borderId="0"/>
    <xf numFmtId="0" fontId="13" fillId="0" borderId="0"/>
    <xf numFmtId="0" fontId="17" fillId="0" borderId="0"/>
    <xf numFmtId="0" fontId="17"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4" fillId="0" borderId="0"/>
    <xf numFmtId="0" fontId="1" fillId="0" borderId="0"/>
    <xf numFmtId="0" fontId="13" fillId="0" borderId="0"/>
    <xf numFmtId="0" fontId="13" fillId="0" borderId="0"/>
    <xf numFmtId="0" fontId="13" fillId="0" borderId="0"/>
    <xf numFmtId="0" fontId="13" fillId="0" borderId="0"/>
    <xf numFmtId="0" fontId="17"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3" fillId="0" borderId="0"/>
    <xf numFmtId="0" fontId="13" fillId="0" borderId="0"/>
    <xf numFmtId="0" fontId="13" fillId="0" borderId="0"/>
    <xf numFmtId="0" fontId="9" fillId="0" borderId="0"/>
    <xf numFmtId="0" fontId="13" fillId="0" borderId="0"/>
    <xf numFmtId="0" fontId="9" fillId="0" borderId="0"/>
    <xf numFmtId="0" fontId="9" fillId="0" borderId="0"/>
    <xf numFmtId="0" fontId="13" fillId="0" borderId="0"/>
    <xf numFmtId="0" fontId="17" fillId="0" borderId="0"/>
    <xf numFmtId="165" fontId="47" fillId="0" borderId="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48" fillId="7" borderId="9" applyNumberFormat="0" applyAlignment="0" applyProtection="0"/>
    <xf numFmtId="0" fontId="49" fillId="7" borderId="9" applyNumberFormat="0" applyAlignment="0" applyProtection="0"/>
    <xf numFmtId="9" fontId="17" fillId="0" borderId="0" applyFont="0" applyFill="0" applyBorder="0" applyAlignment="0" applyProtection="0"/>
    <xf numFmtId="9" fontId="2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3"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9" fontId="2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3"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9" fontId="17"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 fontId="16" fillId="24" borderId="10" applyNumberFormat="0" applyProtection="0">
      <alignment horizontal="left" vertical="center" indent="1"/>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 fontId="16" fillId="15" borderId="10" applyNumberFormat="0" applyProtection="0">
      <alignment horizontal="left" vertical="center" indent="1"/>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0" borderId="11" applyNumberFormat="0" applyFill="0" applyAlignment="0" applyProtection="0"/>
    <xf numFmtId="0" fontId="5" fillId="0" borderId="11" applyNumberFormat="0" applyFill="0" applyAlignment="0" applyProtection="0"/>
    <xf numFmtId="0" fontId="52" fillId="0" borderId="0" applyNumberFormat="0" applyFill="0" applyBorder="0" applyAlignment="0" applyProtection="0"/>
    <xf numFmtId="0" fontId="53" fillId="0" borderId="0" applyNumberForma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0" fontId="17"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17" fillId="0" borderId="0" applyFont="0" applyFill="0" applyBorder="0" applyAlignment="0" applyProtection="0"/>
    <xf numFmtId="40" fontId="17" fillId="0" borderId="0" applyFont="0" applyFill="0" applyBorder="0" applyAlignment="0" applyProtection="0"/>
    <xf numFmtId="40" fontId="17" fillId="0" borderId="0" applyFont="0" applyFill="0" applyBorder="0" applyAlignment="0" applyProtection="0"/>
    <xf numFmtId="43" fontId="13" fillId="0" borderId="0" applyFont="0" applyFill="0" applyBorder="0" applyAlignment="0" applyProtection="0"/>
    <xf numFmtId="40" fontId="17" fillId="0" borderId="0" applyFont="0" applyFill="0" applyBorder="0" applyAlignment="0" applyProtection="0"/>
    <xf numFmtId="0" fontId="17" fillId="0" borderId="0"/>
    <xf numFmtId="43" fontId="4" fillId="0" borderId="0" applyFont="0" applyFill="0" applyBorder="0" applyAlignment="0" applyProtection="0"/>
    <xf numFmtId="43" fontId="4" fillId="0" borderId="0" applyFont="0" applyFill="0" applyBorder="0" applyAlignment="0" applyProtection="0"/>
    <xf numFmtId="0" fontId="1" fillId="0" borderId="0"/>
    <xf numFmtId="43" fontId="55" fillId="0" borderId="0" applyFont="0" applyFill="0" applyBorder="0" applyAlignment="0" applyProtection="0"/>
    <xf numFmtId="41" fontId="1"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0" fontId="55" fillId="0" borderId="0"/>
    <xf numFmtId="40" fontId="1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 fillId="0" borderId="0" applyFont="0" applyFill="0" applyBorder="0" applyAlignment="0" applyProtection="0"/>
    <xf numFmtId="0" fontId="1" fillId="0" borderId="0"/>
    <xf numFmtId="0" fontId="58"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1"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cellStyleXfs>
  <cellXfs count="209">
    <xf numFmtId="0" fontId="0" fillId="0" borderId="0" xfId="0"/>
    <xf numFmtId="0" fontId="0" fillId="0" borderId="0" xfId="0"/>
    <xf numFmtId="0" fontId="7" fillId="0" borderId="0" xfId="0" applyFont="1"/>
    <xf numFmtId="41" fontId="0" fillId="0" borderId="0" xfId="2" applyNumberFormat="1" applyFont="1" applyBorder="1" applyAlignment="1">
      <alignment horizontal="center"/>
    </xf>
    <xf numFmtId="41" fontId="8" fillId="0" borderId="0" xfId="2" applyNumberFormat="1" applyFont="1" applyBorder="1" applyAlignment="1">
      <alignment horizontal="center"/>
    </xf>
    <xf numFmtId="41" fontId="8" fillId="0" borderId="0" xfId="0" applyNumberFormat="1" applyFont="1" applyAlignment="1">
      <alignment horizontal="center"/>
    </xf>
    <xf numFmtId="41" fontId="8" fillId="0" borderId="0" xfId="2" applyNumberFormat="1" applyFont="1" applyAlignment="1">
      <alignment horizontal="center"/>
    </xf>
    <xf numFmtId="41" fontId="2" fillId="0" borderId="0" xfId="2" applyNumberFormat="1" applyFont="1" applyBorder="1" applyAlignment="1">
      <alignment horizontal="center"/>
    </xf>
    <xf numFmtId="0" fontId="0" fillId="0" borderId="0" xfId="0"/>
    <xf numFmtId="41" fontId="0" fillId="0" borderId="0" xfId="2" applyNumberFormat="1" applyFont="1" applyBorder="1" applyAlignment="1">
      <alignment horizontal="center"/>
    </xf>
    <xf numFmtId="0" fontId="2" fillId="0" borderId="0" xfId="0" applyFont="1"/>
    <xf numFmtId="41" fontId="8" fillId="0" borderId="0" xfId="2" applyNumberFormat="1" applyFont="1" applyBorder="1" applyAlignment="1">
      <alignment horizontal="center"/>
    </xf>
    <xf numFmtId="41" fontId="8" fillId="0" borderId="0" xfId="0" applyNumberFormat="1" applyFont="1" applyAlignment="1">
      <alignment horizontal="center"/>
    </xf>
    <xf numFmtId="41" fontId="8" fillId="0" borderId="0" xfId="2" applyNumberFormat="1" applyFont="1" applyAlignment="1">
      <alignment horizontal="center"/>
    </xf>
    <xf numFmtId="41" fontId="2" fillId="0" borderId="0" xfId="2" applyNumberFormat="1" applyFont="1" applyBorder="1" applyAlignment="1">
      <alignment horizontal="center"/>
    </xf>
    <xf numFmtId="0" fontId="10" fillId="0" borderId="0" xfId="0" applyFont="1"/>
    <xf numFmtId="164" fontId="0" fillId="0" borderId="0" xfId="1" applyNumberFormat="1" applyFont="1"/>
    <xf numFmtId="164" fontId="0" fillId="0" borderId="0" xfId="1" applyNumberFormat="1" applyFont="1" applyAlignment="1">
      <alignment horizontal="center"/>
    </xf>
    <xf numFmtId="164" fontId="0" fillId="0" borderId="0" xfId="1" applyNumberFormat="1" applyFont="1" applyBorder="1" applyAlignment="1">
      <alignment horizontal="center"/>
    </xf>
    <xf numFmtId="0" fontId="3" fillId="0" borderId="0" xfId="0" applyFont="1"/>
    <xf numFmtId="0" fontId="11" fillId="0" borderId="0" xfId="0" applyFont="1"/>
    <xf numFmtId="164" fontId="0" fillId="0" borderId="0" xfId="0" applyNumberFormat="1"/>
    <xf numFmtId="0" fontId="0" fillId="0" borderId="0" xfId="0"/>
    <xf numFmtId="0" fontId="12" fillId="0" borderId="0" xfId="5" applyFill="1" applyBorder="1" applyAlignment="1">
      <alignment vertical="top" wrapText="1"/>
    </xf>
    <xf numFmtId="0" fontId="14" fillId="0" borderId="0" xfId="0" applyFont="1"/>
    <xf numFmtId="0" fontId="0" fillId="0" borderId="0" xfId="0" applyFill="1"/>
    <xf numFmtId="43" fontId="0" fillId="0" borderId="0" xfId="1" applyFont="1"/>
    <xf numFmtId="0" fontId="3" fillId="0" borderId="0" xfId="0" applyFont="1" applyFill="1"/>
    <xf numFmtId="17" fontId="2" fillId="0" borderId="0" xfId="0" applyNumberFormat="1" applyFont="1"/>
    <xf numFmtId="7" fontId="18" fillId="0" borderId="0" xfId="41" applyNumberFormat="1" applyFont="1" applyFill="1"/>
    <xf numFmtId="0" fontId="0" fillId="0" borderId="0" xfId="0"/>
    <xf numFmtId="164" fontId="0" fillId="0" borderId="0" xfId="1" applyNumberFormat="1" applyFont="1"/>
    <xf numFmtId="0" fontId="2" fillId="0" borderId="0" xfId="0" applyFont="1"/>
    <xf numFmtId="164" fontId="0" fillId="0" borderId="0" xfId="1" applyNumberFormat="1" applyFont="1" applyAlignment="1">
      <alignment horizontal="center"/>
    </xf>
    <xf numFmtId="164" fontId="0" fillId="0" borderId="0" xfId="0" applyNumberFormat="1"/>
    <xf numFmtId="43" fontId="0" fillId="0" borderId="0" xfId="1" applyFont="1"/>
    <xf numFmtId="0" fontId="0" fillId="0" borderId="0" xfId="0"/>
    <xf numFmtId="164" fontId="0" fillId="0" borderId="0" xfId="0" applyNumberFormat="1"/>
    <xf numFmtId="164" fontId="0" fillId="0" borderId="1" xfId="0" applyNumberFormat="1" applyFill="1" applyBorder="1"/>
    <xf numFmtId="164" fontId="0" fillId="0" borderId="1" xfId="0" applyNumberFormat="1" applyBorder="1"/>
    <xf numFmtId="164" fontId="0" fillId="0" borderId="1" xfId="1" applyNumberFormat="1" applyFont="1" applyBorder="1"/>
    <xf numFmtId="166" fontId="0" fillId="0" borderId="0" xfId="892" applyNumberFormat="1" applyFont="1"/>
    <xf numFmtId="166" fontId="0" fillId="0" borderId="0" xfId="0" applyNumberFormat="1"/>
    <xf numFmtId="0" fontId="2" fillId="0" borderId="1" xfId="0" applyFont="1" applyBorder="1" applyAlignment="1">
      <alignment horizontal="center"/>
    </xf>
    <xf numFmtId="0" fontId="57" fillId="0" borderId="0" xfId="0" quotePrefix="1" applyFont="1"/>
    <xf numFmtId="0" fontId="0" fillId="0" borderId="15" xfId="0" applyBorder="1"/>
    <xf numFmtId="8" fontId="62" fillId="0" borderId="18" xfId="41" applyNumberFormat="1" applyFont="1" applyFill="1" applyBorder="1"/>
    <xf numFmtId="164" fontId="60" fillId="0" borderId="16" xfId="0" applyNumberFormat="1" applyFont="1" applyBorder="1"/>
    <xf numFmtId="0" fontId="2" fillId="0" borderId="0" xfId="0" applyFont="1" applyBorder="1"/>
    <xf numFmtId="164" fontId="60" fillId="0" borderId="0" xfId="1" applyNumberFormat="1" applyFont="1"/>
    <xf numFmtId="164" fontId="0" fillId="0" borderId="0" xfId="0" applyNumberFormat="1" applyBorder="1"/>
    <xf numFmtId="0" fontId="0" fillId="0" borderId="0" xfId="0" applyFont="1"/>
    <xf numFmtId="0" fontId="59" fillId="0" borderId="12" xfId="0" applyFont="1" applyBorder="1"/>
    <xf numFmtId="0" fontId="59" fillId="0" borderId="13" xfId="0" applyFont="1" applyBorder="1"/>
    <xf numFmtId="0" fontId="0" fillId="0" borderId="13" xfId="0" applyBorder="1"/>
    <xf numFmtId="164" fontId="0" fillId="0" borderId="13" xfId="1" applyNumberFormat="1" applyFont="1" applyBorder="1"/>
    <xf numFmtId="164" fontId="0" fillId="0" borderId="14" xfId="1" applyNumberFormat="1" applyFont="1" applyBorder="1"/>
    <xf numFmtId="0" fontId="20" fillId="0" borderId="15" xfId="0" applyFont="1" applyBorder="1"/>
    <xf numFmtId="0" fontId="0" fillId="0" borderId="0" xfId="0" applyBorder="1"/>
    <xf numFmtId="164" fontId="0" fillId="0" borderId="0" xfId="1" applyNumberFormat="1" applyFont="1" applyBorder="1"/>
    <xf numFmtId="164" fontId="0" fillId="0" borderId="16" xfId="1" applyNumberFormat="1" applyFont="1" applyBorder="1"/>
    <xf numFmtId="0" fontId="3" fillId="0" borderId="15" xfId="0" applyFont="1" applyFill="1" applyBorder="1"/>
    <xf numFmtId="0" fontId="10" fillId="0" borderId="0" xfId="0" applyFont="1" applyBorder="1"/>
    <xf numFmtId="164" fontId="2" fillId="0" borderId="0" xfId="1" applyNumberFormat="1" applyFont="1" applyBorder="1" applyAlignment="1">
      <alignment horizontal="center"/>
    </xf>
    <xf numFmtId="164" fontId="2" fillId="0" borderId="16" xfId="1" applyNumberFormat="1" applyFont="1" applyBorder="1" applyAlignment="1">
      <alignment horizontal="center"/>
    </xf>
    <xf numFmtId="164" fontId="0" fillId="0" borderId="16" xfId="1" applyNumberFormat="1" applyFont="1" applyBorder="1" applyAlignment="1">
      <alignment horizontal="center"/>
    </xf>
    <xf numFmtId="0" fontId="0" fillId="0" borderId="0" xfId="0" applyFill="1" applyBorder="1"/>
    <xf numFmtId="164" fontId="0" fillId="0" borderId="16" xfId="1" applyNumberFormat="1" applyFont="1" applyFill="1" applyBorder="1" applyAlignment="1">
      <alignment horizontal="center"/>
    </xf>
    <xf numFmtId="0" fontId="6" fillId="0" borderId="0" xfId="0" applyFont="1" applyBorder="1"/>
    <xf numFmtId="164" fontId="0" fillId="0" borderId="17" xfId="1" applyNumberFormat="1" applyFont="1" applyBorder="1" applyAlignment="1">
      <alignment horizontal="center"/>
    </xf>
    <xf numFmtId="0" fontId="4" fillId="0" borderId="0" xfId="0" applyFont="1" applyBorder="1"/>
    <xf numFmtId="0" fontId="3" fillId="0" borderId="15" xfId="0" applyFont="1" applyBorder="1"/>
    <xf numFmtId="0" fontId="8" fillId="0" borderId="0" xfId="0" applyFont="1" applyBorder="1"/>
    <xf numFmtId="164" fontId="8" fillId="0" borderId="16" xfId="1" applyNumberFormat="1" applyFont="1" applyBorder="1" applyAlignment="1">
      <alignment horizontal="center"/>
    </xf>
    <xf numFmtId="0" fontId="14" fillId="0" borderId="18" xfId="0" applyFont="1" applyBorder="1"/>
    <xf numFmtId="0" fontId="0" fillId="0" borderId="1" xfId="0" applyBorder="1"/>
    <xf numFmtId="164" fontId="0" fillId="0" borderId="17" xfId="1" applyNumberFormat="1" applyFont="1" applyBorder="1"/>
    <xf numFmtId="164" fontId="0" fillId="0" borderId="13" xfId="1" applyNumberFormat="1" applyFont="1" applyBorder="1" applyAlignment="1">
      <alignment horizontal="center"/>
    </xf>
    <xf numFmtId="164" fontId="0" fillId="0" borderId="14" xfId="1" applyNumberFormat="1" applyFont="1" applyBorder="1" applyAlignment="1">
      <alignment horizontal="center"/>
    </xf>
    <xf numFmtId="0" fontId="0" fillId="0" borderId="18" xfId="0" applyBorder="1"/>
    <xf numFmtId="0" fontId="2" fillId="0" borderId="15" xfId="0" applyFont="1" applyBorder="1"/>
    <xf numFmtId="0" fontId="3" fillId="0" borderId="18" xfId="0" applyFont="1" applyBorder="1"/>
    <xf numFmtId="0" fontId="0" fillId="0" borderId="14" xfId="0" applyBorder="1"/>
    <xf numFmtId="0" fontId="59" fillId="0" borderId="15" xfId="0" applyFont="1" applyBorder="1"/>
    <xf numFmtId="0" fontId="2" fillId="0" borderId="16" xfId="0" applyFont="1" applyBorder="1"/>
    <xf numFmtId="0" fontId="0" fillId="0" borderId="16" xfId="0" applyBorder="1"/>
    <xf numFmtId="0" fontId="0" fillId="0" borderId="17" xfId="0" applyBorder="1"/>
    <xf numFmtId="0" fontId="2" fillId="0" borderId="13" xfId="0" applyFont="1" applyBorder="1" applyAlignment="1">
      <alignment horizontal="center" wrapText="1"/>
    </xf>
    <xf numFmtId="0" fontId="2" fillId="0" borderId="13" xfId="0" applyFont="1" applyBorder="1"/>
    <xf numFmtId="164" fontId="0" fillId="0" borderId="17" xfId="1" applyNumberFormat="1" applyFont="1" applyFill="1" applyBorder="1"/>
    <xf numFmtId="0" fontId="61" fillId="0" borderId="0" xfId="0" applyFont="1"/>
    <xf numFmtId="40" fontId="62" fillId="0" borderId="0" xfId="35" quotePrefix="1" applyNumberFormat="1" applyFont="1" applyFill="1" applyBorder="1" applyAlignment="1">
      <alignment horizontal="center"/>
    </xf>
    <xf numFmtId="0" fontId="61" fillId="0" borderId="12" xfId="0" applyFont="1" applyBorder="1"/>
    <xf numFmtId="0" fontId="60" fillId="0" borderId="13" xfId="0" applyFont="1" applyBorder="1"/>
    <xf numFmtId="164" fontId="63" fillId="0" borderId="13" xfId="1" applyNumberFormat="1" applyFont="1" applyBorder="1" applyAlignment="1">
      <alignment horizontal="center" wrapText="1"/>
    </xf>
    <xf numFmtId="164" fontId="63" fillId="0" borderId="13" xfId="1" applyNumberFormat="1" applyFont="1" applyBorder="1" applyAlignment="1">
      <alignment horizontal="center"/>
    </xf>
    <xf numFmtId="164" fontId="63" fillId="0" borderId="14" xfId="1" applyNumberFormat="1" applyFont="1" applyBorder="1" applyAlignment="1">
      <alignment horizontal="center" wrapText="1"/>
    </xf>
    <xf numFmtId="0" fontId="60" fillId="0" borderId="15" xfId="0" applyFont="1" applyBorder="1"/>
    <xf numFmtId="0" fontId="60" fillId="0" borderId="0" xfId="0" applyFont="1" applyBorder="1"/>
    <xf numFmtId="164" fontId="60" fillId="0" borderId="0" xfId="1" applyNumberFormat="1" applyFont="1" applyBorder="1"/>
    <xf numFmtId="164" fontId="60" fillId="0" borderId="16" xfId="1" applyNumberFormat="1" applyFont="1" applyBorder="1"/>
    <xf numFmtId="164" fontId="60" fillId="0" borderId="0" xfId="1" applyNumberFormat="1" applyFont="1" applyAlignment="1">
      <alignment horizontal="center"/>
    </xf>
    <xf numFmtId="0" fontId="65" fillId="0" borderId="15" xfId="0" applyFont="1" applyBorder="1"/>
    <xf numFmtId="164" fontId="60" fillId="0" borderId="0" xfId="1" applyNumberFormat="1" applyFont="1" applyBorder="1" applyAlignment="1">
      <alignment horizontal="center"/>
    </xf>
    <xf numFmtId="164" fontId="60" fillId="0" borderId="16" xfId="1" applyNumberFormat="1" applyFont="1" applyBorder="1" applyAlignment="1">
      <alignment horizontal="center"/>
    </xf>
    <xf numFmtId="164" fontId="60" fillId="0" borderId="1" xfId="1" applyNumberFormat="1" applyFont="1" applyBorder="1" applyAlignment="1">
      <alignment horizontal="center"/>
    </xf>
    <xf numFmtId="43" fontId="60" fillId="0" borderId="0" xfId="1" applyNumberFormat="1" applyFont="1" applyAlignment="1">
      <alignment horizontal="center"/>
    </xf>
    <xf numFmtId="0" fontId="66" fillId="0" borderId="15" xfId="0" applyFont="1" applyBorder="1"/>
    <xf numFmtId="0" fontId="67" fillId="0" borderId="0" xfId="0" applyFont="1" applyBorder="1"/>
    <xf numFmtId="164" fontId="66" fillId="0" borderId="0" xfId="1" applyNumberFormat="1" applyFont="1" applyBorder="1" applyAlignment="1">
      <alignment horizontal="center"/>
    </xf>
    <xf numFmtId="164" fontId="66" fillId="0" borderId="16" xfId="1" applyNumberFormat="1" applyFont="1" applyBorder="1" applyAlignment="1">
      <alignment horizontal="center"/>
    </xf>
    <xf numFmtId="0" fontId="60" fillId="0" borderId="18" xfId="0" applyFont="1" applyBorder="1"/>
    <xf numFmtId="0" fontId="67" fillId="0" borderId="15" xfId="0" applyFont="1" applyBorder="1"/>
    <xf numFmtId="0" fontId="60" fillId="0" borderId="1" xfId="0" applyFont="1" applyBorder="1"/>
    <xf numFmtId="164" fontId="60" fillId="0" borderId="17" xfId="1" applyNumberFormat="1" applyFont="1" applyBorder="1" applyAlignment="1">
      <alignment horizontal="center"/>
    </xf>
    <xf numFmtId="164" fontId="60" fillId="0" borderId="13" xfId="1" applyNumberFormat="1" applyFont="1" applyBorder="1"/>
    <xf numFmtId="164" fontId="60" fillId="0" borderId="14" xfId="1" applyNumberFormat="1" applyFont="1" applyBorder="1"/>
    <xf numFmtId="164" fontId="60" fillId="0" borderId="15" xfId="1" applyNumberFormat="1" applyFont="1" applyBorder="1" applyAlignment="1">
      <alignment horizontal="center"/>
    </xf>
    <xf numFmtId="164" fontId="61" fillId="0" borderId="0" xfId="1" applyNumberFormat="1" applyFont="1" applyBorder="1" applyAlignment="1">
      <alignment horizontal="center"/>
    </xf>
    <xf numFmtId="164" fontId="61" fillId="0" borderId="16" xfId="1" applyNumberFormat="1" applyFont="1" applyBorder="1" applyAlignment="1">
      <alignment horizontal="center"/>
    </xf>
    <xf numFmtId="164" fontId="60" fillId="0" borderId="18" xfId="1" applyNumberFormat="1" applyFont="1" applyBorder="1" applyAlignment="1">
      <alignment horizontal="center"/>
    </xf>
    <xf numFmtId="164" fontId="61" fillId="0" borderId="13" xfId="1" applyNumberFormat="1" applyFont="1" applyBorder="1" applyAlignment="1">
      <alignment horizontal="center"/>
    </xf>
    <xf numFmtId="164" fontId="61" fillId="0" borderId="14" xfId="1" applyNumberFormat="1" applyFont="1" applyBorder="1" applyAlignment="1">
      <alignment horizontal="center"/>
    </xf>
    <xf numFmtId="40" fontId="68" fillId="0" borderId="15" xfId="41" quotePrefix="1" applyNumberFormat="1" applyFont="1" applyFill="1" applyBorder="1" applyAlignment="1">
      <alignment horizontal="left"/>
    </xf>
    <xf numFmtId="8" fontId="69" fillId="0" borderId="15" xfId="41" applyNumberFormat="1" applyFont="1" applyFill="1" applyBorder="1"/>
    <xf numFmtId="40" fontId="69" fillId="0" borderId="15" xfId="41" applyNumberFormat="1" applyFont="1" applyFill="1" applyBorder="1"/>
    <xf numFmtId="40" fontId="68" fillId="0" borderId="15" xfId="41" applyNumberFormat="1" applyFont="1" applyFill="1" applyBorder="1" applyAlignment="1">
      <alignment horizontal="left"/>
    </xf>
    <xf numFmtId="40" fontId="62" fillId="0" borderId="15" xfId="41" applyNumberFormat="1" applyFont="1" applyFill="1" applyBorder="1"/>
    <xf numFmtId="40" fontId="69" fillId="0" borderId="0" xfId="41" applyNumberFormat="1" applyFont="1" applyFill="1"/>
    <xf numFmtId="0" fontId="61" fillId="0" borderId="0" xfId="0" applyFont="1" applyBorder="1" applyAlignment="1">
      <alignment horizontal="center"/>
    </xf>
    <xf numFmtId="0" fontId="61" fillId="0" borderId="0" xfId="0" applyFont="1" applyFill="1"/>
    <xf numFmtId="164" fontId="60" fillId="0" borderId="0" xfId="1" applyNumberFormat="1" applyFont="1" applyFill="1" applyAlignment="1">
      <alignment horizontal="center"/>
    </xf>
    <xf numFmtId="0" fontId="61" fillId="0" borderId="13" xfId="0" applyFont="1" applyBorder="1"/>
    <xf numFmtId="0" fontId="61" fillId="0" borderId="13" xfId="0" applyFont="1" applyBorder="1" applyAlignment="1"/>
    <xf numFmtId="0" fontId="61" fillId="0" borderId="13" xfId="0" applyFont="1" applyBorder="1" applyAlignment="1">
      <alignment wrapText="1"/>
    </xf>
    <xf numFmtId="0" fontId="61" fillId="0" borderId="14" xfId="0" applyFont="1" applyBorder="1"/>
    <xf numFmtId="0" fontId="61" fillId="0" borderId="0" xfId="0" applyFont="1" applyBorder="1" applyAlignment="1">
      <alignment horizontal="center" wrapText="1"/>
    </xf>
    <xf numFmtId="0" fontId="61" fillId="0" borderId="16" xfId="0" applyFont="1" applyBorder="1" applyAlignment="1">
      <alignment horizontal="center"/>
    </xf>
    <xf numFmtId="164" fontId="60" fillId="0" borderId="0" xfId="0" applyNumberFormat="1" applyFont="1" applyBorder="1"/>
    <xf numFmtId="164" fontId="60" fillId="0" borderId="1" xfId="0" applyNumberFormat="1" applyFont="1" applyBorder="1"/>
    <xf numFmtId="0" fontId="61" fillId="0" borderId="0" xfId="0" applyFont="1" applyBorder="1" applyAlignment="1">
      <alignment wrapText="1"/>
    </xf>
    <xf numFmtId="0" fontId="61" fillId="0" borderId="13" xfId="0" applyFont="1" applyBorder="1" applyAlignment="1">
      <alignment horizontal="center"/>
    </xf>
    <xf numFmtId="0" fontId="60" fillId="0" borderId="13" xfId="0" applyFont="1" applyBorder="1" applyAlignment="1">
      <alignment horizontal="center"/>
    </xf>
    <xf numFmtId="0" fontId="61" fillId="0" borderId="14" xfId="0" applyFont="1" applyBorder="1" applyAlignment="1">
      <alignment horizontal="center"/>
    </xf>
    <xf numFmtId="40" fontId="62" fillId="0" borderId="16" xfId="35" quotePrefix="1" applyNumberFormat="1" applyFont="1" applyFill="1" applyBorder="1" applyAlignment="1">
      <alignment horizontal="center"/>
    </xf>
    <xf numFmtId="0" fontId="64" fillId="0" borderId="15" xfId="0" applyFont="1" applyBorder="1" applyAlignment="1">
      <alignment horizontal="center"/>
    </xf>
    <xf numFmtId="0" fontId="2" fillId="0" borderId="13" xfId="0" applyFont="1" applyBorder="1" applyAlignment="1"/>
    <xf numFmtId="0" fontId="2" fillId="0" borderId="14" xfId="0" applyFont="1" applyBorder="1"/>
    <xf numFmtId="0" fontId="2" fillId="0" borderId="0" xfId="0" applyFont="1" applyBorder="1" applyAlignment="1">
      <alignment horizontal="center" wrapText="1"/>
    </xf>
    <xf numFmtId="0" fontId="7" fillId="0" borderId="0" xfId="0" applyFont="1" applyBorder="1"/>
    <xf numFmtId="0" fontId="60" fillId="0" borderId="0" xfId="0" applyFont="1"/>
    <xf numFmtId="0" fontId="54" fillId="0" borderId="15" xfId="0" applyFont="1" applyBorder="1"/>
    <xf numFmtId="40" fontId="19" fillId="0" borderId="16" xfId="35" quotePrefix="1" applyNumberFormat="1" applyFont="1" applyFill="1" applyBorder="1" applyAlignment="1">
      <alignment horizontal="center"/>
    </xf>
    <xf numFmtId="0" fontId="10" fillId="0" borderId="15" xfId="0" applyFont="1" applyBorder="1"/>
    <xf numFmtId="0" fontId="2" fillId="0" borderId="0" xfId="0" applyFont="1" applyBorder="1" applyAlignment="1">
      <alignment wrapText="1"/>
    </xf>
    <xf numFmtId="164" fontId="5" fillId="0" borderId="17" xfId="1" applyNumberFormat="1" applyFont="1" applyBorder="1" applyAlignment="1">
      <alignment horizontal="center" wrapText="1"/>
    </xf>
    <xf numFmtId="0" fontId="0" fillId="0" borderId="12" xfId="0" applyBorder="1"/>
    <xf numFmtId="164" fontId="0" fillId="0" borderId="17" xfId="0" applyNumberFormat="1" applyBorder="1"/>
    <xf numFmtId="0" fontId="2" fillId="0" borderId="16" xfId="0" applyFont="1" applyBorder="1" applyAlignment="1">
      <alignment horizontal="center"/>
    </xf>
    <xf numFmtId="0" fontId="2" fillId="0" borderId="13" xfId="0" applyFont="1" applyBorder="1" applyAlignment="1">
      <alignment wrapText="1"/>
    </xf>
    <xf numFmtId="0" fontId="2" fillId="0" borderId="0" xfId="0" applyFont="1" applyBorder="1" applyAlignment="1">
      <alignment horizontal="center"/>
    </xf>
    <xf numFmtId="0" fontId="2" fillId="0" borderId="0" xfId="0" applyFont="1" applyBorder="1" applyAlignment="1">
      <alignment horizontal="center" wrapText="1"/>
    </xf>
    <xf numFmtId="0" fontId="60" fillId="0" borderId="0" xfId="0" applyFont="1" applyFill="1"/>
    <xf numFmtId="164" fontId="0" fillId="0" borderId="0" xfId="1" applyNumberFormat="1" applyFont="1"/>
    <xf numFmtId="166" fontId="0" fillId="0" borderId="0" xfId="0" applyNumberFormat="1"/>
    <xf numFmtId="0" fontId="0" fillId="0" borderId="0" xfId="0"/>
    <xf numFmtId="0" fontId="6" fillId="0" borderId="0" xfId="0" applyFont="1"/>
    <xf numFmtId="41" fontId="0" fillId="0" borderId="0" xfId="2" applyNumberFormat="1" applyFont="1" applyBorder="1" applyAlignment="1">
      <alignment horizontal="center"/>
    </xf>
    <xf numFmtId="41" fontId="8" fillId="0" borderId="0" xfId="2" applyNumberFormat="1" applyFont="1" applyBorder="1" applyAlignment="1">
      <alignment horizontal="center"/>
    </xf>
    <xf numFmtId="41" fontId="8" fillId="0" borderId="0" xfId="0" applyNumberFormat="1" applyFont="1" applyAlignment="1">
      <alignment horizontal="center"/>
    </xf>
    <xf numFmtId="41" fontId="8" fillId="0" borderId="0" xfId="2" applyNumberFormat="1" applyFont="1" applyAlignment="1">
      <alignment horizontal="center"/>
    </xf>
    <xf numFmtId="41" fontId="2" fillId="0" borderId="0" xfId="2" applyNumberFormat="1" applyFont="1" applyBorder="1" applyAlignment="1">
      <alignment horizontal="center"/>
    </xf>
    <xf numFmtId="164" fontId="5" fillId="0" borderId="1" xfId="1" applyNumberFormat="1" applyFont="1" applyBorder="1" applyAlignment="1">
      <alignment horizontal="center" wrapText="1"/>
    </xf>
    <xf numFmtId="164" fontId="5" fillId="0" borderId="0" xfId="1" applyNumberFormat="1" applyFont="1" applyBorder="1" applyAlignment="1">
      <alignment horizontal="center"/>
    </xf>
    <xf numFmtId="164" fontId="0" fillId="0" borderId="0" xfId="1" applyNumberFormat="1" applyFont="1"/>
    <xf numFmtId="164" fontId="0" fillId="0" borderId="0" xfId="1" applyNumberFormat="1" applyFont="1" applyBorder="1" applyAlignment="1">
      <alignment horizontal="center"/>
    </xf>
    <xf numFmtId="164" fontId="0" fillId="0" borderId="1" xfId="1" applyNumberFormat="1" applyFont="1" applyBorder="1" applyAlignment="1">
      <alignment horizontal="center"/>
    </xf>
    <xf numFmtId="164" fontId="8" fillId="0" borderId="0" xfId="1" applyNumberFormat="1" applyFont="1" applyBorder="1" applyAlignment="1">
      <alignment horizontal="center"/>
    </xf>
    <xf numFmtId="164" fontId="0" fillId="0" borderId="0" xfId="0" applyNumberFormat="1"/>
    <xf numFmtId="164" fontId="0" fillId="0" borderId="0" xfId="1" applyNumberFormat="1" applyFont="1" applyFill="1" applyBorder="1" applyAlignment="1">
      <alignment horizontal="center"/>
    </xf>
    <xf numFmtId="40" fontId="19" fillId="0" borderId="0" xfId="35" quotePrefix="1" applyNumberFormat="1" applyFont="1" applyFill="1" applyBorder="1" applyAlignment="1">
      <alignment horizontal="center"/>
    </xf>
    <xf numFmtId="164" fontId="2" fillId="0" borderId="19" xfId="0" applyNumberFormat="1" applyFont="1" applyBorder="1"/>
    <xf numFmtId="0" fontId="0" fillId="0" borderId="15" xfId="0" applyFont="1" applyBorder="1"/>
    <xf numFmtId="0" fontId="6" fillId="0" borderId="15" xfId="0" applyFont="1" applyBorder="1"/>
    <xf numFmtId="0" fontId="0" fillId="0" borderId="0" xfId="0" applyBorder="1" applyAlignment="1">
      <alignment horizontal="center" wrapText="1"/>
    </xf>
    <xf numFmtId="164" fontId="0" fillId="0" borderId="16" xfId="0" applyNumberFormat="1" applyBorder="1"/>
    <xf numFmtId="0" fontId="0" fillId="0" borderId="15" xfId="0" applyFont="1" applyFill="1" applyBorder="1"/>
    <xf numFmtId="164" fontId="0" fillId="0" borderId="0" xfId="0" applyNumberFormat="1" applyFill="1" applyBorder="1"/>
    <xf numFmtId="164" fontId="0" fillId="0" borderId="16" xfId="0" applyNumberFormat="1" applyFill="1" applyBorder="1"/>
    <xf numFmtId="164" fontId="56" fillId="0" borderId="0" xfId="0" applyNumberFormat="1" applyFont="1" applyBorder="1"/>
    <xf numFmtId="0" fontId="0" fillId="0" borderId="18" xfId="0" applyFont="1" applyBorder="1"/>
    <xf numFmtId="164" fontId="56" fillId="0" borderId="1" xfId="0" applyNumberFormat="1" applyFont="1" applyBorder="1"/>
    <xf numFmtId="43" fontId="0" fillId="0" borderId="17" xfId="1" applyFont="1" applyBorder="1"/>
    <xf numFmtId="164" fontId="0" fillId="0" borderId="16" xfId="0" applyNumberFormat="1" applyBorder="1" applyAlignment="1">
      <alignment horizontal="right"/>
    </xf>
    <xf numFmtId="0" fontId="0" fillId="0" borderId="0" xfId="0" quotePrefix="1" applyAlignment="1">
      <alignment horizontal="center"/>
    </xf>
    <xf numFmtId="0" fontId="0" fillId="0" borderId="0" xfId="0" applyAlignment="1">
      <alignment horizontal="center"/>
    </xf>
    <xf numFmtId="0" fontId="57" fillId="0" borderId="0" xfId="0" quotePrefix="1" applyFont="1" applyAlignment="1">
      <alignment wrapText="1"/>
    </xf>
    <xf numFmtId="0" fontId="0" fillId="0" borderId="0" xfId="0" applyAlignment="1">
      <alignment wrapText="1"/>
    </xf>
    <xf numFmtId="0" fontId="2" fillId="0" borderId="0" xfId="0" applyFont="1" applyBorder="1" applyAlignment="1">
      <alignment horizontal="center" wrapText="1"/>
    </xf>
    <xf numFmtId="0" fontId="2" fillId="0" borderId="13" xfId="0" applyFont="1" applyBorder="1" applyAlignment="1">
      <alignment horizontal="center" wrapText="1"/>
    </xf>
    <xf numFmtId="0" fontId="61" fillId="0" borderId="12" xfId="0" applyFont="1" applyBorder="1" applyAlignment="1">
      <alignment horizontal="center" wrapText="1"/>
    </xf>
    <xf numFmtId="0" fontId="61" fillId="0" borderId="13" xfId="0" applyFont="1" applyBorder="1" applyAlignment="1">
      <alignment horizontal="center" wrapText="1"/>
    </xf>
    <xf numFmtId="0" fontId="61" fillId="0" borderId="15" xfId="0" applyFont="1" applyBorder="1" applyAlignment="1">
      <alignment horizontal="center" wrapText="1"/>
    </xf>
    <xf numFmtId="0" fontId="61" fillId="0" borderId="0" xfId="0" applyFont="1" applyBorder="1" applyAlignment="1">
      <alignment horizontal="center" wrapText="1"/>
    </xf>
    <xf numFmtId="0" fontId="61" fillId="0" borderId="12" xfId="0" applyFont="1" applyBorder="1" applyAlignment="1">
      <alignment horizontal="left" wrapText="1"/>
    </xf>
    <xf numFmtId="0" fontId="61" fillId="0" borderId="13" xfId="0" applyFont="1" applyBorder="1" applyAlignment="1">
      <alignment horizontal="left" wrapText="1"/>
    </xf>
    <xf numFmtId="0" fontId="61" fillId="0" borderId="15" xfId="0" applyFont="1" applyBorder="1" applyAlignment="1">
      <alignment horizontal="left" wrapText="1"/>
    </xf>
    <xf numFmtId="0" fontId="61" fillId="0" borderId="0" xfId="0" applyFont="1" applyBorder="1" applyAlignment="1">
      <alignment horizontal="left" wrapText="1"/>
    </xf>
    <xf numFmtId="0" fontId="20" fillId="0" borderId="0" xfId="0" applyFont="1"/>
  </cellXfs>
  <cellStyles count="930">
    <cellStyle name="20% - Accent1 2" xfId="42"/>
    <cellStyle name="20% - Accent1 2 2" xfId="43"/>
    <cellStyle name="20% - Accent1 3" xfId="44"/>
    <cellStyle name="20% - Accent2 2" xfId="45"/>
    <cellStyle name="20% - Accent2 2 2" xfId="46"/>
    <cellStyle name="20% - Accent2 3" xfId="47"/>
    <cellStyle name="20% - Accent3 2" xfId="48"/>
    <cellStyle name="20% - Accent3 2 2" xfId="49"/>
    <cellStyle name="20% - Accent3 3" xfId="50"/>
    <cellStyle name="20% - Accent4 2" xfId="51"/>
    <cellStyle name="20% - Accent4 2 2" xfId="52"/>
    <cellStyle name="20% - Accent4 3" xfId="53"/>
    <cellStyle name="20% - Accent5 2" xfId="54"/>
    <cellStyle name="20% - Accent5 2 2" xfId="55"/>
    <cellStyle name="20% - Accent5 3" xfId="56"/>
    <cellStyle name="20% - Accent6 2" xfId="57"/>
    <cellStyle name="20% - Accent6 2 2" xfId="58"/>
    <cellStyle name="20% - Accent6 3" xfId="59"/>
    <cellStyle name="40% - Accent1 2" xfId="60"/>
    <cellStyle name="40% - Accent1 2 2" xfId="61"/>
    <cellStyle name="40% - Accent1 3" xfId="62"/>
    <cellStyle name="40% - Accent2 2" xfId="63"/>
    <cellStyle name="40% - Accent2 2 2" xfId="64"/>
    <cellStyle name="40% - Accent2 3" xfId="65"/>
    <cellStyle name="40% - Accent3 2" xfId="66"/>
    <cellStyle name="40% - Accent3 2 2" xfId="67"/>
    <cellStyle name="40% - Accent3 3" xfId="68"/>
    <cellStyle name="40% - Accent4 2" xfId="69"/>
    <cellStyle name="40% - Accent4 2 2" xfId="70"/>
    <cellStyle name="40% - Accent4 3" xfId="71"/>
    <cellStyle name="40% - Accent5 2" xfId="72"/>
    <cellStyle name="40% - Accent5 2 2" xfId="73"/>
    <cellStyle name="40% - Accent5 3" xfId="74"/>
    <cellStyle name="40% - Accent6 2" xfId="75"/>
    <cellStyle name="40% - Accent6 2 2" xfId="76"/>
    <cellStyle name="40% - Accent6 3" xfId="77"/>
    <cellStyle name="60% - Accent1 2" xfId="78"/>
    <cellStyle name="60% - Accent1 3" xfId="79"/>
    <cellStyle name="60% - Accent2 2" xfId="80"/>
    <cellStyle name="60% - Accent2 3" xfId="81"/>
    <cellStyle name="60% - Accent3 2" xfId="82"/>
    <cellStyle name="60% - Accent3 3" xfId="83"/>
    <cellStyle name="60% - Accent4 2" xfId="84"/>
    <cellStyle name="60% - Accent4 3" xfId="85"/>
    <cellStyle name="60% - Accent5 2" xfId="86"/>
    <cellStyle name="60% - Accent5 3" xfId="87"/>
    <cellStyle name="60% - Accent6 2" xfId="88"/>
    <cellStyle name="60% - Accent6 3" xfId="89"/>
    <cellStyle name="Accent1 2" xfId="90"/>
    <cellStyle name="Accent1 3" xfId="91"/>
    <cellStyle name="Accent2 2" xfId="92"/>
    <cellStyle name="Accent2 3" xfId="93"/>
    <cellStyle name="Accent3 2" xfId="94"/>
    <cellStyle name="Accent3 3" xfId="95"/>
    <cellStyle name="Accent4 2" xfId="96"/>
    <cellStyle name="Accent4 3" xfId="97"/>
    <cellStyle name="Accent5 2" xfId="98"/>
    <cellStyle name="Accent5 3" xfId="99"/>
    <cellStyle name="Accent6 2" xfId="100"/>
    <cellStyle name="Accent6 3" xfId="101"/>
    <cellStyle name="Bad 2" xfId="102"/>
    <cellStyle name="Bad 3" xfId="103"/>
    <cellStyle name="Calculation 2" xfId="104"/>
    <cellStyle name="Calculation 3" xfId="105"/>
    <cellStyle name="Check Cell 2" xfId="106"/>
    <cellStyle name="Check Cell 3" xfId="107"/>
    <cellStyle name="Comma" xfId="1" builtinId="3"/>
    <cellStyle name="Comma [0] 2" xfId="8"/>
    <cellStyle name="Comma [0] 2 2" xfId="108"/>
    <cellStyle name="Comma [0] 2 2 2" xfId="879"/>
    <cellStyle name="Comma [0] 3" xfId="31"/>
    <cellStyle name="Comma [0] 3 2" xfId="109"/>
    <cellStyle name="Comma [0] 3 3" xfId="864"/>
    <cellStyle name="Comma [0] 3 4" xfId="910"/>
    <cellStyle name="Comma [0] 3 4 2" xfId="926"/>
    <cellStyle name="Comma [0] 4" xfId="110"/>
    <cellStyle name="Comma [0] 5" xfId="37"/>
    <cellStyle name="Comma [0] 6" xfId="880"/>
    <cellStyle name="Comma 10" xfId="23"/>
    <cellStyle name="Comma 10 2" xfId="112"/>
    <cellStyle name="Comma 10 2 2" xfId="113"/>
    <cellStyle name="Comma 10 2 2 2" xfId="114"/>
    <cellStyle name="Comma 10 2 3" xfId="115"/>
    <cellStyle name="Comma 10 3" xfId="116"/>
    <cellStyle name="Comma 10 3 2" xfId="117"/>
    <cellStyle name="Comma 10 4" xfId="118"/>
    <cellStyle name="Comma 10 5" xfId="111"/>
    <cellStyle name="Comma 10 6" xfId="902"/>
    <cellStyle name="Comma 10 6 2" xfId="918"/>
    <cellStyle name="Comma 100" xfId="860"/>
    <cellStyle name="Comma 100 2" xfId="886"/>
    <cellStyle name="Comma 101" xfId="861"/>
    <cellStyle name="Comma 101 2" xfId="888"/>
    <cellStyle name="Comma 102" xfId="862"/>
    <cellStyle name="Comma 102 2" xfId="887"/>
    <cellStyle name="Comma 103" xfId="871"/>
    <cellStyle name="Comma 103 2" xfId="893"/>
    <cellStyle name="Comma 104" xfId="873"/>
    <cellStyle name="Comma 105" xfId="883"/>
    <cellStyle name="Comma 106" xfId="872"/>
    <cellStyle name="Comma 107" xfId="868"/>
    <cellStyle name="Comma 108" xfId="867"/>
    <cellStyle name="Comma 109" xfId="894"/>
    <cellStyle name="Comma 11" xfId="24"/>
    <cellStyle name="Comma 11 2" xfId="120"/>
    <cellStyle name="Comma 11 2 2" xfId="121"/>
    <cellStyle name="Comma 11 3" xfId="122"/>
    <cellStyle name="Comma 11 4" xfId="119"/>
    <cellStyle name="Comma 11 5" xfId="903"/>
    <cellStyle name="Comma 11 5 2" xfId="919"/>
    <cellStyle name="Comma 110" xfId="895"/>
    <cellStyle name="Comma 12" xfId="25"/>
    <cellStyle name="Comma 12 2" xfId="124"/>
    <cellStyle name="Comma 12 3" xfId="125"/>
    <cellStyle name="Comma 12 4" xfId="123"/>
    <cellStyle name="Comma 12 5" xfId="904"/>
    <cellStyle name="Comma 12 5 2" xfId="920"/>
    <cellStyle name="Comma 13" xfId="26"/>
    <cellStyle name="Comma 13 2" xfId="127"/>
    <cellStyle name="Comma 13 2 2" xfId="128"/>
    <cellStyle name="Comma 13 3" xfId="129"/>
    <cellStyle name="Comma 13 4" xfId="126"/>
    <cellStyle name="Comma 13 5" xfId="905"/>
    <cellStyle name="Comma 13 5 2" xfId="921"/>
    <cellStyle name="Comma 14" xfId="27"/>
    <cellStyle name="Comma 14 2" xfId="131"/>
    <cellStyle name="Comma 14 3" xfId="132"/>
    <cellStyle name="Comma 14 3 2" xfId="133"/>
    <cellStyle name="Comma 14 3 3" xfId="134"/>
    <cellStyle name="Comma 14 4" xfId="135"/>
    <cellStyle name="Comma 14 5" xfId="130"/>
    <cellStyle name="Comma 14 6" xfId="906"/>
    <cellStyle name="Comma 14 6 2" xfId="922"/>
    <cellStyle name="Comma 15" xfId="28"/>
    <cellStyle name="Comma 15 2" xfId="137"/>
    <cellStyle name="Comma 15 3" xfId="136"/>
    <cellStyle name="Comma 15 4" xfId="907"/>
    <cellStyle name="Comma 15 4 2" xfId="923"/>
    <cellStyle name="Comma 16" xfId="29"/>
    <cellStyle name="Comma 16 2" xfId="139"/>
    <cellStyle name="Comma 16 3" xfId="138"/>
    <cellStyle name="Comma 16 4" xfId="908"/>
    <cellStyle name="Comma 16 4 2" xfId="924"/>
    <cellStyle name="Comma 17" xfId="30"/>
    <cellStyle name="Comma 17 2" xfId="140"/>
    <cellStyle name="Comma 17 3" xfId="863"/>
    <cellStyle name="Comma 17 4" xfId="909"/>
    <cellStyle name="Comma 17 4 2" xfId="925"/>
    <cellStyle name="Comma 18" xfId="33"/>
    <cellStyle name="Comma 18 2" xfId="142"/>
    <cellStyle name="Comma 18 3" xfId="141"/>
    <cellStyle name="Comma 18 4" xfId="912"/>
    <cellStyle name="Comma 18 4 2" xfId="928"/>
    <cellStyle name="Comma 19" xfId="34"/>
    <cellStyle name="Comma 19 2" xfId="143"/>
    <cellStyle name="Comma 19 3" xfId="913"/>
    <cellStyle name="Comma 19 3 2" xfId="929"/>
    <cellStyle name="Comma 2" xfId="3"/>
    <cellStyle name="Comma 2 10" xfId="144"/>
    <cellStyle name="Comma 2 11" xfId="145"/>
    <cellStyle name="Comma 2 12" xfId="146"/>
    <cellStyle name="Comma 2 13" xfId="147"/>
    <cellStyle name="Comma 2 14" xfId="878"/>
    <cellStyle name="Comma 2 15" xfId="866"/>
    <cellStyle name="Comma 2 2" xfId="10"/>
    <cellStyle name="Comma 2 2 2" xfId="148"/>
    <cellStyle name="Comma 2 2 2 2" xfId="149"/>
    <cellStyle name="Comma 2 2 3" xfId="150"/>
    <cellStyle name="Comma 2 3" xfId="9"/>
    <cellStyle name="Comma 2 3 2" xfId="151"/>
    <cellStyle name="Comma 2 3 2 2" xfId="152"/>
    <cellStyle name="Comma 2 3 3" xfId="153"/>
    <cellStyle name="Comma 2 4" xfId="154"/>
    <cellStyle name="Comma 2 4 2" xfId="155"/>
    <cellStyle name="Comma 2 4 2 2" xfId="156"/>
    <cellStyle name="Comma 2 4 3" xfId="157"/>
    <cellStyle name="Comma 2 5" xfId="158"/>
    <cellStyle name="Comma 2 5 2" xfId="159"/>
    <cellStyle name="Comma 2 5 2 2" xfId="160"/>
    <cellStyle name="Comma 2 5 3" xfId="161"/>
    <cellStyle name="Comma 2 6" xfId="162"/>
    <cellStyle name="Comma 2 6 2" xfId="163"/>
    <cellStyle name="Comma 2 6 2 2" xfId="164"/>
    <cellStyle name="Comma 2 6 2 2 2" xfId="165"/>
    <cellStyle name="Comma 2 6 2 3" xfId="166"/>
    <cellStyle name="Comma 2 6 3" xfId="167"/>
    <cellStyle name="Comma 2 6 3 2" xfId="168"/>
    <cellStyle name="Comma 2 6 4" xfId="169"/>
    <cellStyle name="Comma 2 7" xfId="170"/>
    <cellStyle name="Comma 2 7 2" xfId="171"/>
    <cellStyle name="Comma 2 8" xfId="172"/>
    <cellStyle name="Comma 2 8 2" xfId="173"/>
    <cellStyle name="Comma 2 9" xfId="174"/>
    <cellStyle name="Comma 2 9 2" xfId="175"/>
    <cellStyle name="Comma 2 9 2 2" xfId="176"/>
    <cellStyle name="Comma 2 9 2 3" xfId="177"/>
    <cellStyle name="Comma 2 9 3" xfId="178"/>
    <cellStyle name="Comma 20" xfId="32"/>
    <cellStyle name="Comma 20 2" xfId="180"/>
    <cellStyle name="Comma 20 3" xfId="179"/>
    <cellStyle name="Comma 20 4" xfId="911"/>
    <cellStyle name="Comma 20 4 2" xfId="927"/>
    <cellStyle name="Comma 21" xfId="181"/>
    <cellStyle name="Comma 21 2" xfId="182"/>
    <cellStyle name="Comma 21 3" xfId="183"/>
    <cellStyle name="Comma 22" xfId="184"/>
    <cellStyle name="Comma 22 2" xfId="185"/>
    <cellStyle name="Comma 22 3" xfId="186"/>
    <cellStyle name="Comma 23" xfId="187"/>
    <cellStyle name="Comma 23 2" xfId="188"/>
    <cellStyle name="Comma 23 3" xfId="189"/>
    <cellStyle name="Comma 24" xfId="190"/>
    <cellStyle name="Comma 25" xfId="191"/>
    <cellStyle name="Comma 26" xfId="192"/>
    <cellStyle name="Comma 27" xfId="193"/>
    <cellStyle name="Comma 28" xfId="194"/>
    <cellStyle name="Comma 29" xfId="195"/>
    <cellStyle name="Comma 3" xfId="2"/>
    <cellStyle name="Comma 3 2" xfId="197"/>
    <cellStyle name="Comma 3 2 2" xfId="198"/>
    <cellStyle name="Comma 3 2 2 2" xfId="199"/>
    <cellStyle name="Comma 3 2 3" xfId="200"/>
    <cellStyle name="Comma 3 3" xfId="201"/>
    <cellStyle name="Comma 3 3 2" xfId="202"/>
    <cellStyle name="Comma 3 4" xfId="203"/>
    <cellStyle name="Comma 3 5" xfId="196"/>
    <cellStyle name="Comma 3 5 2" xfId="890"/>
    <cellStyle name="Comma 30" xfId="204"/>
    <cellStyle name="Comma 31" xfId="205"/>
    <cellStyle name="Comma 32" xfId="206"/>
    <cellStyle name="Comma 33" xfId="207"/>
    <cellStyle name="Comma 34" xfId="208"/>
    <cellStyle name="Comma 35" xfId="209"/>
    <cellStyle name="Comma 36" xfId="210"/>
    <cellStyle name="Comma 37" xfId="211"/>
    <cellStyle name="Comma 38" xfId="212"/>
    <cellStyle name="Comma 39" xfId="213"/>
    <cellStyle name="Comma 4" xfId="7"/>
    <cellStyle name="Comma 4 2" xfId="215"/>
    <cellStyle name="Comma 4 2 2" xfId="216"/>
    <cellStyle name="Comma 4 2 2 2" xfId="217"/>
    <cellStyle name="Comma 4 2 3" xfId="218"/>
    <cellStyle name="Comma 4 3" xfId="219"/>
    <cellStyle name="Comma 4 3 2" xfId="220"/>
    <cellStyle name="Comma 4 4" xfId="221"/>
    <cellStyle name="Comma 40" xfId="222"/>
    <cellStyle name="Comma 41" xfId="223"/>
    <cellStyle name="Comma 42" xfId="224"/>
    <cellStyle name="Comma 43" xfId="225"/>
    <cellStyle name="Comma 44" xfId="226"/>
    <cellStyle name="Comma 45" xfId="227"/>
    <cellStyle name="Comma 46" xfId="228"/>
    <cellStyle name="Comma 47" xfId="229"/>
    <cellStyle name="Comma 48" xfId="230"/>
    <cellStyle name="Comma 49" xfId="231"/>
    <cellStyle name="Comma 5" xfId="18"/>
    <cellStyle name="Comma 5 2" xfId="232"/>
    <cellStyle name="Comma 5 2 2" xfId="233"/>
    <cellStyle name="Comma 5 2 3" xfId="234"/>
    <cellStyle name="Comma 5 2 3 2" xfId="235"/>
    <cellStyle name="Comma 5 2 4" xfId="236"/>
    <cellStyle name="Comma 5 2 5" xfId="237"/>
    <cellStyle name="Comma 5 3" xfId="238"/>
    <cellStyle name="Comma 5 3 2" xfId="239"/>
    <cellStyle name="Comma 5 3 2 2" xfId="240"/>
    <cellStyle name="Comma 5 3 3" xfId="241"/>
    <cellStyle name="Comma 5 3 4" xfId="242"/>
    <cellStyle name="Comma 5 4" xfId="243"/>
    <cellStyle name="Comma 5 4 2" xfId="244"/>
    <cellStyle name="Comma 5 5" xfId="245"/>
    <cellStyle name="Comma 5_Stat211 - 2011 Final (Reserve) v2" xfId="246"/>
    <cellStyle name="Comma 50" xfId="247"/>
    <cellStyle name="Comma 51" xfId="248"/>
    <cellStyle name="Comma 52" xfId="249"/>
    <cellStyle name="Comma 53" xfId="250"/>
    <cellStyle name="Comma 54" xfId="251"/>
    <cellStyle name="Comma 55" xfId="252"/>
    <cellStyle name="Comma 56" xfId="253"/>
    <cellStyle name="Comma 57" xfId="254"/>
    <cellStyle name="Comma 58" xfId="255"/>
    <cellStyle name="Comma 59" xfId="256"/>
    <cellStyle name="Comma 6" xfId="20"/>
    <cellStyle name="Comma 6 2" xfId="258"/>
    <cellStyle name="Comma 6 2 2" xfId="259"/>
    <cellStyle name="Comma 6 2 2 2" xfId="260"/>
    <cellStyle name="Comma 6 2 2 2 2" xfId="261"/>
    <cellStyle name="Comma 6 2 2 3" xfId="262"/>
    <cellStyle name="Comma 6 2 2 4" xfId="263"/>
    <cellStyle name="Comma 6 2 3" xfId="264"/>
    <cellStyle name="Comma 6 3" xfId="265"/>
    <cellStyle name="Comma 6 3 2" xfId="266"/>
    <cellStyle name="Comma 6 3 2 2" xfId="267"/>
    <cellStyle name="Comma 6 3 3" xfId="268"/>
    <cellStyle name="Comma 6 4" xfId="269"/>
    <cellStyle name="Comma 6 5" xfId="257"/>
    <cellStyle name="Comma 6 6" xfId="899"/>
    <cellStyle name="Comma 6 6 2" xfId="915"/>
    <cellStyle name="Comma 60" xfId="270"/>
    <cellStyle name="Comma 61" xfId="271"/>
    <cellStyle name="Comma 62" xfId="272"/>
    <cellStyle name="Comma 63" xfId="273"/>
    <cellStyle name="Comma 64" xfId="274"/>
    <cellStyle name="Comma 65" xfId="275"/>
    <cellStyle name="Comma 65 2" xfId="276"/>
    <cellStyle name="Comma 66" xfId="277"/>
    <cellStyle name="Comma 66 2" xfId="278"/>
    <cellStyle name="Comma 66 2 2" xfId="279"/>
    <cellStyle name="Comma 67" xfId="280"/>
    <cellStyle name="Comma 68" xfId="281"/>
    <cellStyle name="Comma 69" xfId="282"/>
    <cellStyle name="Comma 7" xfId="21"/>
    <cellStyle name="Comma 7 10" xfId="284"/>
    <cellStyle name="Comma 7 11" xfId="283"/>
    <cellStyle name="Comma 7 12" xfId="900"/>
    <cellStyle name="Comma 7 12 2" xfId="916"/>
    <cellStyle name="Comma 7 2" xfId="285"/>
    <cellStyle name="Comma 7 2 2" xfId="286"/>
    <cellStyle name="Comma 7 2 2 2" xfId="287"/>
    <cellStyle name="Comma 7 2 3" xfId="288"/>
    <cellStyle name="Comma 7 3" xfId="289"/>
    <cellStyle name="Comma 7 3 2" xfId="290"/>
    <cellStyle name="Comma 7 3 2 2" xfId="291"/>
    <cellStyle name="Comma 7 3 3" xfId="292"/>
    <cellStyle name="Comma 7 4" xfId="293"/>
    <cellStyle name="Comma 7 4 2" xfId="294"/>
    <cellStyle name="Comma 7 5" xfId="295"/>
    <cellStyle name="Comma 7 5 2" xfId="296"/>
    <cellStyle name="Comma 7 6" xfId="297"/>
    <cellStyle name="Comma 7 6 2" xfId="298"/>
    <cellStyle name="Comma 7 6 2 2" xfId="299"/>
    <cellStyle name="Comma 7 6 2 3" xfId="300"/>
    <cellStyle name="Comma 7 6 3" xfId="301"/>
    <cellStyle name="Comma 7 7" xfId="302"/>
    <cellStyle name="Comma 7 8" xfId="303"/>
    <cellStyle name="Comma 7 9" xfId="304"/>
    <cellStyle name="Comma 7_Stat211 - 2011 Final (Reserve) v2" xfId="305"/>
    <cellStyle name="Comma 70" xfId="306"/>
    <cellStyle name="Comma 71" xfId="307"/>
    <cellStyle name="Comma 71 2" xfId="308"/>
    <cellStyle name="Comma 72" xfId="309"/>
    <cellStyle name="Comma 72 2" xfId="310"/>
    <cellStyle name="Comma 73" xfId="311"/>
    <cellStyle name="Comma 73 2" xfId="312"/>
    <cellStyle name="Comma 74" xfId="313"/>
    <cellStyle name="Comma 74 2" xfId="314"/>
    <cellStyle name="Comma 75" xfId="315"/>
    <cellStyle name="Comma 76" xfId="316"/>
    <cellStyle name="Comma 77" xfId="317"/>
    <cellStyle name="Comma 78" xfId="318"/>
    <cellStyle name="Comma 79" xfId="319"/>
    <cellStyle name="Comma 8" xfId="11"/>
    <cellStyle name="Comma 8 2" xfId="321"/>
    <cellStyle name="Comma 8 2 2" xfId="322"/>
    <cellStyle name="Comma 8 2 2 2" xfId="323"/>
    <cellStyle name="Comma 8 2 3" xfId="324"/>
    <cellStyle name="Comma 8 3" xfId="325"/>
    <cellStyle name="Comma 8 4" xfId="326"/>
    <cellStyle name="Comma 8 5" xfId="320"/>
    <cellStyle name="Comma 80" xfId="327"/>
    <cellStyle name="Comma 81" xfId="328"/>
    <cellStyle name="Comma 82" xfId="329"/>
    <cellStyle name="Comma 83" xfId="330"/>
    <cellStyle name="Comma 84" xfId="331"/>
    <cellStyle name="Comma 85" xfId="332"/>
    <cellStyle name="Comma 86" xfId="333"/>
    <cellStyle name="Comma 87" xfId="334"/>
    <cellStyle name="Comma 88" xfId="335"/>
    <cellStyle name="Comma 89" xfId="336"/>
    <cellStyle name="Comma 9" xfId="22"/>
    <cellStyle name="Comma 9 2" xfId="338"/>
    <cellStyle name="Comma 9 2 2" xfId="339"/>
    <cellStyle name="Comma 9 2 2 2" xfId="340"/>
    <cellStyle name="Comma 9 2 3" xfId="341"/>
    <cellStyle name="Comma 9 3" xfId="342"/>
    <cellStyle name="Comma 9 4" xfId="337"/>
    <cellStyle name="Comma 9 5" xfId="901"/>
    <cellStyle name="Comma 9 5 2" xfId="917"/>
    <cellStyle name="Comma 90" xfId="343"/>
    <cellStyle name="Comma 91" xfId="344"/>
    <cellStyle name="Comma 92" xfId="345"/>
    <cellStyle name="Comma 93" xfId="36"/>
    <cellStyle name="Comma 94" xfId="39"/>
    <cellStyle name="Comma 95" xfId="870"/>
    <cellStyle name="Comma 95 2" xfId="881"/>
    <cellStyle name="Comma 96" xfId="214"/>
    <cellStyle name="Comma 96 2" xfId="875"/>
    <cellStyle name="Comma 97" xfId="869"/>
    <cellStyle name="Comma 97 2" xfId="876"/>
    <cellStyle name="Comma 98" xfId="858"/>
    <cellStyle name="Comma 98 2" xfId="885"/>
    <cellStyle name="Comma 99" xfId="859"/>
    <cellStyle name="Comma 99 2" xfId="884"/>
    <cellStyle name="Currency" xfId="892" builtinId="4"/>
    <cellStyle name="Currency 10" xfId="346"/>
    <cellStyle name="Currency 10 2" xfId="347"/>
    <cellStyle name="Currency 10 2 2" xfId="348"/>
    <cellStyle name="Currency 10 3" xfId="349"/>
    <cellStyle name="Currency 11" xfId="350"/>
    <cellStyle name="Currency 11 2" xfId="351"/>
    <cellStyle name="Currency 11 3" xfId="352"/>
    <cellStyle name="Currency 12" xfId="353"/>
    <cellStyle name="Currency 13" xfId="38"/>
    <cellStyle name="Currency 14" xfId="896"/>
    <cellStyle name="Currency 2" xfId="12"/>
    <cellStyle name="Currency 2 10" xfId="354"/>
    <cellStyle name="Currency 2 11" xfId="355"/>
    <cellStyle name="Currency 2 12" xfId="356"/>
    <cellStyle name="Currency 2 13" xfId="357"/>
    <cellStyle name="Currency 2 2" xfId="358"/>
    <cellStyle name="Currency 2 2 2" xfId="359"/>
    <cellStyle name="Currency 2 2 2 2" xfId="360"/>
    <cellStyle name="Currency 2 2 3" xfId="361"/>
    <cellStyle name="Currency 2 3" xfId="362"/>
    <cellStyle name="Currency 2 3 2" xfId="363"/>
    <cellStyle name="Currency 2 3 2 2" xfId="364"/>
    <cellStyle name="Currency 2 3 3" xfId="365"/>
    <cellStyle name="Currency 2 4" xfId="366"/>
    <cellStyle name="Currency 2 4 2" xfId="367"/>
    <cellStyle name="Currency 2 4 2 2" xfId="368"/>
    <cellStyle name="Currency 2 4 3" xfId="369"/>
    <cellStyle name="Currency 2 5" xfId="370"/>
    <cellStyle name="Currency 2 5 2" xfId="371"/>
    <cellStyle name="Currency 2 5 2 2" xfId="372"/>
    <cellStyle name="Currency 2 5 3" xfId="373"/>
    <cellStyle name="Currency 2 6" xfId="374"/>
    <cellStyle name="Currency 2 6 2" xfId="375"/>
    <cellStyle name="Currency 2 6 2 2" xfId="376"/>
    <cellStyle name="Currency 2 6 2 2 2" xfId="377"/>
    <cellStyle name="Currency 2 6 2 3" xfId="378"/>
    <cellStyle name="Currency 2 6 3" xfId="379"/>
    <cellStyle name="Currency 2 6 3 2" xfId="380"/>
    <cellStyle name="Currency 2 6 4" xfId="381"/>
    <cellStyle name="Currency 2 7" xfId="382"/>
    <cellStyle name="Currency 2 7 2" xfId="383"/>
    <cellStyle name="Currency 2 8" xfId="384"/>
    <cellStyle name="Currency 2 8 2" xfId="385"/>
    <cellStyle name="Currency 2 9" xfId="386"/>
    <cellStyle name="Currency 2 9 2" xfId="387"/>
    <cellStyle name="Currency 2 9 2 2" xfId="388"/>
    <cellStyle name="Currency 2 9 2 3" xfId="389"/>
    <cellStyle name="Currency 2 9 3" xfId="390"/>
    <cellStyle name="Currency 3" xfId="391"/>
    <cellStyle name="Currency 3 2" xfId="392"/>
    <cellStyle name="Currency 3 2 2" xfId="393"/>
    <cellStyle name="Currency 3 3" xfId="394"/>
    <cellStyle name="Currency 4" xfId="395"/>
    <cellStyle name="Currency 4 2" xfId="396"/>
    <cellStyle name="Currency 4 2 2" xfId="397"/>
    <cellStyle name="Currency 4 2 3" xfId="398"/>
    <cellStyle name="Currency 4 2 3 2" xfId="399"/>
    <cellStyle name="Currency 4 2 4" xfId="400"/>
    <cellStyle name="Currency 4 2 5" xfId="401"/>
    <cellStyle name="Currency 4 3" xfId="402"/>
    <cellStyle name="Currency 4 3 2" xfId="403"/>
    <cellStyle name="Currency 4 3 2 2" xfId="404"/>
    <cellStyle name="Currency 4 3 3" xfId="405"/>
    <cellStyle name="Currency 4 3 4" xfId="406"/>
    <cellStyle name="Currency 4 4" xfId="407"/>
    <cellStyle name="Currency 4 4 2" xfId="408"/>
    <cellStyle name="Currency 4 5" xfId="409"/>
    <cellStyle name="Currency 4_Stat211 - 2011 Final (Reserve) v2" xfId="410"/>
    <cellStyle name="Currency 5" xfId="411"/>
    <cellStyle name="Currency 5 10" xfId="412"/>
    <cellStyle name="Currency 5 2" xfId="413"/>
    <cellStyle name="Currency 5 2 2" xfId="414"/>
    <cellStyle name="Currency 5 2 2 2" xfId="415"/>
    <cellStyle name="Currency 5 2 3" xfId="416"/>
    <cellStyle name="Currency 5 3" xfId="417"/>
    <cellStyle name="Currency 5 3 2" xfId="418"/>
    <cellStyle name="Currency 5 3 2 2" xfId="419"/>
    <cellStyle name="Currency 5 3 3" xfId="420"/>
    <cellStyle name="Currency 5 4" xfId="421"/>
    <cellStyle name="Currency 5 4 2" xfId="422"/>
    <cellStyle name="Currency 5 5" xfId="423"/>
    <cellStyle name="Currency 5 5 2" xfId="424"/>
    <cellStyle name="Currency 5 6" xfId="425"/>
    <cellStyle name="Currency 5 6 2" xfId="426"/>
    <cellStyle name="Currency 5 6 2 2" xfId="427"/>
    <cellStyle name="Currency 5 6 2 3" xfId="428"/>
    <cellStyle name="Currency 5 6 3" xfId="429"/>
    <cellStyle name="Currency 5 7" xfId="430"/>
    <cellStyle name="Currency 5 8" xfId="431"/>
    <cellStyle name="Currency 5 9" xfId="432"/>
    <cellStyle name="Currency 6" xfId="433"/>
    <cellStyle name="Currency 6 2" xfId="434"/>
    <cellStyle name="Currency 6 2 2" xfId="435"/>
    <cellStyle name="Currency 6 2 2 2" xfId="436"/>
    <cellStyle name="Currency 6 2 3" xfId="437"/>
    <cellStyle name="Currency 6 3" xfId="438"/>
    <cellStyle name="Currency 7" xfId="439"/>
    <cellStyle name="Currency 7 2" xfId="440"/>
    <cellStyle name="Currency 7 2 2" xfId="441"/>
    <cellStyle name="Currency 7 2 2 2" xfId="442"/>
    <cellStyle name="Currency 7 2 3" xfId="443"/>
    <cellStyle name="Currency 7 3" xfId="444"/>
    <cellStyle name="Currency 7 3 2" xfId="445"/>
    <cellStyle name="Currency 7 4" xfId="446"/>
    <cellStyle name="Currency 8" xfId="447"/>
    <cellStyle name="Currency 9" xfId="448"/>
    <cellStyle name="Currency 9 2" xfId="449"/>
    <cellStyle name="Currency 9 2 2" xfId="450"/>
    <cellStyle name="Currency 9 3" xfId="451"/>
    <cellStyle name="Explanatory Text 2" xfId="452"/>
    <cellStyle name="Explanatory Text 3" xfId="453"/>
    <cellStyle name="Good 2" xfId="454"/>
    <cellStyle name="Good 3" xfId="455"/>
    <cellStyle name="Heading 1 2" xfId="456"/>
    <cellStyle name="Heading 1 3" xfId="457"/>
    <cellStyle name="Heading 1 3 2" xfId="458"/>
    <cellStyle name="Heading 1 4" xfId="459"/>
    <cellStyle name="Heading 2 2" xfId="460"/>
    <cellStyle name="Heading 2 3" xfId="461"/>
    <cellStyle name="Heading 2 3 2" xfId="462"/>
    <cellStyle name="Heading 2 4" xfId="463"/>
    <cellStyle name="Heading 3 2" xfId="464"/>
    <cellStyle name="Heading 3 3" xfId="465"/>
    <cellStyle name="Heading 3 3 2" xfId="466"/>
    <cellStyle name="Heading 3 4" xfId="467"/>
    <cellStyle name="Heading 4 2" xfId="468"/>
    <cellStyle name="Heading 4 3" xfId="469"/>
    <cellStyle name="Heading 4 3 2" xfId="470"/>
    <cellStyle name="Heading 4 4" xfId="471"/>
    <cellStyle name="Hyperlink 2" xfId="472"/>
    <cellStyle name="Input 2" xfId="473"/>
    <cellStyle name="Input 3" xfId="474"/>
    <cellStyle name="Linked Cell 2" xfId="475"/>
    <cellStyle name="Linked Cell 3" xfId="476"/>
    <cellStyle name="Linked Cell 4" xfId="477"/>
    <cellStyle name="Neutral 2" xfId="478"/>
    <cellStyle name="Neutral 3" xfId="479"/>
    <cellStyle name="Normal" xfId="0" builtinId="0"/>
    <cellStyle name="Normal 10" xfId="480"/>
    <cellStyle name="Normal 10 2" xfId="481"/>
    <cellStyle name="Normal 10 2 2" xfId="482"/>
    <cellStyle name="Normal 10 3" xfId="483"/>
    <cellStyle name="Normal 11" xfId="41"/>
    <cellStyle name="Normal 11 2" xfId="484"/>
    <cellStyle name="Normal 11 2 2" xfId="485"/>
    <cellStyle name="Normal 11 2 3" xfId="486"/>
    <cellStyle name="Normal 11 3" xfId="487"/>
    <cellStyle name="Normal 12" xfId="488"/>
    <cellStyle name="Normal 13" xfId="489"/>
    <cellStyle name="Normal 13 2" xfId="490"/>
    <cellStyle name="Normal 13 3" xfId="491"/>
    <cellStyle name="Normal 13 4" xfId="492"/>
    <cellStyle name="Normal 14" xfId="493"/>
    <cellStyle name="Normal 14 2" xfId="494"/>
    <cellStyle name="Normal 15" xfId="495"/>
    <cellStyle name="Normal 15 2" xfId="496"/>
    <cellStyle name="Normal 16" xfId="497"/>
    <cellStyle name="Normal 16 2" xfId="498"/>
    <cellStyle name="Normal 17" xfId="499"/>
    <cellStyle name="Normal 17 2" xfId="500"/>
    <cellStyle name="Normal 17 3" xfId="501"/>
    <cellStyle name="Normal 18" xfId="502"/>
    <cellStyle name="Normal 18 2" xfId="503"/>
    <cellStyle name="Normal 19" xfId="504"/>
    <cellStyle name="Normal 19 2" xfId="505"/>
    <cellStyle name="Normal 2" xfId="4"/>
    <cellStyle name="Normal 2 10" xfId="506"/>
    <cellStyle name="Normal 2 11" xfId="507"/>
    <cellStyle name="Normal 2 12" xfId="508"/>
    <cellStyle name="Normal 2 13" xfId="882"/>
    <cellStyle name="Normal 2 2" xfId="14"/>
    <cellStyle name="Normal 2 2 2" xfId="509"/>
    <cellStyle name="Normal 2 2 2 2" xfId="510"/>
    <cellStyle name="Normal 2 2 3" xfId="511"/>
    <cellStyle name="Normal 2 3" xfId="13"/>
    <cellStyle name="Normal 2 3 2" xfId="512"/>
    <cellStyle name="Normal 2 3 2 2" xfId="513"/>
    <cellStyle name="Normal 2 3 3" xfId="514"/>
    <cellStyle name="Normal 2 4" xfId="515"/>
    <cellStyle name="Normal 2 4 2" xfId="516"/>
    <cellStyle name="Normal 2 4 2 2" xfId="517"/>
    <cellStyle name="Normal 2 4 3" xfId="518"/>
    <cellStyle name="Normal 2 5" xfId="519"/>
    <cellStyle name="Normal 2 5 2" xfId="520"/>
    <cellStyle name="Normal 2 5 2 2" xfId="521"/>
    <cellStyle name="Normal 2 5 3" xfId="522"/>
    <cellStyle name="Normal 2 6" xfId="523"/>
    <cellStyle name="Normal 2 6 2" xfId="524"/>
    <cellStyle name="Normal 2 6 2 2" xfId="525"/>
    <cellStyle name="Normal 2 6 2 2 2" xfId="526"/>
    <cellStyle name="Normal 2 6 2 3" xfId="527"/>
    <cellStyle name="Normal 2 6 3" xfId="528"/>
    <cellStyle name="Normal 2 6 3 2" xfId="529"/>
    <cellStyle name="Normal 2 6 4" xfId="530"/>
    <cellStyle name="Normal 2 7" xfId="531"/>
    <cellStyle name="Normal 2 7 2" xfId="532"/>
    <cellStyle name="Normal 2 8" xfId="533"/>
    <cellStyle name="Normal 2 8 2" xfId="534"/>
    <cellStyle name="Normal 2 8 3" xfId="535"/>
    <cellStyle name="Normal 2 8 4" xfId="536"/>
    <cellStyle name="Normal 2 9" xfId="537"/>
    <cellStyle name="Normal 2_Stat211 - 2011 Final (Reserve)" xfId="538"/>
    <cellStyle name="Normal 20" xfId="539"/>
    <cellStyle name="Normal 20 2" xfId="540"/>
    <cellStyle name="Normal 20 3" xfId="541"/>
    <cellStyle name="Normal 21" xfId="542"/>
    <cellStyle name="Normal 21 2" xfId="543"/>
    <cellStyle name="Normal 22" xfId="544"/>
    <cellStyle name="Normal 22 2" xfId="545"/>
    <cellStyle name="Normal 23" xfId="546"/>
    <cellStyle name="Normal 23 2" xfId="547"/>
    <cellStyle name="Normal 24" xfId="548"/>
    <cellStyle name="Normal 24 2" xfId="549"/>
    <cellStyle name="Normal 25" xfId="550"/>
    <cellStyle name="Normal 25 2" xfId="551"/>
    <cellStyle name="Normal 26" xfId="552"/>
    <cellStyle name="Normal 27" xfId="35"/>
    <cellStyle name="Normal 28" xfId="874"/>
    <cellStyle name="Normal 29" xfId="897"/>
    <cellStyle name="Normal 3" xfId="5"/>
    <cellStyle name="Normal 3 2" xfId="15"/>
    <cellStyle name="Normal 3 2 2" xfId="555"/>
    <cellStyle name="Normal 3 2 2 2" xfId="556"/>
    <cellStyle name="Normal 3 2 3" xfId="557"/>
    <cellStyle name="Normal 3 2 4" xfId="554"/>
    <cellStyle name="Normal 3 3" xfId="558"/>
    <cellStyle name="Normal 3 3 2" xfId="559"/>
    <cellStyle name="Normal 3 4" xfId="560"/>
    <cellStyle name="Normal 3 5" xfId="553"/>
    <cellStyle name="Normal 3 5 2" xfId="877"/>
    <cellStyle name="Normal 4" xfId="6"/>
    <cellStyle name="Normal 4 2" xfId="40"/>
    <cellStyle name="Normal 4 2 2" xfId="561"/>
    <cellStyle name="Normal 4 2 3" xfId="562"/>
    <cellStyle name="Normal 4 2 3 2" xfId="563"/>
    <cellStyle name="Normal 4 2 4" xfId="564"/>
    <cellStyle name="Normal 4 2 5" xfId="565"/>
    <cellStyle name="Normal 4 3" xfId="566"/>
    <cellStyle name="Normal 4 3 2" xfId="567"/>
    <cellStyle name="Normal 4 3 2 2" xfId="568"/>
    <cellStyle name="Normal 4 3 3" xfId="569"/>
    <cellStyle name="Normal 4 3 4" xfId="570"/>
    <cellStyle name="Normal 4 4" xfId="571"/>
    <cellStyle name="Normal 4 4 2" xfId="572"/>
    <cellStyle name="Normal 4 5" xfId="573"/>
    <cellStyle name="Normal 4 6" xfId="889"/>
    <cellStyle name="Normal 4_Stat211 - 2011 Final (Reserve) v2" xfId="574"/>
    <cellStyle name="Normal 5" xfId="16"/>
    <cellStyle name="Normal 5 2" xfId="576"/>
    <cellStyle name="Normal 5 2 2" xfId="577"/>
    <cellStyle name="Normal 5 2 2 2" xfId="578"/>
    <cellStyle name="Normal 5 2 3" xfId="579"/>
    <cellStyle name="Normal 5 3" xfId="580"/>
    <cellStyle name="Normal 5 4" xfId="581"/>
    <cellStyle name="Normal 5 5" xfId="582"/>
    <cellStyle name="Normal 5 5 2" xfId="583"/>
    <cellStyle name="Normal 5 6" xfId="584"/>
    <cellStyle name="Normal 5 7" xfId="575"/>
    <cellStyle name="Normal 5_Stat211 - 2011 Final (Reserve)" xfId="585"/>
    <cellStyle name="Normal 6" xfId="19"/>
    <cellStyle name="Normal 6 2" xfId="587"/>
    <cellStyle name="Normal 6 3" xfId="588"/>
    <cellStyle name="Normal 6 3 2" xfId="589"/>
    <cellStyle name="Normal 6 4" xfId="590"/>
    <cellStyle name="Normal 6 5" xfId="591"/>
    <cellStyle name="Normal 6 6" xfId="586"/>
    <cellStyle name="Normal 6 7" xfId="898"/>
    <cellStyle name="Normal 6 7 2" xfId="914"/>
    <cellStyle name="Normal 7" xfId="592"/>
    <cellStyle name="Normal 7 2" xfId="593"/>
    <cellStyle name="Normal 7 2 2" xfId="594"/>
    <cellStyle name="Normal 7 2 2 2" xfId="595"/>
    <cellStyle name="Normal 7 2 3" xfId="596"/>
    <cellStyle name="Normal 7 3" xfId="597"/>
    <cellStyle name="Normal 7 3 2" xfId="598"/>
    <cellStyle name="Normal 7 3 2 2" xfId="599"/>
    <cellStyle name="Normal 7 3 2 3" xfId="600"/>
    <cellStyle name="Normal 7 4" xfId="601"/>
    <cellStyle name="Normal 7 4 2" xfId="602"/>
    <cellStyle name="Normal 7 5" xfId="603"/>
    <cellStyle name="Normal 7 6" xfId="604"/>
    <cellStyle name="Normal 7 7" xfId="605"/>
    <cellStyle name="Normal 7 8" xfId="606"/>
    <cellStyle name="Normal 7_Stat211 - 2011 Final (Reserve)" xfId="607"/>
    <cellStyle name="Normal 8" xfId="608"/>
    <cellStyle name="Normal 9" xfId="609"/>
    <cellStyle name="Note 2" xfId="610"/>
    <cellStyle name="Note 2 2" xfId="611"/>
    <cellStyle name="Note 2 2 2" xfId="612"/>
    <cellStyle name="Note 2 3" xfId="613"/>
    <cellStyle name="Output 2" xfId="614"/>
    <cellStyle name="Output 3" xfId="615"/>
    <cellStyle name="Percent 10" xfId="616"/>
    <cellStyle name="Percent 2" xfId="17"/>
    <cellStyle name="Percent 2 10" xfId="617"/>
    <cellStyle name="Percent 2 11" xfId="865"/>
    <cellStyle name="Percent 2 2" xfId="618"/>
    <cellStyle name="Percent 2 2 2" xfId="619"/>
    <cellStyle name="Percent 2 2 2 2" xfId="620"/>
    <cellStyle name="Percent 2 2 3" xfId="621"/>
    <cellStyle name="Percent 2 3" xfId="622"/>
    <cellStyle name="Percent 2 3 2" xfId="623"/>
    <cellStyle name="Percent 2 3 2 2" xfId="624"/>
    <cellStyle name="Percent 2 3 3" xfId="625"/>
    <cellStyle name="Percent 2 4" xfId="626"/>
    <cellStyle name="Percent 2 4 2" xfId="627"/>
    <cellStyle name="Percent 2 5" xfId="628"/>
    <cellStyle name="Percent 2 5 2" xfId="629"/>
    <cellStyle name="Percent 2 6" xfId="630"/>
    <cellStyle name="Percent 2 6 2" xfId="631"/>
    <cellStyle name="Percent 2 6 2 2" xfId="632"/>
    <cellStyle name="Percent 2 6 2 3" xfId="633"/>
    <cellStyle name="Percent 2 6 3" xfId="634"/>
    <cellStyle name="Percent 2 7" xfId="635"/>
    <cellStyle name="Percent 2 8" xfId="636"/>
    <cellStyle name="Percent 2 9" xfId="637"/>
    <cellStyle name="Percent 3" xfId="638"/>
    <cellStyle name="Percent 3 2" xfId="639"/>
    <cellStyle name="Percent 3 2 2" xfId="640"/>
    <cellStyle name="Percent 3 3" xfId="641"/>
    <cellStyle name="Percent 3 4" xfId="891"/>
    <cellStyle name="Percent 4" xfId="642"/>
    <cellStyle name="Percent 4 2" xfId="643"/>
    <cellStyle name="Percent 4 2 2" xfId="644"/>
    <cellStyle name="Percent 4 2 3" xfId="645"/>
    <cellStyle name="Percent 4 2 3 2" xfId="646"/>
    <cellStyle name="Percent 4 2 4" xfId="647"/>
    <cellStyle name="Percent 4 2 5" xfId="648"/>
    <cellStyle name="Percent 4 3" xfId="649"/>
    <cellStyle name="Percent 4 3 2" xfId="650"/>
    <cellStyle name="Percent 4 3 2 2" xfId="651"/>
    <cellStyle name="Percent 4 3 3" xfId="652"/>
    <cellStyle name="Percent 4 3 4" xfId="653"/>
    <cellStyle name="Percent 4 4" xfId="654"/>
    <cellStyle name="Percent 4 4 2" xfId="655"/>
    <cellStyle name="Percent 4 5" xfId="656"/>
    <cellStyle name="Percent 5" xfId="657"/>
    <cellStyle name="Percent 5 10" xfId="658"/>
    <cellStyle name="Percent 5 2" xfId="659"/>
    <cellStyle name="Percent 5 2 2" xfId="660"/>
    <cellStyle name="Percent 5 2 2 2" xfId="661"/>
    <cellStyle name="Percent 5 2 3" xfId="662"/>
    <cellStyle name="Percent 5 3" xfId="663"/>
    <cellStyle name="Percent 5 3 2" xfId="664"/>
    <cellStyle name="Percent 5 3 2 2" xfId="665"/>
    <cellStyle name="Percent 5 3 3" xfId="666"/>
    <cellStyle name="Percent 5 4" xfId="667"/>
    <cellStyle name="Percent 5 4 2" xfId="668"/>
    <cellStyle name="Percent 5 5" xfId="669"/>
    <cellStyle name="Percent 5 5 2" xfId="670"/>
    <cellStyle name="Percent 5 6" xfId="671"/>
    <cellStyle name="Percent 5 6 2" xfId="672"/>
    <cellStyle name="Percent 5 6 2 2" xfId="673"/>
    <cellStyle name="Percent 5 6 2 3" xfId="674"/>
    <cellStyle name="Percent 5 6 3" xfId="675"/>
    <cellStyle name="Percent 5 7" xfId="676"/>
    <cellStyle name="Percent 5 8" xfId="677"/>
    <cellStyle name="Percent 5 9" xfId="678"/>
    <cellStyle name="Percent 6" xfId="679"/>
    <cellStyle name="Percent 6 2" xfId="680"/>
    <cellStyle name="Percent 6 2 2" xfId="681"/>
    <cellStyle name="Percent 6 2 2 2" xfId="682"/>
    <cellStyle name="Percent 6 2 3" xfId="683"/>
    <cellStyle name="Percent 6 3" xfId="684"/>
    <cellStyle name="Percent 7" xfId="685"/>
    <cellStyle name="Percent 7 2" xfId="686"/>
    <cellStyle name="Percent 7 2 2" xfId="687"/>
    <cellStyle name="Percent 7 2 2 2" xfId="688"/>
    <cellStyle name="Percent 7 2 3" xfId="689"/>
    <cellStyle name="Percent 7 3" xfId="690"/>
    <cellStyle name="Percent 7 3 2" xfId="691"/>
    <cellStyle name="Percent 7 3 2 2" xfId="692"/>
    <cellStyle name="Percent 7 3 3" xfId="693"/>
    <cellStyle name="Percent 7 4" xfId="694"/>
    <cellStyle name="Percent 7 4 2" xfId="695"/>
    <cellStyle name="Percent 7 5" xfId="696"/>
    <cellStyle name="Percent 8" xfId="697"/>
    <cellStyle name="Percent 9" xfId="698"/>
    <cellStyle name="Percent 9 2" xfId="699"/>
    <cellStyle name="SAPBEXaggData" xfId="700"/>
    <cellStyle name="SAPBEXaggData 2" xfId="701"/>
    <cellStyle name="SAPBEXaggData 2 2" xfId="702"/>
    <cellStyle name="SAPBEXaggData 3" xfId="703"/>
    <cellStyle name="SAPBEXaggDataEmph" xfId="704"/>
    <cellStyle name="SAPBEXaggDataEmph 2" xfId="705"/>
    <cellStyle name="SAPBEXaggDataEmph 2 2" xfId="706"/>
    <cellStyle name="SAPBEXaggDataEmph 3" xfId="707"/>
    <cellStyle name="SAPBEXaggItem" xfId="708"/>
    <cellStyle name="SAPBEXaggItemX" xfId="709"/>
    <cellStyle name="SAPBEXaggItemX 2" xfId="710"/>
    <cellStyle name="SAPBEXaggItemX 2 2" xfId="711"/>
    <cellStyle name="SAPBEXaggItemX 3" xfId="712"/>
    <cellStyle name="SAPBEXchaText" xfId="713"/>
    <cellStyle name="SAPBEXchaText 2" xfId="714"/>
    <cellStyle name="SAPBEXchaText 2 2" xfId="715"/>
    <cellStyle name="SAPBEXchaText 3" xfId="716"/>
    <cellStyle name="SAPBEXexcBad7" xfId="717"/>
    <cellStyle name="SAPBEXexcBad7 2" xfId="718"/>
    <cellStyle name="SAPBEXexcBad7 2 2" xfId="719"/>
    <cellStyle name="SAPBEXexcBad7 3" xfId="720"/>
    <cellStyle name="SAPBEXexcBad8" xfId="721"/>
    <cellStyle name="SAPBEXexcBad8 2" xfId="722"/>
    <cellStyle name="SAPBEXexcBad8 2 2" xfId="723"/>
    <cellStyle name="SAPBEXexcBad8 3" xfId="724"/>
    <cellStyle name="SAPBEXexcBad9" xfId="725"/>
    <cellStyle name="SAPBEXexcBad9 2" xfId="726"/>
    <cellStyle name="SAPBEXexcBad9 2 2" xfId="727"/>
    <cellStyle name="SAPBEXexcBad9 3" xfId="728"/>
    <cellStyle name="SAPBEXexcCritical4" xfId="729"/>
    <cellStyle name="SAPBEXexcCritical4 2" xfId="730"/>
    <cellStyle name="SAPBEXexcCritical4 2 2" xfId="731"/>
    <cellStyle name="SAPBEXexcCritical4 3" xfId="732"/>
    <cellStyle name="SAPBEXexcCritical5" xfId="733"/>
    <cellStyle name="SAPBEXexcCritical5 2" xfId="734"/>
    <cellStyle name="SAPBEXexcCritical5 2 2" xfId="735"/>
    <cellStyle name="SAPBEXexcCritical5 3" xfId="736"/>
    <cellStyle name="SAPBEXexcCritical6" xfId="737"/>
    <cellStyle name="SAPBEXexcCritical6 2" xfId="738"/>
    <cellStyle name="SAPBEXexcCritical6 2 2" xfId="739"/>
    <cellStyle name="SAPBEXexcCritical6 3" xfId="740"/>
    <cellStyle name="SAPBEXexcGood1" xfId="741"/>
    <cellStyle name="SAPBEXexcGood1 2" xfId="742"/>
    <cellStyle name="SAPBEXexcGood1 2 2" xfId="743"/>
    <cellStyle name="SAPBEXexcGood1 3" xfId="744"/>
    <cellStyle name="SAPBEXexcGood2" xfId="745"/>
    <cellStyle name="SAPBEXexcGood2 2" xfId="746"/>
    <cellStyle name="SAPBEXexcGood2 2 2" xfId="747"/>
    <cellStyle name="SAPBEXexcGood2 3" xfId="748"/>
    <cellStyle name="SAPBEXexcGood3" xfId="749"/>
    <cellStyle name="SAPBEXexcGood3 2" xfId="750"/>
    <cellStyle name="SAPBEXexcGood3 2 2" xfId="751"/>
    <cellStyle name="SAPBEXexcGood3 3" xfId="752"/>
    <cellStyle name="SAPBEXfilterDrill" xfId="753"/>
    <cellStyle name="SAPBEXfilterDrill 2" xfId="754"/>
    <cellStyle name="SAPBEXfilterDrill 2 2" xfId="755"/>
    <cellStyle name="SAPBEXfilterDrill 3" xfId="756"/>
    <cellStyle name="SAPBEXfilterItem" xfId="757"/>
    <cellStyle name="SAPBEXfilterItem 2" xfId="758"/>
    <cellStyle name="SAPBEXfilterItem 2 2" xfId="759"/>
    <cellStyle name="SAPBEXfilterItem 3" xfId="760"/>
    <cellStyle name="SAPBEXfilterText" xfId="761"/>
    <cellStyle name="SAPBEXfilterText 2" xfId="762"/>
    <cellStyle name="SAPBEXfilterText 2 2" xfId="763"/>
    <cellStyle name="SAPBEXfilterText 3" xfId="764"/>
    <cellStyle name="SAPBEXformats" xfId="765"/>
    <cellStyle name="SAPBEXformats 2" xfId="766"/>
    <cellStyle name="SAPBEXformats 2 2" xfId="767"/>
    <cellStyle name="SAPBEXformats 3" xfId="768"/>
    <cellStyle name="SAPBEXheaderItem" xfId="769"/>
    <cellStyle name="SAPBEXheaderItem 2" xfId="770"/>
    <cellStyle name="SAPBEXheaderItem 2 2" xfId="771"/>
    <cellStyle name="SAPBEXheaderItem 3" xfId="772"/>
    <cellStyle name="SAPBEXheaderText" xfId="773"/>
    <cellStyle name="SAPBEXheaderText 2" xfId="774"/>
    <cellStyle name="SAPBEXheaderText 2 2" xfId="775"/>
    <cellStyle name="SAPBEXheaderText 3" xfId="776"/>
    <cellStyle name="SAPBEXHLevel0" xfId="777"/>
    <cellStyle name="SAPBEXHLevel0 2" xfId="778"/>
    <cellStyle name="SAPBEXHLevel0 2 2" xfId="779"/>
    <cellStyle name="SAPBEXHLevel0 3" xfId="780"/>
    <cellStyle name="SAPBEXHLevel0X" xfId="781"/>
    <cellStyle name="SAPBEXHLevel0X 2" xfId="782"/>
    <cellStyle name="SAPBEXHLevel0X 2 2" xfId="783"/>
    <cellStyle name="SAPBEXHLevel0X 3" xfId="784"/>
    <cellStyle name="SAPBEXHLevel1" xfId="785"/>
    <cellStyle name="SAPBEXHLevel1 2" xfId="786"/>
    <cellStyle name="SAPBEXHLevel1 2 2" xfId="787"/>
    <cellStyle name="SAPBEXHLevel1 3" xfId="788"/>
    <cellStyle name="SAPBEXHLevel1X" xfId="789"/>
    <cellStyle name="SAPBEXHLevel1X 2" xfId="790"/>
    <cellStyle name="SAPBEXHLevel1X 2 2" xfId="791"/>
    <cellStyle name="SAPBEXHLevel1X 3" xfId="792"/>
    <cellStyle name="SAPBEXHLevel2" xfId="793"/>
    <cellStyle name="SAPBEXHLevel2 2" xfId="794"/>
    <cellStyle name="SAPBEXHLevel2 2 2" xfId="795"/>
    <cellStyle name="SAPBEXHLevel2 3" xfId="796"/>
    <cellStyle name="SAPBEXHLevel2X" xfId="797"/>
    <cellStyle name="SAPBEXHLevel2X 2" xfId="798"/>
    <cellStyle name="SAPBEXHLevel2X 2 2" xfId="799"/>
    <cellStyle name="SAPBEXHLevel2X 3" xfId="800"/>
    <cellStyle name="SAPBEXHLevel3" xfId="801"/>
    <cellStyle name="SAPBEXHLevel3 2" xfId="802"/>
    <cellStyle name="SAPBEXHLevel3 2 2" xfId="803"/>
    <cellStyle name="SAPBEXHLevel3 3" xfId="804"/>
    <cellStyle name="SAPBEXHLevel3X" xfId="805"/>
    <cellStyle name="SAPBEXHLevel3X 2" xfId="806"/>
    <cellStyle name="SAPBEXHLevel3X 2 2" xfId="807"/>
    <cellStyle name="SAPBEXHLevel3X 3" xfId="808"/>
    <cellStyle name="SAPBEXinputData" xfId="809"/>
    <cellStyle name="SAPBEXinputData 2" xfId="810"/>
    <cellStyle name="SAPBEXinputData 2 2" xfId="811"/>
    <cellStyle name="SAPBEXinputData 3" xfId="812"/>
    <cellStyle name="SAPBEXresData" xfId="813"/>
    <cellStyle name="SAPBEXresData 2" xfId="814"/>
    <cellStyle name="SAPBEXresData 2 2" xfId="815"/>
    <cellStyle name="SAPBEXresData 3" xfId="816"/>
    <cellStyle name="SAPBEXresDataEmph" xfId="817"/>
    <cellStyle name="SAPBEXresDataEmph 2" xfId="818"/>
    <cellStyle name="SAPBEXresDataEmph 2 2" xfId="819"/>
    <cellStyle name="SAPBEXresDataEmph 3" xfId="820"/>
    <cellStyle name="SAPBEXresItem" xfId="821"/>
    <cellStyle name="SAPBEXresItem 2" xfId="822"/>
    <cellStyle name="SAPBEXresItem 2 2" xfId="823"/>
    <cellStyle name="SAPBEXresItem 3" xfId="824"/>
    <cellStyle name="SAPBEXresItemX" xfId="825"/>
    <cellStyle name="SAPBEXresItemX 2" xfId="826"/>
    <cellStyle name="SAPBEXresItemX 2 2" xfId="827"/>
    <cellStyle name="SAPBEXresItemX 3" xfId="828"/>
    <cellStyle name="SAPBEXstdData" xfId="829"/>
    <cellStyle name="SAPBEXstdData 2" xfId="830"/>
    <cellStyle name="SAPBEXstdData 2 2" xfId="831"/>
    <cellStyle name="SAPBEXstdData 3" xfId="832"/>
    <cellStyle name="SAPBEXstdDataEmph" xfId="833"/>
    <cellStyle name="SAPBEXstdDataEmph 2" xfId="834"/>
    <cellStyle name="SAPBEXstdDataEmph 2 2" xfId="835"/>
    <cellStyle name="SAPBEXstdDataEmph 3" xfId="836"/>
    <cellStyle name="SAPBEXstdItem" xfId="837"/>
    <cellStyle name="SAPBEXstdItemX" xfId="838"/>
    <cellStyle name="SAPBEXstdItemX 2" xfId="839"/>
    <cellStyle name="SAPBEXstdItemX 2 2" xfId="840"/>
    <cellStyle name="SAPBEXstdItemX 3" xfId="841"/>
    <cellStyle name="SAPBEXtitle" xfId="842"/>
    <cellStyle name="SAPBEXtitle 2" xfId="843"/>
    <cellStyle name="SAPBEXtitle 2 2" xfId="844"/>
    <cellStyle name="SAPBEXtitle 3" xfId="845"/>
    <cellStyle name="SAPBEXundefined" xfId="846"/>
    <cellStyle name="SAPBEXundefined 2" xfId="847"/>
    <cellStyle name="SAPBEXundefined 2 2" xfId="848"/>
    <cellStyle name="SAPBEXundefined 3" xfId="849"/>
    <cellStyle name="Title 2" xfId="850"/>
    <cellStyle name="Title 2 2" xfId="851"/>
    <cellStyle name="Title 3" xfId="852"/>
    <cellStyle name="Title 3 2" xfId="853"/>
    <cellStyle name="Total 2" xfId="854"/>
    <cellStyle name="Total 3" xfId="855"/>
    <cellStyle name="Warning Text 2" xfId="856"/>
    <cellStyle name="Warning Text 3" xfId="8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6" Type="http://schemas.openxmlformats.org/officeDocument/2006/relationships/styles" Target="styles.xml" />
  <Relationship Id="rId5" Type="http://schemas.openxmlformats.org/officeDocument/2006/relationships/theme" Target="theme/theme1.xml" />
  <Relationship Id="rId7" Type="http://schemas.openxmlformats.org/officeDocument/2006/relationships/sharedStrings" Target="sharedStrings.xml" />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worksheet" Target="worksheets/sheet3.xml" />
  <Relationship Id="rId4" Type="http://schemas.openxmlformats.org/officeDocument/2006/relationships/worksheet" Target="worksheets/sheet4.xml" />
  <Relationship Id="rId8" Type="http://schemas.openxmlformats.org/officeDocument/2006/relationships/calcChain" Target="calcChain.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tabSelected="1" zoomScaleNormal="100" workbookViewId="0">
      <selection activeCell="B5" sqref="B5:B6"/>
    </sheetView>
  </sheetViews>
  <sheetFormatPr defaultRowHeight="14.4" x14ac:dyDescent="0.3"/>
  <cols>
    <col min="2" max="2" width="53.109375" customWidth="1"/>
    <col min="4" max="4" width="16.33203125" bestFit="1" customWidth="1"/>
    <col min="5" max="5" width="3.5546875" customWidth="1"/>
    <col min="6" max="6" width="17" bestFit="1" customWidth="1"/>
    <col min="8" max="8" width="16" bestFit="1" customWidth="1"/>
  </cols>
  <sheetData>
    <row r="1" spans="1:8" s="36" customFormat="1" x14ac:dyDescent="0.3">
      <c r="B1" s="32" t="s">
        <v>97</v>
      </c>
    </row>
    <row r="2" spans="1:8" s="165" customFormat="1" x14ac:dyDescent="0.3">
      <c r="B2" s="32" t="s">
        <v>98</v>
      </c>
    </row>
    <row r="3" spans="1:8" s="165" customFormat="1" x14ac:dyDescent="0.3">
      <c r="B3" s="32" t="s">
        <v>99</v>
      </c>
    </row>
    <row r="4" spans="1:8" s="36" customFormat="1" x14ac:dyDescent="0.3">
      <c r="B4" s="32" t="s">
        <v>100</v>
      </c>
    </row>
    <row r="5" spans="1:8" s="36" customFormat="1" x14ac:dyDescent="0.3">
      <c r="B5" s="32" t="s">
        <v>101</v>
      </c>
    </row>
    <row r="6" spans="1:8" s="36" customFormat="1" x14ac:dyDescent="0.3">
      <c r="B6" s="32" t="s">
        <v>102</v>
      </c>
    </row>
    <row r="7" spans="1:8" s="165" customFormat="1" x14ac:dyDescent="0.3"/>
    <row r="8" spans="1:8" s="165" customFormat="1" x14ac:dyDescent="0.3"/>
    <row r="9" spans="1:8" s="36" customFormat="1" x14ac:dyDescent="0.3">
      <c r="A9" s="194">
        <v>1</v>
      </c>
      <c r="B9" s="32" t="s">
        <v>90</v>
      </c>
    </row>
    <row r="10" spans="1:8" s="36" customFormat="1" x14ac:dyDescent="0.3">
      <c r="A10" s="195">
        <v>2</v>
      </c>
    </row>
    <row r="11" spans="1:8" x14ac:dyDescent="0.3">
      <c r="A11" s="195">
        <v>3</v>
      </c>
      <c r="D11" s="43" t="s">
        <v>40</v>
      </c>
      <c r="F11" s="43" t="s">
        <v>41</v>
      </c>
    </row>
    <row r="12" spans="1:8" x14ac:dyDescent="0.3">
      <c r="A12" s="194">
        <v>4</v>
      </c>
      <c r="B12" s="20" t="s">
        <v>70</v>
      </c>
    </row>
    <row r="13" spans="1:8" s="36" customFormat="1" x14ac:dyDescent="0.3">
      <c r="A13" s="195">
        <v>5</v>
      </c>
      <c r="B13" s="36" t="s">
        <v>75</v>
      </c>
      <c r="D13" s="41">
        <f>Putnam!M22+Putnam!M30+Putnam!M38+Putnam!M44</f>
        <v>235972028.34482554</v>
      </c>
      <c r="F13" s="41">
        <f>-(Putnam!Z22+Putnam!Z30+Putnam!Z38+Putnam!Z44)</f>
        <v>-126954227.884941</v>
      </c>
      <c r="H13" s="35"/>
    </row>
    <row r="14" spans="1:8" s="36" customFormat="1" ht="16.2" x14ac:dyDescent="0.3">
      <c r="A14" s="195">
        <v>6</v>
      </c>
      <c r="B14" s="36" t="s">
        <v>91</v>
      </c>
      <c r="D14" s="31">
        <f>Putnam!Q22+Putnam!Q30+Putnam!Q38</f>
        <v>-229574497.34999999</v>
      </c>
      <c r="F14" s="37">
        <f>-D14</f>
        <v>229574497.34999999</v>
      </c>
      <c r="H14" s="35"/>
    </row>
    <row r="15" spans="1:8" s="36" customFormat="1" x14ac:dyDescent="0.3">
      <c r="A15" s="194">
        <v>7</v>
      </c>
      <c r="B15" s="36" t="s">
        <v>77</v>
      </c>
      <c r="D15" s="31">
        <f>-Putnam!S22</f>
        <v>77514.52</v>
      </c>
      <c r="F15" s="37">
        <f>Putnam!AF21</f>
        <v>327163</v>
      </c>
      <c r="H15" s="35"/>
    </row>
    <row r="16" spans="1:8" s="36" customFormat="1" x14ac:dyDescent="0.3">
      <c r="A16" s="195">
        <v>8</v>
      </c>
      <c r="B16" s="36" t="s">
        <v>78</v>
      </c>
      <c r="D16" s="40">
        <f>-Putnam!M44</f>
        <v>-6422236.8848255435</v>
      </c>
      <c r="F16" s="39">
        <f>Putnam!Z44</f>
        <v>502371.61494099896</v>
      </c>
      <c r="H16" s="35"/>
    </row>
    <row r="17" spans="1:6" s="36" customFormat="1" x14ac:dyDescent="0.3">
      <c r="A17" s="195">
        <v>9</v>
      </c>
      <c r="B17" s="36" t="s">
        <v>76</v>
      </c>
      <c r="D17" s="41">
        <f>SUM(D13:D16)</f>
        <v>52808.629999998026</v>
      </c>
      <c r="F17" s="41">
        <f>SUM(F13:F16)</f>
        <v>103449804.08</v>
      </c>
    </row>
    <row r="18" spans="1:6" s="36" customFormat="1" x14ac:dyDescent="0.3">
      <c r="A18" s="194">
        <v>10</v>
      </c>
    </row>
    <row r="19" spans="1:6" s="36" customFormat="1" x14ac:dyDescent="0.3">
      <c r="A19" s="195">
        <v>11</v>
      </c>
      <c r="B19" s="20" t="s">
        <v>80</v>
      </c>
    </row>
    <row r="20" spans="1:6" s="36" customFormat="1" x14ac:dyDescent="0.3">
      <c r="A20" s="195">
        <v>12</v>
      </c>
      <c r="B20" s="36" t="s">
        <v>75</v>
      </c>
      <c r="D20" s="41">
        <f>'Turkey Point'!N21</f>
        <v>100387188.30999999</v>
      </c>
      <c r="F20" s="41">
        <f>-'Turkey Point'!AA21</f>
        <v>-84165461.123012841</v>
      </c>
    </row>
    <row r="21" spans="1:6" s="36" customFormat="1" ht="16.2" x14ac:dyDescent="0.3">
      <c r="A21" s="194">
        <v>13</v>
      </c>
      <c r="B21" s="36" t="s">
        <v>93</v>
      </c>
      <c r="D21" s="31">
        <f>'Turkey Point'!R21</f>
        <v>41680391.530000001</v>
      </c>
      <c r="F21" s="31">
        <f>-'Turkey Point'!AE21</f>
        <v>-20692657.310000002</v>
      </c>
    </row>
    <row r="22" spans="1:6" s="36" customFormat="1" x14ac:dyDescent="0.3">
      <c r="A22" s="195">
        <v>14</v>
      </c>
      <c r="B22" s="36" t="s">
        <v>79</v>
      </c>
      <c r="D22" s="40">
        <f>-'Turkey Point'!T21-'Turkey Point'!X21</f>
        <v>172509.09000000401</v>
      </c>
      <c r="F22" s="40">
        <f>'Turkey Point'!AG21+'Turkey Point'!AI21+'Turkey Point'!AM21</f>
        <v>3788390.7030128483</v>
      </c>
    </row>
    <row r="23" spans="1:6" s="36" customFormat="1" x14ac:dyDescent="0.3">
      <c r="A23" s="195">
        <v>15</v>
      </c>
      <c r="B23" s="36" t="s">
        <v>76</v>
      </c>
      <c r="D23" s="164">
        <f>SUM(D20:D22)</f>
        <v>142240088.92999998</v>
      </c>
      <c r="F23" s="42">
        <f>SUM(F20:F22)</f>
        <v>-101069727.72999999</v>
      </c>
    </row>
    <row r="24" spans="1:6" s="36" customFormat="1" x14ac:dyDescent="0.3">
      <c r="A24" s="194">
        <v>16</v>
      </c>
    </row>
    <row r="25" spans="1:6" s="36" customFormat="1" x14ac:dyDescent="0.3">
      <c r="A25" s="195">
        <v>17</v>
      </c>
      <c r="B25" s="20" t="s">
        <v>81</v>
      </c>
    </row>
    <row r="26" spans="1:6" s="36" customFormat="1" x14ac:dyDescent="0.3">
      <c r="A26" s="195">
        <v>18</v>
      </c>
      <c r="B26" s="36" t="s">
        <v>75</v>
      </c>
      <c r="D26" s="41">
        <f>'Gas Turbines'!L20</f>
        <v>211740350.79133332</v>
      </c>
      <c r="F26" s="41">
        <f>-'Gas Turbines'!Y20</f>
        <v>-170664969.86790603</v>
      </c>
    </row>
    <row r="27" spans="1:6" s="36" customFormat="1" ht="16.2" x14ac:dyDescent="0.3">
      <c r="A27" s="194">
        <v>19</v>
      </c>
      <c r="B27" s="36" t="s">
        <v>94</v>
      </c>
      <c r="D27" s="31">
        <f>'Gas Turbines'!P20</f>
        <v>20209320.809333332</v>
      </c>
      <c r="F27" s="41">
        <f>-'Gas Turbines'!AC20</f>
        <v>-14767337.742255135</v>
      </c>
    </row>
    <row r="28" spans="1:6" x14ac:dyDescent="0.3">
      <c r="A28" s="195">
        <v>20</v>
      </c>
      <c r="B28" s="36" t="s">
        <v>79</v>
      </c>
      <c r="D28" s="40">
        <f>-'Gas Turbines'!R20-'Gas Turbines'!V20</f>
        <v>1955818.1293333841</v>
      </c>
      <c r="E28" s="31"/>
      <c r="F28" s="40">
        <f>'Gas Turbines'!AE20+'Gas Turbines'!AG20-'Gas Turbines'!AK20</f>
        <v>4415529.3701611888</v>
      </c>
    </row>
    <row r="29" spans="1:6" x14ac:dyDescent="0.3">
      <c r="A29" s="195">
        <v>21</v>
      </c>
      <c r="B29" s="36" t="s">
        <v>76</v>
      </c>
      <c r="D29" s="42">
        <f>SUM(D26:D28)</f>
        <v>233905489.73000002</v>
      </c>
      <c r="E29" s="31"/>
      <c r="F29" s="42">
        <f>SUM(F26:F28)</f>
        <v>-181016778.23999998</v>
      </c>
    </row>
    <row r="30" spans="1:6" x14ac:dyDescent="0.3">
      <c r="A30" s="194">
        <v>22</v>
      </c>
      <c r="D30" s="31"/>
      <c r="E30" s="31"/>
      <c r="F30" s="31"/>
    </row>
    <row r="31" spans="1:6" x14ac:dyDescent="0.3">
      <c r="A31" s="195">
        <v>23</v>
      </c>
      <c r="B31" s="196" t="s">
        <v>92</v>
      </c>
      <c r="C31" s="197"/>
      <c r="D31" s="197"/>
      <c r="E31" s="197"/>
      <c r="F31" s="197"/>
    </row>
    <row r="32" spans="1:6" s="165" customFormat="1" x14ac:dyDescent="0.3">
      <c r="A32" s="195">
        <v>24</v>
      </c>
      <c r="B32" s="197"/>
      <c r="C32" s="197"/>
      <c r="D32" s="197"/>
      <c r="E32" s="197"/>
      <c r="F32" s="197"/>
    </row>
    <row r="33" spans="1:6" s="165" customFormat="1" x14ac:dyDescent="0.3">
      <c r="A33" s="194">
        <v>25</v>
      </c>
      <c r="B33" s="197"/>
      <c r="C33" s="197"/>
      <c r="D33" s="197"/>
      <c r="E33" s="197"/>
      <c r="F33" s="197"/>
    </row>
    <row r="34" spans="1:6" x14ac:dyDescent="0.3">
      <c r="A34" s="195">
        <v>26</v>
      </c>
      <c r="B34" s="197" t="s">
        <v>95</v>
      </c>
      <c r="C34" s="197"/>
      <c r="D34" s="197"/>
      <c r="E34" s="197"/>
      <c r="F34" s="197"/>
    </row>
    <row r="35" spans="1:6" x14ac:dyDescent="0.3">
      <c r="A35" s="194">
        <v>27</v>
      </c>
      <c r="B35" s="197"/>
      <c r="C35" s="197"/>
      <c r="D35" s="197"/>
      <c r="E35" s="197"/>
      <c r="F35" s="197"/>
    </row>
    <row r="36" spans="1:6" ht="16.2" x14ac:dyDescent="0.3">
      <c r="A36" s="195">
        <v>28</v>
      </c>
      <c r="B36" s="44" t="s">
        <v>96</v>
      </c>
      <c r="D36" s="31"/>
      <c r="E36" s="31"/>
      <c r="F36" s="31"/>
    </row>
    <row r="37" spans="1:6" x14ac:dyDescent="0.3">
      <c r="D37" s="31"/>
      <c r="E37" s="31"/>
      <c r="F37" s="31"/>
    </row>
    <row r="38" spans="1:6" x14ac:dyDescent="0.3">
      <c r="D38" s="31"/>
      <c r="E38" s="31"/>
      <c r="F38" s="31"/>
    </row>
    <row r="39" spans="1:6" x14ac:dyDescent="0.3">
      <c r="D39" s="31"/>
      <c r="E39" s="31"/>
      <c r="F39" s="31"/>
    </row>
    <row r="40" spans="1:6" x14ac:dyDescent="0.3">
      <c r="D40" s="31"/>
      <c r="E40" s="31"/>
      <c r="F40" s="31"/>
    </row>
    <row r="41" spans="1:6" x14ac:dyDescent="0.3">
      <c r="D41" s="31"/>
      <c r="E41" s="31"/>
      <c r="F41" s="31"/>
    </row>
    <row r="42" spans="1:6" x14ac:dyDescent="0.3">
      <c r="D42" s="31"/>
      <c r="E42" s="31"/>
      <c r="F42" s="31"/>
    </row>
    <row r="43" spans="1:6" x14ac:dyDescent="0.3">
      <c r="D43" s="31"/>
      <c r="E43" s="31"/>
      <c r="F43" s="31"/>
    </row>
    <row r="44" spans="1:6" x14ac:dyDescent="0.3">
      <c r="D44" s="31"/>
      <c r="E44" s="31"/>
      <c r="F44" s="31"/>
    </row>
    <row r="45" spans="1:6" x14ac:dyDescent="0.3">
      <c r="D45" s="31"/>
      <c r="E45" s="31"/>
      <c r="F45" s="31"/>
    </row>
    <row r="46" spans="1:6" x14ac:dyDescent="0.3">
      <c r="D46" s="31"/>
      <c r="E46" s="31"/>
      <c r="F46" s="31"/>
    </row>
    <row r="47" spans="1:6" x14ac:dyDescent="0.3">
      <c r="D47" s="31"/>
      <c r="E47" s="31"/>
      <c r="F47" s="31"/>
    </row>
    <row r="48" spans="1:6" x14ac:dyDescent="0.3">
      <c r="D48" s="31"/>
      <c r="E48" s="31"/>
      <c r="F48" s="31"/>
    </row>
    <row r="49" spans="4:6" x14ac:dyDescent="0.3">
      <c r="D49" s="31"/>
      <c r="E49" s="31"/>
      <c r="F49" s="31"/>
    </row>
    <row r="50" spans="4:6" x14ac:dyDescent="0.3">
      <c r="D50" s="31"/>
      <c r="E50" s="31"/>
      <c r="F50" s="31"/>
    </row>
    <row r="51" spans="4:6" x14ac:dyDescent="0.3">
      <c r="D51" s="31"/>
      <c r="E51" s="31"/>
      <c r="F51" s="31"/>
    </row>
    <row r="52" spans="4:6" x14ac:dyDescent="0.3">
      <c r="D52" s="31"/>
      <c r="E52" s="31"/>
      <c r="F52" s="31"/>
    </row>
  </sheetData>
  <mergeCells count="2">
    <mergeCell ref="B31:F33"/>
    <mergeCell ref="B34:F3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9"/>
  <sheetViews>
    <sheetView zoomScale="85" zoomScaleNormal="85" workbookViewId="0">
      <selection activeCell="B7" sqref="B7"/>
    </sheetView>
  </sheetViews>
  <sheetFormatPr defaultRowHeight="14.4" x14ac:dyDescent="0.3"/>
  <cols>
    <col min="1" max="1" width="7.109375" style="24" customWidth="1"/>
    <col min="2" max="2" width="9.109375" style="24"/>
    <col min="8" max="8" width="15.88671875" style="16" bestFit="1" customWidth="1"/>
    <col min="9" max="9" width="2.6640625" style="16" customWidth="1"/>
    <col min="10" max="10" width="15.88671875" style="16" bestFit="1" customWidth="1"/>
    <col min="11" max="11" width="11.5546875" bestFit="1" customWidth="1"/>
    <col min="12" max="12" width="21.109375" bestFit="1" customWidth="1"/>
    <col min="13" max="13" width="12.33203125" bestFit="1" customWidth="1"/>
    <col min="14" max="14" width="3.88671875" customWidth="1"/>
    <col min="15" max="15" width="14.109375" style="165" customWidth="1"/>
    <col min="16" max="16" width="4" customWidth="1"/>
    <col min="17" max="17" width="14.44140625" customWidth="1"/>
    <col min="18" max="18" width="5.109375" bestFit="1" customWidth="1"/>
    <col min="19" max="19" width="11.5546875" customWidth="1"/>
    <col min="20" max="20" width="4.109375" customWidth="1"/>
    <col min="21" max="21" width="13.5546875" customWidth="1"/>
    <col min="22" max="22" width="2.44140625" customWidth="1"/>
    <col min="23" max="23" width="12.33203125" bestFit="1" customWidth="1"/>
    <col min="24" max="24" width="8.6640625" customWidth="1"/>
    <col min="25" max="25" width="21.44140625" style="22" bestFit="1" customWidth="1"/>
    <col min="26" max="26" width="12.33203125" bestFit="1" customWidth="1"/>
    <col min="27" max="27" width="2.88671875" customWidth="1"/>
    <col min="28" max="28" width="20.109375" style="165" customWidth="1"/>
    <col min="29" max="29" width="2.88671875" style="22" customWidth="1"/>
    <col min="30" max="30" width="13.5546875" style="22" customWidth="1"/>
    <col min="31" max="31" width="2.88671875" style="22" customWidth="1"/>
    <col min="32" max="32" width="13.5546875" style="22" customWidth="1"/>
    <col min="33" max="33" width="2.6640625" style="22" customWidth="1"/>
    <col min="34" max="34" width="13.88671875" style="22" customWidth="1"/>
    <col min="35" max="35" width="2.6640625" style="22" customWidth="1"/>
    <col min="36" max="36" width="12.33203125" style="22" customWidth="1"/>
    <col min="37" max="37" width="2.33203125" customWidth="1"/>
  </cols>
  <sheetData>
    <row r="1" spans="1:37" s="165" customFormat="1" x14ac:dyDescent="0.3">
      <c r="A1" s="24"/>
      <c r="B1" s="208" t="s">
        <v>97</v>
      </c>
      <c r="H1" s="174"/>
      <c r="I1" s="174"/>
      <c r="J1" s="174"/>
    </row>
    <row r="2" spans="1:37" s="165" customFormat="1" x14ac:dyDescent="0.3">
      <c r="A2" s="24"/>
      <c r="B2" s="208" t="s">
        <v>98</v>
      </c>
      <c r="H2" s="174"/>
      <c r="I2" s="174"/>
      <c r="J2" s="174"/>
    </row>
    <row r="3" spans="1:37" s="165" customFormat="1" x14ac:dyDescent="0.3">
      <c r="A3" s="24"/>
      <c r="B3" s="208" t="s">
        <v>99</v>
      </c>
      <c r="H3" s="174"/>
      <c r="I3" s="174"/>
      <c r="J3" s="174"/>
    </row>
    <row r="4" spans="1:37" s="165" customFormat="1" x14ac:dyDescent="0.3">
      <c r="A4" s="24"/>
      <c r="B4" s="208" t="s">
        <v>100</v>
      </c>
      <c r="H4" s="174"/>
      <c r="I4" s="174"/>
      <c r="J4" s="174"/>
    </row>
    <row r="5" spans="1:37" s="165" customFormat="1" x14ac:dyDescent="0.3">
      <c r="A5" s="24"/>
      <c r="B5" s="208" t="s">
        <v>101</v>
      </c>
      <c r="H5" s="174"/>
      <c r="I5" s="174"/>
      <c r="J5" s="174"/>
    </row>
    <row r="6" spans="1:37" s="165" customFormat="1" x14ac:dyDescent="0.3">
      <c r="A6" s="24"/>
      <c r="B6" s="208" t="s">
        <v>103</v>
      </c>
      <c r="H6" s="174"/>
      <c r="I6" s="174"/>
      <c r="J6" s="174"/>
    </row>
    <row r="7" spans="1:37" s="165" customFormat="1" x14ac:dyDescent="0.3">
      <c r="A7" s="24"/>
      <c r="B7" s="24"/>
      <c r="H7" s="174"/>
      <c r="I7" s="174"/>
      <c r="J7" s="174"/>
    </row>
    <row r="8" spans="1:37" s="165" customFormat="1" x14ac:dyDescent="0.3">
      <c r="A8" s="24"/>
      <c r="B8" s="24"/>
      <c r="H8" s="174"/>
      <c r="I8" s="174"/>
      <c r="J8" s="174"/>
    </row>
    <row r="9" spans="1:37" s="22" customFormat="1" ht="15" customHeight="1" x14ac:dyDescent="0.3">
      <c r="A9" s="24"/>
      <c r="B9" s="24"/>
      <c r="H9" s="16"/>
      <c r="I9" s="16"/>
      <c r="J9" s="16"/>
      <c r="M9" s="28"/>
      <c r="N9" s="10"/>
      <c r="P9" s="10"/>
      <c r="Q9" s="10"/>
      <c r="R9" s="10"/>
      <c r="S9" s="10"/>
      <c r="T9" s="10"/>
      <c r="U9" s="10"/>
      <c r="V9" s="10"/>
      <c r="W9" s="10"/>
      <c r="X9" s="10"/>
      <c r="Y9" s="10"/>
      <c r="Z9" s="10"/>
      <c r="AA9" s="10"/>
      <c r="AC9" s="10"/>
      <c r="AD9" s="10"/>
      <c r="AE9" s="10"/>
      <c r="AF9" s="10"/>
      <c r="AG9" s="10"/>
      <c r="AH9" s="10"/>
      <c r="AI9" s="10"/>
      <c r="AJ9" s="10"/>
      <c r="AK9" s="10"/>
    </row>
    <row r="10" spans="1:37" ht="45.75" customHeight="1" x14ac:dyDescent="0.3">
      <c r="B10" s="52" t="s">
        <v>71</v>
      </c>
      <c r="C10" s="53"/>
      <c r="D10" s="53"/>
      <c r="E10" s="54"/>
      <c r="F10" s="54"/>
      <c r="G10" s="54"/>
      <c r="H10" s="55"/>
      <c r="I10" s="55"/>
      <c r="J10" s="56"/>
      <c r="L10" s="52" t="s">
        <v>85</v>
      </c>
      <c r="M10" s="87" t="s">
        <v>71</v>
      </c>
      <c r="N10" s="88"/>
      <c r="O10" s="87" t="s">
        <v>73</v>
      </c>
      <c r="P10" s="88"/>
      <c r="Q10" s="146"/>
      <c r="R10" s="146"/>
      <c r="S10" s="159"/>
      <c r="T10" s="88"/>
      <c r="U10" s="54"/>
      <c r="V10" s="88"/>
      <c r="W10" s="147"/>
      <c r="X10" s="10"/>
      <c r="Y10" s="52" t="s">
        <v>86</v>
      </c>
      <c r="Z10" s="87" t="s">
        <v>71</v>
      </c>
      <c r="AA10" s="88"/>
      <c r="AB10" s="87" t="s">
        <v>74</v>
      </c>
      <c r="AC10" s="88"/>
      <c r="AD10" s="88"/>
      <c r="AE10" s="88"/>
      <c r="AF10" s="88"/>
      <c r="AG10" s="88"/>
      <c r="AH10" s="54"/>
      <c r="AI10" s="88"/>
      <c r="AJ10" s="147"/>
      <c r="AK10" s="10"/>
    </row>
    <row r="11" spans="1:37" ht="15" customHeight="1" x14ac:dyDescent="0.3">
      <c r="B11" s="57" t="s">
        <v>34</v>
      </c>
      <c r="C11" s="58"/>
      <c r="D11" s="58"/>
      <c r="E11" s="58"/>
      <c r="F11" s="58"/>
      <c r="G11" s="58"/>
      <c r="H11" s="59"/>
      <c r="I11" s="59"/>
      <c r="J11" s="60"/>
      <c r="L11" s="182"/>
      <c r="M11" s="48"/>
      <c r="N11" s="48"/>
      <c r="O11" s="154"/>
      <c r="P11" s="48"/>
      <c r="Q11" s="198" t="s">
        <v>52</v>
      </c>
      <c r="R11" s="48"/>
      <c r="S11" s="198" t="s">
        <v>55</v>
      </c>
      <c r="T11" s="48"/>
      <c r="U11" s="198" t="s">
        <v>43</v>
      </c>
      <c r="V11" s="48"/>
      <c r="W11" s="84"/>
      <c r="X11" s="10"/>
      <c r="Y11" s="182"/>
      <c r="Z11" s="48"/>
      <c r="AA11" s="48"/>
      <c r="AB11" s="154"/>
      <c r="AC11" s="48"/>
      <c r="AD11" s="198" t="s">
        <v>52</v>
      </c>
      <c r="AE11" s="161"/>
      <c r="AF11" s="198" t="s">
        <v>55</v>
      </c>
      <c r="AG11" s="154"/>
      <c r="AH11" s="198" t="s">
        <v>53</v>
      </c>
      <c r="AI11" s="180"/>
      <c r="AJ11" s="152"/>
      <c r="AK11" s="10"/>
    </row>
    <row r="12" spans="1:37" ht="14.25" customHeight="1" x14ac:dyDescent="0.3">
      <c r="A12" s="27"/>
      <c r="B12" s="61" t="s">
        <v>34</v>
      </c>
      <c r="C12" s="62" t="s">
        <v>15</v>
      </c>
      <c r="D12" s="58"/>
      <c r="E12" s="58"/>
      <c r="F12" s="58"/>
      <c r="G12" s="58"/>
      <c r="H12" s="63" t="s">
        <v>40</v>
      </c>
      <c r="I12" s="59"/>
      <c r="J12" s="64" t="s">
        <v>41</v>
      </c>
      <c r="L12" s="183" t="s">
        <v>15</v>
      </c>
      <c r="M12" s="160" t="s">
        <v>40</v>
      </c>
      <c r="N12" s="48"/>
      <c r="O12" s="160" t="s">
        <v>84</v>
      </c>
      <c r="P12" s="48"/>
      <c r="Q12" s="198"/>
      <c r="R12" s="48"/>
      <c r="S12" s="198"/>
      <c r="T12" s="48"/>
      <c r="U12" s="198"/>
      <c r="V12" s="48"/>
      <c r="W12" s="158" t="s">
        <v>36</v>
      </c>
      <c r="X12" s="10"/>
      <c r="Y12" s="183" t="s">
        <v>15</v>
      </c>
      <c r="Z12" s="160" t="s">
        <v>41</v>
      </c>
      <c r="AA12" s="48"/>
      <c r="AB12" s="160" t="s">
        <v>84</v>
      </c>
      <c r="AC12" s="48"/>
      <c r="AD12" s="198"/>
      <c r="AE12" s="161"/>
      <c r="AF12" s="198"/>
      <c r="AG12" s="154"/>
      <c r="AH12" s="198"/>
      <c r="AI12" s="180"/>
      <c r="AJ12" s="158" t="s">
        <v>36</v>
      </c>
      <c r="AK12" s="10"/>
    </row>
    <row r="13" spans="1:37" s="22" customFormat="1" ht="10.5" customHeight="1" x14ac:dyDescent="0.3">
      <c r="A13" s="27"/>
      <c r="B13" s="61"/>
      <c r="C13" s="62"/>
      <c r="D13" s="58"/>
      <c r="E13" s="58"/>
      <c r="F13" s="58"/>
      <c r="G13" s="58"/>
      <c r="H13" s="59"/>
      <c r="I13" s="59"/>
      <c r="J13" s="60"/>
      <c r="L13" s="182"/>
      <c r="M13" s="58"/>
      <c r="N13" s="58"/>
      <c r="O13" s="58"/>
      <c r="P13" s="58"/>
      <c r="Q13" s="184"/>
      <c r="R13" s="58"/>
      <c r="S13" s="58"/>
      <c r="T13" s="58"/>
      <c r="U13" s="184"/>
      <c r="V13" s="58"/>
      <c r="W13" s="85"/>
      <c r="Y13" s="182"/>
      <c r="Z13" s="58"/>
      <c r="AA13" s="58"/>
      <c r="AB13" s="58"/>
      <c r="AC13" s="58"/>
      <c r="AD13" s="58"/>
      <c r="AE13" s="58"/>
      <c r="AF13" s="58"/>
      <c r="AG13" s="58"/>
      <c r="AH13" s="58"/>
      <c r="AI13" s="58"/>
      <c r="AJ13" s="85"/>
    </row>
    <row r="14" spans="1:37" ht="15" customHeight="1" x14ac:dyDescent="0.3">
      <c r="A14" s="27" t="s">
        <v>15</v>
      </c>
      <c r="B14" s="61" t="s">
        <v>34</v>
      </c>
      <c r="C14" s="58">
        <v>341</v>
      </c>
      <c r="D14" s="58" t="s">
        <v>16</v>
      </c>
      <c r="E14" s="58"/>
      <c r="F14" s="58"/>
      <c r="G14" s="58"/>
      <c r="H14" s="175">
        <v>16180405.619999999</v>
      </c>
      <c r="I14" s="175"/>
      <c r="J14" s="65">
        <v>8099708.2599999998</v>
      </c>
      <c r="L14" s="182">
        <v>341</v>
      </c>
      <c r="M14" s="50">
        <f>SUMIFS(H:H,C:C,C14,A:A,$C$12)</f>
        <v>16411774.639999999</v>
      </c>
      <c r="N14" s="58"/>
      <c r="O14" s="50">
        <v>0</v>
      </c>
      <c r="P14" s="23"/>
      <c r="Q14" s="50">
        <v>-16411774.640000001</v>
      </c>
      <c r="R14" s="50"/>
      <c r="S14" s="50"/>
      <c r="T14" s="58"/>
      <c r="U14" s="50">
        <f>O14-(Q14)+S14</f>
        <v>16411774.640000001</v>
      </c>
      <c r="V14" s="58"/>
      <c r="W14" s="185">
        <f t="shared" ref="W14:W22" si="0">M14-U14</f>
        <v>0</v>
      </c>
      <c r="Y14" s="182">
        <v>341</v>
      </c>
      <c r="Z14" s="50">
        <f>SUMIFS(J:J,C:C,C14,A:A,$C$12)</f>
        <v>8208773.7199999997</v>
      </c>
      <c r="AA14" s="58"/>
      <c r="AB14" s="50">
        <v>-8203000.919999999</v>
      </c>
      <c r="AC14" s="50"/>
      <c r="AD14" s="50">
        <v>-16411774.640000001</v>
      </c>
      <c r="AE14" s="50"/>
      <c r="AF14" s="50"/>
      <c r="AG14" s="50"/>
      <c r="AH14" s="50">
        <f>AB14-AD14+AF14</f>
        <v>8208773.7200000016</v>
      </c>
      <c r="AI14" s="50"/>
      <c r="AJ14" s="185">
        <f t="shared" ref="AJ14:AJ21" si="1">Z14-AH14</f>
        <v>0</v>
      </c>
    </row>
    <row r="15" spans="1:37" x14ac:dyDescent="0.3">
      <c r="A15" s="27" t="s">
        <v>15</v>
      </c>
      <c r="B15" s="61" t="s">
        <v>34</v>
      </c>
      <c r="C15" s="58">
        <v>342</v>
      </c>
      <c r="D15" s="58" t="s">
        <v>17</v>
      </c>
      <c r="E15" s="58"/>
      <c r="F15" s="58"/>
      <c r="G15" s="58"/>
      <c r="H15" s="179">
        <v>7173901.2400000002</v>
      </c>
      <c r="I15" s="175"/>
      <c r="J15" s="65">
        <v>7859082.4499999993</v>
      </c>
      <c r="L15" s="182">
        <v>342</v>
      </c>
      <c r="M15" s="50">
        <f>SUMIFS(H:H,C:C,C15,A:A,$C$12)</f>
        <v>9653861.9199999999</v>
      </c>
      <c r="N15" s="58"/>
      <c r="O15" s="50">
        <v>0</v>
      </c>
      <c r="P15" s="23"/>
      <c r="Q15" s="50">
        <v>-9653861.9199999999</v>
      </c>
      <c r="R15" s="50"/>
      <c r="S15" s="50"/>
      <c r="T15" s="58"/>
      <c r="U15" s="50">
        <f t="shared" ref="U15:U21" si="2">O15-(Q15)+S15</f>
        <v>9653861.9199999999</v>
      </c>
      <c r="V15" s="58"/>
      <c r="W15" s="185">
        <f t="shared" si="0"/>
        <v>0</v>
      </c>
      <c r="Y15" s="182">
        <v>342</v>
      </c>
      <c r="Z15" s="50">
        <f>SUMIFS(J:J,C:C,C15,A:A,$C$12)</f>
        <v>8838884.9699999988</v>
      </c>
      <c r="AA15" s="58"/>
      <c r="AB15" s="50">
        <v>-814976.95000000054</v>
      </c>
      <c r="AC15" s="50"/>
      <c r="AD15" s="50">
        <v>-9653861.9199999999</v>
      </c>
      <c r="AE15" s="50"/>
      <c r="AF15" s="50"/>
      <c r="AG15" s="50"/>
      <c r="AH15" s="50">
        <f t="shared" ref="AH15:AH38" si="3">AB15-AD15+AF15</f>
        <v>8838884.9699999988</v>
      </c>
      <c r="AI15" s="50"/>
      <c r="AJ15" s="185">
        <f t="shared" si="1"/>
        <v>0</v>
      </c>
    </row>
    <row r="16" spans="1:37" x14ac:dyDescent="0.3">
      <c r="A16" s="27" t="s">
        <v>15</v>
      </c>
      <c r="B16" s="61" t="s">
        <v>34</v>
      </c>
      <c r="C16" s="58">
        <v>343</v>
      </c>
      <c r="D16" s="58" t="s">
        <v>18</v>
      </c>
      <c r="E16" s="58"/>
      <c r="F16" s="58"/>
      <c r="G16" s="58"/>
      <c r="H16" s="175">
        <v>33688537.030000001</v>
      </c>
      <c r="I16" s="175"/>
      <c r="J16" s="65">
        <v>12623974.720000001</v>
      </c>
      <c r="L16" s="182">
        <v>343</v>
      </c>
      <c r="M16" s="50">
        <f>SUMIFS(H:H,C:C,C16,A:A,$C$12)</f>
        <v>33691676</v>
      </c>
      <c r="N16" s="58"/>
      <c r="O16" s="50">
        <v>0</v>
      </c>
      <c r="P16" s="23"/>
      <c r="Q16" s="50">
        <v>-33691676</v>
      </c>
      <c r="R16" s="50"/>
      <c r="S16" s="50"/>
      <c r="T16" s="58"/>
      <c r="U16" s="50">
        <f t="shared" si="2"/>
        <v>33691676</v>
      </c>
      <c r="V16" s="58"/>
      <c r="W16" s="185">
        <f t="shared" si="0"/>
        <v>0</v>
      </c>
      <c r="Y16" s="182">
        <v>343</v>
      </c>
      <c r="Z16" s="50">
        <f>SUMIFS(J:J,C:C,C16,A:A,$C$12)</f>
        <v>12626315.08</v>
      </c>
      <c r="AA16" s="58"/>
      <c r="AB16" s="50">
        <v>-21065360.91</v>
      </c>
      <c r="AC16" s="50"/>
      <c r="AD16" s="50">
        <v>-33691676</v>
      </c>
      <c r="AE16" s="50"/>
      <c r="AF16" s="50"/>
      <c r="AG16" s="50"/>
      <c r="AH16" s="50">
        <f t="shared" si="3"/>
        <v>12626315.09</v>
      </c>
      <c r="AI16" s="50"/>
      <c r="AJ16" s="185">
        <f t="shared" si="1"/>
        <v>-9.9999997764825821E-3</v>
      </c>
    </row>
    <row r="17" spans="1:36" x14ac:dyDescent="0.3">
      <c r="A17" s="27" t="s">
        <v>15</v>
      </c>
      <c r="B17" s="61" t="s">
        <v>34</v>
      </c>
      <c r="C17" s="58">
        <v>344</v>
      </c>
      <c r="D17" s="58" t="s">
        <v>19</v>
      </c>
      <c r="E17" s="58"/>
      <c r="F17" s="58"/>
      <c r="G17" s="58"/>
      <c r="H17" s="175">
        <v>399030.31</v>
      </c>
      <c r="I17" s="175"/>
      <c r="J17" s="65">
        <v>175937.58</v>
      </c>
      <c r="L17" s="182">
        <v>344</v>
      </c>
      <c r="M17" s="50">
        <f>SUMIFS(H:H,C:C,C17,A:A,$C$12)</f>
        <v>399030.31</v>
      </c>
      <c r="N17" s="58"/>
      <c r="O17" s="50">
        <v>0</v>
      </c>
      <c r="P17" s="23"/>
      <c r="Q17" s="50">
        <v>-399030.31</v>
      </c>
      <c r="R17" s="50"/>
      <c r="S17" s="50"/>
      <c r="T17" s="58"/>
      <c r="U17" s="50">
        <f t="shared" si="2"/>
        <v>399030.31</v>
      </c>
      <c r="V17" s="58"/>
      <c r="W17" s="185">
        <f t="shared" si="0"/>
        <v>0</v>
      </c>
      <c r="Y17" s="182">
        <v>344</v>
      </c>
      <c r="Z17" s="50">
        <f>SUMIFS(J:J,C:C,C17,A:A,$C$12)</f>
        <v>175937.58</v>
      </c>
      <c r="AA17" s="58"/>
      <c r="AB17" s="50">
        <v>-223092.72999999998</v>
      </c>
      <c r="AC17" s="50"/>
      <c r="AD17" s="50">
        <v>-399030.31</v>
      </c>
      <c r="AE17" s="50"/>
      <c r="AF17" s="50"/>
      <c r="AG17" s="50"/>
      <c r="AH17" s="50">
        <f t="shared" si="3"/>
        <v>175937.58000000002</v>
      </c>
      <c r="AI17" s="50"/>
      <c r="AJ17" s="185">
        <f t="shared" si="1"/>
        <v>0</v>
      </c>
    </row>
    <row r="18" spans="1:36" s="25" customFormat="1" x14ac:dyDescent="0.3">
      <c r="A18" s="27" t="s">
        <v>15</v>
      </c>
      <c r="B18" s="61" t="s">
        <v>34</v>
      </c>
      <c r="C18" s="66">
        <v>345</v>
      </c>
      <c r="D18" s="66" t="s">
        <v>4</v>
      </c>
      <c r="E18" s="66"/>
      <c r="F18" s="66"/>
      <c r="G18" s="66"/>
      <c r="H18" s="179">
        <v>1618041.19</v>
      </c>
      <c r="I18" s="179"/>
      <c r="J18" s="67">
        <v>1107011.3400000001</v>
      </c>
      <c r="L18" s="186">
        <v>345</v>
      </c>
      <c r="M18" s="50">
        <f>SUMIFS(H:H,C:C,C18,A:A,$C$12)</f>
        <v>1678788.1199999999</v>
      </c>
      <c r="N18" s="58"/>
      <c r="O18" s="50">
        <v>0</v>
      </c>
      <c r="P18" s="23"/>
      <c r="Q18" s="50">
        <v>-1752554.32</v>
      </c>
      <c r="R18" s="50"/>
      <c r="S18" s="50">
        <v>-73766.2</v>
      </c>
      <c r="T18" s="58"/>
      <c r="U18" s="50">
        <f t="shared" si="2"/>
        <v>1678788.12</v>
      </c>
      <c r="V18" s="58"/>
      <c r="W18" s="185">
        <f t="shared" si="0"/>
        <v>0</v>
      </c>
      <c r="Y18" s="186">
        <v>345</v>
      </c>
      <c r="Z18" s="50">
        <f>SUMIFS(J:J,C:C,C18,A:A,$C$12)</f>
        <v>1122718.6400000001</v>
      </c>
      <c r="AA18" s="66"/>
      <c r="AB18" s="50">
        <v>-629835.68000000017</v>
      </c>
      <c r="AC18" s="50"/>
      <c r="AD18" s="50">
        <v>-1752554.32</v>
      </c>
      <c r="AE18" s="50"/>
      <c r="AF18" s="50"/>
      <c r="AG18" s="50"/>
      <c r="AH18" s="50">
        <f t="shared" si="3"/>
        <v>1122718.6399999999</v>
      </c>
      <c r="AI18" s="50"/>
      <c r="AJ18" s="185">
        <f t="shared" si="1"/>
        <v>0</v>
      </c>
    </row>
    <row r="19" spans="1:36" x14ac:dyDescent="0.3">
      <c r="A19" s="27" t="s">
        <v>15</v>
      </c>
      <c r="B19" s="61" t="s">
        <v>34</v>
      </c>
      <c r="C19" s="58">
        <v>346</v>
      </c>
      <c r="D19" s="58" t="s">
        <v>20</v>
      </c>
      <c r="E19" s="58"/>
      <c r="F19" s="58"/>
      <c r="G19" s="58"/>
      <c r="H19" s="175">
        <v>1504259.3900000001</v>
      </c>
      <c r="I19" s="175"/>
      <c r="J19" s="65">
        <v>1026371.25</v>
      </c>
      <c r="L19" s="182">
        <v>346</v>
      </c>
      <c r="M19" s="50">
        <f>SUMIFS(H:H,C:C,C19,A:A,$C$12)</f>
        <v>1504259.3900000001</v>
      </c>
      <c r="N19" s="58"/>
      <c r="O19" s="50">
        <v>0</v>
      </c>
      <c r="P19" s="23"/>
      <c r="Q19" s="50">
        <v>-1504259.3900000001</v>
      </c>
      <c r="R19" s="50"/>
      <c r="S19" s="50"/>
      <c r="T19" s="58"/>
      <c r="U19" s="50">
        <f t="shared" si="2"/>
        <v>1504259.3900000001</v>
      </c>
      <c r="V19" s="58"/>
      <c r="W19" s="185">
        <f t="shared" si="0"/>
        <v>0</v>
      </c>
      <c r="Y19" s="182">
        <v>346</v>
      </c>
      <c r="Z19" s="50">
        <f>SUMIFS(J:J,C:C,C19,A:A,$C$12)</f>
        <v>1026371.25</v>
      </c>
      <c r="AA19" s="58"/>
      <c r="AB19" s="50">
        <v>-477888.14000000013</v>
      </c>
      <c r="AC19" s="50"/>
      <c r="AD19" s="50">
        <v>-1504259.3900000001</v>
      </c>
      <c r="AE19" s="50"/>
      <c r="AF19" s="50"/>
      <c r="AG19" s="50"/>
      <c r="AH19" s="50">
        <f t="shared" si="3"/>
        <v>1026371.25</v>
      </c>
      <c r="AI19" s="50"/>
      <c r="AJ19" s="185">
        <f t="shared" si="1"/>
        <v>0</v>
      </c>
    </row>
    <row r="20" spans="1:36" x14ac:dyDescent="0.3">
      <c r="A20" s="27" t="s">
        <v>15</v>
      </c>
      <c r="B20" s="61" t="s">
        <v>34</v>
      </c>
      <c r="C20" s="58">
        <v>346.5</v>
      </c>
      <c r="D20" s="58" t="s">
        <v>21</v>
      </c>
      <c r="E20" s="58"/>
      <c r="F20" s="58"/>
      <c r="G20" s="58"/>
      <c r="H20" s="175">
        <v>35791.68</v>
      </c>
      <c r="I20" s="175"/>
      <c r="J20" s="65">
        <v>9954.42</v>
      </c>
      <c r="L20" s="182">
        <v>346.5</v>
      </c>
      <c r="M20" s="50">
        <f>SUMIFS(H:H,C:C,C20,A:A,$C$12)</f>
        <v>35791.68</v>
      </c>
      <c r="N20" s="58"/>
      <c r="O20" s="50">
        <v>0</v>
      </c>
      <c r="P20" s="23"/>
      <c r="Q20" s="50">
        <v>-35791.68</v>
      </c>
      <c r="R20" s="50"/>
      <c r="S20" s="50"/>
      <c r="T20" s="58"/>
      <c r="U20" s="50">
        <f t="shared" si="2"/>
        <v>35791.68</v>
      </c>
      <c r="V20" s="58"/>
      <c r="W20" s="185">
        <f t="shared" si="0"/>
        <v>0</v>
      </c>
      <c r="Y20" s="182">
        <v>346.5</v>
      </c>
      <c r="Z20" s="50">
        <f>SUMIFS(J:J,C:C,C20,A:A,$C$12)</f>
        <v>10174.1</v>
      </c>
      <c r="AA20" s="58"/>
      <c r="AB20" s="50">
        <v>-25617.579999999994</v>
      </c>
      <c r="AC20" s="50"/>
      <c r="AD20" s="50">
        <v>-35791.68</v>
      </c>
      <c r="AE20" s="50"/>
      <c r="AF20" s="50"/>
      <c r="AG20" s="50"/>
      <c r="AH20" s="50">
        <f t="shared" si="3"/>
        <v>10174.100000000006</v>
      </c>
      <c r="AI20" s="50"/>
      <c r="AJ20" s="185">
        <f t="shared" si="1"/>
        <v>0</v>
      </c>
    </row>
    <row r="21" spans="1:36" s="25" customFormat="1" x14ac:dyDescent="0.3">
      <c r="A21" s="27" t="s">
        <v>15</v>
      </c>
      <c r="B21" s="61" t="s">
        <v>34</v>
      </c>
      <c r="C21" s="66">
        <v>346.7</v>
      </c>
      <c r="D21" s="66" t="s">
        <v>6</v>
      </c>
      <c r="E21" s="66"/>
      <c r="F21" s="66"/>
      <c r="G21" s="66"/>
      <c r="H21" s="179">
        <v>902024.66999999993</v>
      </c>
      <c r="I21" s="179"/>
      <c r="J21" s="67">
        <v>902024.66999999993</v>
      </c>
      <c r="L21" s="186">
        <v>346.7</v>
      </c>
      <c r="M21" s="38">
        <f>SUMIFS(H:H,C:C,C21,A:A,$C$12)</f>
        <v>902024.66999999993</v>
      </c>
      <c r="N21" s="66"/>
      <c r="O21" s="38">
        <v>3748.3199999998615</v>
      </c>
      <c r="P21" s="23"/>
      <c r="Q21" s="38">
        <f>-960053.98+58029.31</f>
        <v>-902024.66999999993</v>
      </c>
      <c r="R21" s="187"/>
      <c r="S21" s="38">
        <v>-3748.32</v>
      </c>
      <c r="T21" s="66"/>
      <c r="U21" s="38">
        <f t="shared" si="2"/>
        <v>902024.66999999981</v>
      </c>
      <c r="V21" s="66"/>
      <c r="W21" s="188">
        <f t="shared" si="0"/>
        <v>0</v>
      </c>
      <c r="Y21" s="186">
        <v>346.7</v>
      </c>
      <c r="Z21" s="38">
        <f>SUMIFS(J:J,C:C,C21,A:A,$C$12)</f>
        <v>902024.66999999993</v>
      </c>
      <c r="AA21" s="66"/>
      <c r="AB21" s="38">
        <v>-327162.50000000006</v>
      </c>
      <c r="AC21" s="187"/>
      <c r="AD21" s="38">
        <f>-960053.98+58029.31</f>
        <v>-902024.66999999993</v>
      </c>
      <c r="AE21" s="187"/>
      <c r="AF21" s="38">
        <v>327163</v>
      </c>
      <c r="AG21" s="187"/>
      <c r="AH21" s="38">
        <f t="shared" si="3"/>
        <v>902025.16999999993</v>
      </c>
      <c r="AI21" s="187"/>
      <c r="AJ21" s="188">
        <f t="shared" si="1"/>
        <v>-0.5</v>
      </c>
    </row>
    <row r="22" spans="1:36" x14ac:dyDescent="0.3">
      <c r="A22" s="27"/>
      <c r="B22" s="61" t="s">
        <v>34</v>
      </c>
      <c r="C22" s="58"/>
      <c r="D22" s="68"/>
      <c r="E22" s="58"/>
      <c r="F22" s="58"/>
      <c r="G22" s="58"/>
      <c r="H22" s="59"/>
      <c r="I22" s="59"/>
      <c r="J22" s="60"/>
      <c r="K22" s="21"/>
      <c r="L22" s="182"/>
      <c r="M22" s="189">
        <f>SUM(M14:M21)</f>
        <v>64277206.730000004</v>
      </c>
      <c r="N22" s="58"/>
      <c r="O22" s="50">
        <f>SUM(O14:O21)</f>
        <v>3748.3199999998615</v>
      </c>
      <c r="P22" s="23"/>
      <c r="Q22" s="50">
        <f t="shared" ref="Q22" si="4">SUM(Q14:Q21)</f>
        <v>-64350972.930000007</v>
      </c>
      <c r="R22" s="50"/>
      <c r="S22" s="50">
        <f>SUM(S18:S21)</f>
        <v>-77514.52</v>
      </c>
      <c r="T22" s="58"/>
      <c r="U22" s="50">
        <f>SUM(U14:U21)</f>
        <v>64277206.730000004</v>
      </c>
      <c r="V22" s="58"/>
      <c r="W22" s="185">
        <f t="shared" si="0"/>
        <v>0</v>
      </c>
      <c r="Y22" s="182"/>
      <c r="Z22" s="189">
        <f>SUM(Z14:Z21)</f>
        <v>32911200.009999998</v>
      </c>
      <c r="AA22" s="58"/>
      <c r="AB22" s="50">
        <f>SUM(AB14:AB21)</f>
        <v>-31766935.41</v>
      </c>
      <c r="AC22" s="50"/>
      <c r="AD22" s="50">
        <f>SUM(AD14:AD21)</f>
        <v>-64350972.930000007</v>
      </c>
      <c r="AE22" s="50"/>
      <c r="AF22" s="50">
        <f>SUM(AF21)</f>
        <v>327163</v>
      </c>
      <c r="AG22" s="50"/>
      <c r="AH22" s="50">
        <f t="shared" si="3"/>
        <v>32911200.520000007</v>
      </c>
      <c r="AI22" s="50"/>
      <c r="AJ22" s="185"/>
    </row>
    <row r="23" spans="1:36" x14ac:dyDescent="0.3">
      <c r="A23" s="27"/>
      <c r="B23" s="61" t="s">
        <v>34</v>
      </c>
      <c r="C23" s="62" t="s">
        <v>22</v>
      </c>
      <c r="D23" s="58"/>
      <c r="E23" s="58"/>
      <c r="F23" s="58"/>
      <c r="G23" s="58"/>
      <c r="H23" s="59"/>
      <c r="I23" s="59"/>
      <c r="J23" s="60"/>
      <c r="L23" s="183" t="s">
        <v>22</v>
      </c>
      <c r="M23" s="50"/>
      <c r="N23" s="58"/>
      <c r="O23" s="50"/>
      <c r="P23" s="23"/>
      <c r="Q23" s="50"/>
      <c r="R23" s="50"/>
      <c r="S23" s="58"/>
      <c r="T23" s="58"/>
      <c r="U23" s="50"/>
      <c r="V23" s="58"/>
      <c r="W23" s="185"/>
      <c r="Y23" s="183" t="s">
        <v>22</v>
      </c>
      <c r="Z23" s="50"/>
      <c r="AA23" s="58"/>
      <c r="AB23" s="50"/>
      <c r="AC23" s="50"/>
      <c r="AD23" s="50"/>
      <c r="AE23" s="50"/>
      <c r="AF23" s="50"/>
      <c r="AG23" s="50"/>
      <c r="AH23" s="50"/>
      <c r="AI23" s="50"/>
      <c r="AJ23" s="185"/>
    </row>
    <row r="24" spans="1:36" x14ac:dyDescent="0.3">
      <c r="A24" s="27" t="s">
        <v>22</v>
      </c>
      <c r="B24" s="61" t="s">
        <v>34</v>
      </c>
      <c r="C24" s="58">
        <v>341</v>
      </c>
      <c r="D24" s="58" t="s">
        <v>16</v>
      </c>
      <c r="E24" s="58"/>
      <c r="F24" s="58"/>
      <c r="G24" s="58"/>
      <c r="H24" s="175">
        <v>34624.019999999997</v>
      </c>
      <c r="I24" s="59"/>
      <c r="J24" s="65">
        <v>34236.31</v>
      </c>
      <c r="L24" s="182">
        <v>341</v>
      </c>
      <c r="M24" s="50">
        <f>SUMIFS(H:H,C:C,C24,A:A,$C$23)</f>
        <v>34624.019999999997</v>
      </c>
      <c r="N24" s="58"/>
      <c r="O24" s="50">
        <v>0</v>
      </c>
      <c r="P24" s="23"/>
      <c r="Q24" s="50">
        <v>-34624.020000000004</v>
      </c>
      <c r="R24" s="50"/>
      <c r="S24" s="50"/>
      <c r="T24" s="58"/>
      <c r="U24" s="50">
        <f t="shared" ref="U24:U29" si="5">O24-(Q24)+S24</f>
        <v>34624.020000000004</v>
      </c>
      <c r="V24" s="58"/>
      <c r="W24" s="185">
        <f t="shared" ref="W24:W29" si="6">M24-U24</f>
        <v>0</v>
      </c>
      <c r="Y24" s="182">
        <v>341</v>
      </c>
      <c r="Z24" s="50">
        <f>SUMIFS(J:J,C:C,C24,A:A,$C$23)</f>
        <v>34236.31</v>
      </c>
      <c r="AA24" s="58"/>
      <c r="AB24" s="50">
        <v>-387.70999999999913</v>
      </c>
      <c r="AC24" s="50"/>
      <c r="AD24" s="50">
        <v>-34624.020000000004</v>
      </c>
      <c r="AE24" s="50"/>
      <c r="AF24" s="50"/>
      <c r="AG24" s="50"/>
      <c r="AH24" s="50">
        <f t="shared" si="3"/>
        <v>34236.310000000005</v>
      </c>
      <c r="AI24" s="50"/>
      <c r="AJ24" s="185">
        <f t="shared" ref="AJ24:AJ29" si="7">Z24-AH24</f>
        <v>0</v>
      </c>
    </row>
    <row r="25" spans="1:36" x14ac:dyDescent="0.3">
      <c r="A25" s="27" t="s">
        <v>22</v>
      </c>
      <c r="B25" s="61" t="s">
        <v>34</v>
      </c>
      <c r="C25" s="58">
        <v>342</v>
      </c>
      <c r="D25" s="58" t="s">
        <v>17</v>
      </c>
      <c r="E25" s="58"/>
      <c r="F25" s="58"/>
      <c r="G25" s="58"/>
      <c r="H25" s="175">
        <v>150351.37</v>
      </c>
      <c r="I25" s="59"/>
      <c r="J25" s="65">
        <v>-39433</v>
      </c>
      <c r="L25" s="182">
        <v>342</v>
      </c>
      <c r="M25" s="50">
        <f>SUMIFS(H:H,C:C,C25,A:A,$C$23)</f>
        <v>150351.37</v>
      </c>
      <c r="N25" s="58"/>
      <c r="O25" s="50">
        <v>0</v>
      </c>
      <c r="P25" s="23"/>
      <c r="Q25" s="50">
        <v>-150351.37</v>
      </c>
      <c r="R25" s="50"/>
      <c r="S25" s="50"/>
      <c r="T25" s="58"/>
      <c r="U25" s="50">
        <f t="shared" si="5"/>
        <v>150351.37</v>
      </c>
      <c r="V25" s="58"/>
      <c r="W25" s="185">
        <f t="shared" si="6"/>
        <v>0</v>
      </c>
      <c r="Y25" s="182">
        <v>342</v>
      </c>
      <c r="Z25" s="50">
        <f>SUMIFS(J:J,C:C,C25,A:A,$C$23)</f>
        <v>-39433</v>
      </c>
      <c r="AA25" s="58"/>
      <c r="AB25" s="50">
        <v>-189784.37</v>
      </c>
      <c r="AC25" s="50"/>
      <c r="AD25" s="50">
        <v>-150351.37</v>
      </c>
      <c r="AE25" s="50"/>
      <c r="AF25" s="50"/>
      <c r="AG25" s="50"/>
      <c r="AH25" s="50">
        <f t="shared" si="3"/>
        <v>-39433</v>
      </c>
      <c r="AI25" s="50"/>
      <c r="AJ25" s="185">
        <f t="shared" si="7"/>
        <v>0</v>
      </c>
    </row>
    <row r="26" spans="1:36" x14ac:dyDescent="0.3">
      <c r="A26" s="27" t="s">
        <v>22</v>
      </c>
      <c r="B26" s="61" t="s">
        <v>34</v>
      </c>
      <c r="C26" s="58">
        <v>343</v>
      </c>
      <c r="D26" s="58" t="s">
        <v>18</v>
      </c>
      <c r="E26" s="58"/>
      <c r="F26" s="58"/>
      <c r="G26" s="58"/>
      <c r="H26" s="175">
        <v>68027190.520000011</v>
      </c>
      <c r="I26" s="59"/>
      <c r="J26" s="65">
        <v>39061932.309999995</v>
      </c>
      <c r="L26" s="182">
        <v>343</v>
      </c>
      <c r="M26" s="50">
        <f>SUMIFS(H:H,C:C,C26,A:A,$C$23)</f>
        <v>68379178.080000013</v>
      </c>
      <c r="N26" s="58"/>
      <c r="O26" s="50">
        <v>0</v>
      </c>
      <c r="P26" s="23"/>
      <c r="Q26" s="50">
        <v>-68379178.079999998</v>
      </c>
      <c r="R26" s="50"/>
      <c r="S26" s="50"/>
      <c r="T26" s="58"/>
      <c r="U26" s="50">
        <f t="shared" si="5"/>
        <v>68379178.079999998</v>
      </c>
      <c r="V26" s="58"/>
      <c r="W26" s="185">
        <f t="shared" si="6"/>
        <v>0</v>
      </c>
      <c r="Y26" s="182">
        <v>343</v>
      </c>
      <c r="Z26" s="50">
        <f>SUMIFS(J:J,C:C,C26,A:A,$C$23)</f>
        <v>39273345.539999992</v>
      </c>
      <c r="AA26" s="58"/>
      <c r="AB26" s="50">
        <v>-29105832.529999997</v>
      </c>
      <c r="AC26" s="50"/>
      <c r="AD26" s="50">
        <v>-68379178.079999998</v>
      </c>
      <c r="AE26" s="50"/>
      <c r="AF26" s="50"/>
      <c r="AG26" s="50"/>
      <c r="AH26" s="50">
        <f t="shared" si="3"/>
        <v>39273345.549999997</v>
      </c>
      <c r="AI26" s="50"/>
      <c r="AJ26" s="185">
        <f t="shared" si="7"/>
        <v>-1.000000536441803E-2</v>
      </c>
    </row>
    <row r="27" spans="1:36" x14ac:dyDescent="0.3">
      <c r="A27" s="27" t="s">
        <v>22</v>
      </c>
      <c r="B27" s="61" t="s">
        <v>34</v>
      </c>
      <c r="C27" s="58">
        <v>344</v>
      </c>
      <c r="D27" s="58" t="s">
        <v>19</v>
      </c>
      <c r="E27" s="58"/>
      <c r="F27" s="58"/>
      <c r="G27" s="58"/>
      <c r="H27" s="175">
        <v>9133657.6600000001</v>
      </c>
      <c r="I27" s="59"/>
      <c r="J27" s="65">
        <v>5077479.67</v>
      </c>
      <c r="L27" s="182">
        <v>344</v>
      </c>
      <c r="M27" s="50">
        <f>SUMIFS(H:H,C:C,C27,A:A,$C$23)</f>
        <v>9133657.6600000001</v>
      </c>
      <c r="N27" s="58"/>
      <c r="O27" s="50">
        <v>0</v>
      </c>
      <c r="P27" s="23"/>
      <c r="Q27" s="50">
        <v>-9133657.6600000001</v>
      </c>
      <c r="R27" s="50"/>
      <c r="S27" s="50"/>
      <c r="T27" s="58"/>
      <c r="U27" s="50">
        <f t="shared" si="5"/>
        <v>9133657.6600000001</v>
      </c>
      <c r="V27" s="58"/>
      <c r="W27" s="185">
        <f t="shared" si="6"/>
        <v>0</v>
      </c>
      <c r="Y27" s="182">
        <v>344</v>
      </c>
      <c r="Z27" s="50">
        <f>SUMIFS(J:J,C:C,C27,A:A,$C$23)</f>
        <v>5077479.67</v>
      </c>
      <c r="AA27" s="58"/>
      <c r="AB27" s="50">
        <v>-4056177.9900000007</v>
      </c>
      <c r="AC27" s="50"/>
      <c r="AD27" s="50">
        <v>-9133657.6600000001</v>
      </c>
      <c r="AE27" s="50"/>
      <c r="AF27" s="50"/>
      <c r="AG27" s="50"/>
      <c r="AH27" s="50">
        <f t="shared" si="3"/>
        <v>5077479.67</v>
      </c>
      <c r="AI27" s="50"/>
      <c r="AJ27" s="185">
        <f t="shared" si="7"/>
        <v>0</v>
      </c>
    </row>
    <row r="28" spans="1:36" x14ac:dyDescent="0.3">
      <c r="A28" s="27" t="s">
        <v>22</v>
      </c>
      <c r="B28" s="61" t="s">
        <v>34</v>
      </c>
      <c r="C28" s="58">
        <v>345</v>
      </c>
      <c r="D28" s="58" t="s">
        <v>4</v>
      </c>
      <c r="E28" s="58"/>
      <c r="F28" s="58"/>
      <c r="G28" s="58"/>
      <c r="H28" s="175">
        <v>7553334.2999999998</v>
      </c>
      <c r="I28" s="59"/>
      <c r="J28" s="65">
        <v>5075677.42</v>
      </c>
      <c r="L28" s="182">
        <v>345</v>
      </c>
      <c r="M28" s="50">
        <f>SUMIFS(H:H,C:C,C28,A:A,$C$23)</f>
        <v>7553334.2999999998</v>
      </c>
      <c r="N28" s="58"/>
      <c r="O28" s="50">
        <v>49060.309999999925</v>
      </c>
      <c r="P28" s="23"/>
      <c r="Q28" s="50">
        <v>-7504273.9900000002</v>
      </c>
      <c r="R28" s="50"/>
      <c r="S28" s="50"/>
      <c r="T28" s="58"/>
      <c r="U28" s="50">
        <f t="shared" si="5"/>
        <v>7553334.2999999998</v>
      </c>
      <c r="V28" s="58"/>
      <c r="W28" s="185">
        <f t="shared" si="6"/>
        <v>0</v>
      </c>
      <c r="Y28" s="182">
        <v>345</v>
      </c>
      <c r="Z28" s="50">
        <f>SUMIFS(J:J,C:C,C28,A:A,$C$23)</f>
        <v>5075677.42</v>
      </c>
      <c r="AA28" s="58"/>
      <c r="AB28" s="50">
        <v>-2428596.5699999989</v>
      </c>
      <c r="AC28" s="50"/>
      <c r="AD28" s="50">
        <v>-7504273.9900000002</v>
      </c>
      <c r="AE28" s="50"/>
      <c r="AF28" s="50"/>
      <c r="AG28" s="50"/>
      <c r="AH28" s="50">
        <f t="shared" si="3"/>
        <v>5075677.4200000018</v>
      </c>
      <c r="AI28" s="50"/>
      <c r="AJ28" s="185">
        <f t="shared" si="7"/>
        <v>0</v>
      </c>
    </row>
    <row r="29" spans="1:36" x14ac:dyDescent="0.3">
      <c r="A29" s="27" t="s">
        <v>22</v>
      </c>
      <c r="B29" s="61" t="s">
        <v>34</v>
      </c>
      <c r="C29" s="58">
        <v>346</v>
      </c>
      <c r="D29" s="58" t="s">
        <v>20</v>
      </c>
      <c r="E29" s="58"/>
      <c r="F29" s="58"/>
      <c r="G29" s="58"/>
      <c r="H29" s="175">
        <v>366308.53</v>
      </c>
      <c r="I29" s="59"/>
      <c r="J29" s="65">
        <v>355220.99000000005</v>
      </c>
      <c r="L29" s="182">
        <v>346</v>
      </c>
      <c r="M29" s="39">
        <f>SUMIFS(H:H,C:C,C29,A:A,$C$23)</f>
        <v>366308.53</v>
      </c>
      <c r="N29" s="58"/>
      <c r="O29" s="39">
        <v>0</v>
      </c>
      <c r="P29" s="23"/>
      <c r="Q29" s="39">
        <v>-366308.53</v>
      </c>
      <c r="R29" s="50"/>
      <c r="S29" s="50"/>
      <c r="T29" s="58"/>
      <c r="U29" s="39">
        <f t="shared" si="5"/>
        <v>366308.53</v>
      </c>
      <c r="V29" s="58"/>
      <c r="W29" s="185">
        <f t="shared" si="6"/>
        <v>0</v>
      </c>
      <c r="Y29" s="182">
        <v>346</v>
      </c>
      <c r="Z29" s="39">
        <f>SUMIFS(J:J,C:C,C29,A:A,$C$23)</f>
        <v>355220.99000000005</v>
      </c>
      <c r="AA29" s="58"/>
      <c r="AB29" s="39">
        <v>-11087.540000000037</v>
      </c>
      <c r="AC29" s="50"/>
      <c r="AD29" s="39">
        <v>-366308.53</v>
      </c>
      <c r="AE29" s="50"/>
      <c r="AF29" s="50"/>
      <c r="AG29" s="50"/>
      <c r="AH29" s="39">
        <f t="shared" si="3"/>
        <v>355220.99</v>
      </c>
      <c r="AI29" s="50"/>
      <c r="AJ29" s="185">
        <f t="shared" si="7"/>
        <v>0</v>
      </c>
    </row>
    <row r="30" spans="1:36" x14ac:dyDescent="0.3">
      <c r="A30" s="27"/>
      <c r="B30" s="61" t="s">
        <v>34</v>
      </c>
      <c r="C30" s="58"/>
      <c r="D30" s="68"/>
      <c r="E30" s="58"/>
      <c r="F30" s="58"/>
      <c r="G30" s="58"/>
      <c r="H30" s="59"/>
      <c r="I30" s="59"/>
      <c r="J30" s="60"/>
      <c r="L30" s="182"/>
      <c r="M30" s="189">
        <f>SUM(M24:M29)</f>
        <v>85617453.960000008</v>
      </c>
      <c r="N30" s="58"/>
      <c r="O30" s="50">
        <f>SUM(O23:O29)</f>
        <v>49060.309999999925</v>
      </c>
      <c r="P30" s="23"/>
      <c r="Q30" s="50">
        <f t="shared" ref="Q30" si="8">SUM(Q24:Q29)</f>
        <v>-85568393.649999991</v>
      </c>
      <c r="R30" s="50"/>
      <c r="S30" s="50"/>
      <c r="T30" s="58"/>
      <c r="U30" s="50">
        <f t="shared" ref="U30" si="9">SUM(U24:U29)</f>
        <v>85617453.959999993</v>
      </c>
      <c r="V30" s="58"/>
      <c r="W30" s="185"/>
      <c r="Y30" s="182"/>
      <c r="Z30" s="189">
        <f>SUM(Z24:Z29)</f>
        <v>49776526.93</v>
      </c>
      <c r="AA30" s="58"/>
      <c r="AB30" s="50">
        <f>SUM(AB24:AB29)</f>
        <v>-35791866.709999993</v>
      </c>
      <c r="AC30" s="50"/>
      <c r="AD30" s="50">
        <f>SUM(AD24:AD29)</f>
        <v>-85568393.649999991</v>
      </c>
      <c r="AE30" s="50"/>
      <c r="AF30" s="50"/>
      <c r="AG30" s="50"/>
      <c r="AH30" s="50">
        <f t="shared" si="3"/>
        <v>49776526.939999998</v>
      </c>
      <c r="AI30" s="50"/>
      <c r="AJ30" s="185"/>
    </row>
    <row r="31" spans="1:36" x14ac:dyDescent="0.3">
      <c r="A31" s="27"/>
      <c r="B31" s="61" t="s">
        <v>34</v>
      </c>
      <c r="C31" s="62" t="s">
        <v>23</v>
      </c>
      <c r="D31" s="58"/>
      <c r="E31" s="58"/>
      <c r="F31" s="58"/>
      <c r="G31" s="58"/>
      <c r="H31" s="59"/>
      <c r="I31" s="59"/>
      <c r="J31" s="60"/>
      <c r="L31" s="183" t="s">
        <v>23</v>
      </c>
      <c r="M31" s="50"/>
      <c r="N31" s="58"/>
      <c r="O31" s="50"/>
      <c r="P31" s="23"/>
      <c r="Q31" s="50"/>
      <c r="R31" s="50"/>
      <c r="S31" s="50"/>
      <c r="T31" s="58"/>
      <c r="U31" s="50"/>
      <c r="V31" s="58"/>
      <c r="W31" s="185"/>
      <c r="Y31" s="183" t="s">
        <v>23</v>
      </c>
      <c r="Z31" s="50"/>
      <c r="AA31" s="58"/>
      <c r="AB31" s="50"/>
      <c r="AC31" s="50"/>
      <c r="AD31" s="50"/>
      <c r="AE31" s="50"/>
      <c r="AF31" s="50"/>
      <c r="AG31" s="50"/>
      <c r="AH31" s="50"/>
      <c r="AI31" s="50"/>
      <c r="AJ31" s="185"/>
    </row>
    <row r="32" spans="1:36" x14ac:dyDescent="0.3">
      <c r="A32" s="27" t="s">
        <v>23</v>
      </c>
      <c r="B32" s="61" t="s">
        <v>34</v>
      </c>
      <c r="C32" s="58">
        <v>341</v>
      </c>
      <c r="D32" s="58" t="s">
        <v>16</v>
      </c>
      <c r="E32" s="58"/>
      <c r="F32" s="58"/>
      <c r="G32" s="58"/>
      <c r="H32" s="175">
        <v>34624.019999999997</v>
      </c>
      <c r="I32" s="59"/>
      <c r="J32" s="65">
        <v>34224.85</v>
      </c>
      <c r="L32" s="182">
        <v>341</v>
      </c>
      <c r="M32" s="50">
        <f>SUMIFS(H:H,C:C,C32,A:A,$C$31)</f>
        <v>34624.019999999997</v>
      </c>
      <c r="N32" s="58"/>
      <c r="O32" s="50">
        <v>0</v>
      </c>
      <c r="P32" s="23"/>
      <c r="Q32" s="50">
        <v>-34624.020000000004</v>
      </c>
      <c r="R32" s="50"/>
      <c r="S32" s="50"/>
      <c r="T32" s="58"/>
      <c r="U32" s="50">
        <f t="shared" ref="U32:U37" si="10">O32-(Q32)+S32</f>
        <v>34624.020000000004</v>
      </c>
      <c r="V32" s="58"/>
      <c r="W32" s="185">
        <f t="shared" ref="W32:W37" si="11">M32-U32</f>
        <v>0</v>
      </c>
      <c r="Y32" s="182">
        <v>341</v>
      </c>
      <c r="Z32" s="50">
        <f>SUMIFS(J:J,C:C,C32,A:A,$C$31)</f>
        <v>34224.85</v>
      </c>
      <c r="AA32" s="58"/>
      <c r="AB32" s="50">
        <v>-399.17000000000553</v>
      </c>
      <c r="AC32" s="50"/>
      <c r="AD32" s="50">
        <v>-34624.020000000004</v>
      </c>
      <c r="AE32" s="50"/>
      <c r="AF32" s="50"/>
      <c r="AG32" s="50"/>
      <c r="AH32" s="50">
        <f t="shared" si="3"/>
        <v>34224.85</v>
      </c>
      <c r="AI32" s="50"/>
      <c r="AJ32" s="185">
        <f t="shared" ref="AJ32:AJ37" si="12">Z32-AH32</f>
        <v>0</v>
      </c>
    </row>
    <row r="33" spans="1:36" x14ac:dyDescent="0.3">
      <c r="A33" s="27" t="s">
        <v>23</v>
      </c>
      <c r="B33" s="61" t="s">
        <v>34</v>
      </c>
      <c r="C33" s="58">
        <v>342</v>
      </c>
      <c r="D33" s="58" t="s">
        <v>17</v>
      </c>
      <c r="E33" s="58"/>
      <c r="F33" s="58"/>
      <c r="G33" s="58"/>
      <c r="H33" s="175">
        <v>150648.92000000001</v>
      </c>
      <c r="I33" s="59"/>
      <c r="J33" s="65">
        <v>-39598.75</v>
      </c>
      <c r="L33" s="182">
        <v>342</v>
      </c>
      <c r="M33" s="50">
        <f>SUMIFS(H:H,C:C,C33,A:A,$C$31)</f>
        <v>150648.92000000001</v>
      </c>
      <c r="N33" s="58"/>
      <c r="O33" s="50">
        <v>0</v>
      </c>
      <c r="P33" s="23"/>
      <c r="Q33" s="50">
        <v>-150648.92000000001</v>
      </c>
      <c r="R33" s="50"/>
      <c r="S33" s="50"/>
      <c r="T33" s="58"/>
      <c r="U33" s="50">
        <f t="shared" si="10"/>
        <v>150648.92000000001</v>
      </c>
      <c r="V33" s="58"/>
      <c r="W33" s="185">
        <f t="shared" si="11"/>
        <v>0</v>
      </c>
      <c r="Y33" s="182">
        <v>342</v>
      </c>
      <c r="Z33" s="50">
        <f>SUMIFS(J:J,C:C,C33,A:A,$C$31)</f>
        <v>-39598.75</v>
      </c>
      <c r="AA33" s="58"/>
      <c r="AB33" s="50">
        <v>-190247.67</v>
      </c>
      <c r="AC33" s="50"/>
      <c r="AD33" s="50">
        <v>-150648.92000000001</v>
      </c>
      <c r="AE33" s="50"/>
      <c r="AF33" s="50"/>
      <c r="AG33" s="50"/>
      <c r="AH33" s="50">
        <f t="shared" si="3"/>
        <v>-39598.75</v>
      </c>
      <c r="AI33" s="50"/>
      <c r="AJ33" s="185">
        <f t="shared" si="12"/>
        <v>0</v>
      </c>
    </row>
    <row r="34" spans="1:36" x14ac:dyDescent="0.3">
      <c r="A34" s="27" t="s">
        <v>23</v>
      </c>
      <c r="B34" s="61" t="s">
        <v>34</v>
      </c>
      <c r="C34" s="58">
        <v>343</v>
      </c>
      <c r="D34" s="58" t="s">
        <v>18</v>
      </c>
      <c r="E34" s="58"/>
      <c r="F34" s="58"/>
      <c r="G34" s="58"/>
      <c r="H34" s="175">
        <v>62284844.649999999</v>
      </c>
      <c r="I34" s="59"/>
      <c r="J34" s="65">
        <v>35834651.979999997</v>
      </c>
      <c r="L34" s="182">
        <v>343</v>
      </c>
      <c r="M34" s="50">
        <f>SUMIFS(H:H,C:C,C34,A:A,$C$31)</f>
        <v>62670557.519999996</v>
      </c>
      <c r="N34" s="58"/>
      <c r="O34" s="50">
        <v>0</v>
      </c>
      <c r="P34" s="23"/>
      <c r="Q34" s="50">
        <v>-62670557.520000003</v>
      </c>
      <c r="R34" s="50"/>
      <c r="S34" s="50"/>
      <c r="T34" s="58"/>
      <c r="U34" s="50">
        <f t="shared" si="10"/>
        <v>62670557.520000003</v>
      </c>
      <c r="V34" s="58"/>
      <c r="W34" s="185">
        <f t="shared" si="11"/>
        <v>0</v>
      </c>
      <c r="Y34" s="182">
        <v>343</v>
      </c>
      <c r="Z34" s="50">
        <f>SUMIFS(J:J,C:C,C34,A:A,$C$31)</f>
        <v>36093309.229999997</v>
      </c>
      <c r="AA34" s="58"/>
      <c r="AB34" s="50">
        <v>-26577248.289999999</v>
      </c>
      <c r="AC34" s="50"/>
      <c r="AD34" s="50">
        <v>-62670557.520000003</v>
      </c>
      <c r="AE34" s="50"/>
      <c r="AF34" s="50"/>
      <c r="AG34" s="50"/>
      <c r="AH34" s="50">
        <f t="shared" si="3"/>
        <v>36093309.230000004</v>
      </c>
      <c r="AI34" s="50"/>
      <c r="AJ34" s="185">
        <f t="shared" si="12"/>
        <v>0</v>
      </c>
    </row>
    <row r="35" spans="1:36" x14ac:dyDescent="0.3">
      <c r="A35" s="27" t="s">
        <v>23</v>
      </c>
      <c r="B35" s="61" t="s">
        <v>34</v>
      </c>
      <c r="C35" s="58">
        <v>344</v>
      </c>
      <c r="D35" s="58" t="s">
        <v>19</v>
      </c>
      <c r="E35" s="58"/>
      <c r="F35" s="58"/>
      <c r="G35" s="58"/>
      <c r="H35" s="175">
        <v>8048041.8600000003</v>
      </c>
      <c r="I35" s="59"/>
      <c r="J35" s="65">
        <v>1609209.1600000004</v>
      </c>
      <c r="L35" s="182">
        <v>344</v>
      </c>
      <c r="M35" s="50">
        <f>SUMIFS(H:H,C:C,C35,A:A,$C$31)</f>
        <v>8048041.8600000003</v>
      </c>
      <c r="N35" s="58"/>
      <c r="O35" s="50">
        <v>0</v>
      </c>
      <c r="P35" s="23"/>
      <c r="Q35" s="50">
        <v>-8048041.8600000003</v>
      </c>
      <c r="R35" s="50"/>
      <c r="S35" s="50"/>
      <c r="T35" s="58"/>
      <c r="U35" s="50">
        <f t="shared" si="10"/>
        <v>8048041.8600000003</v>
      </c>
      <c r="V35" s="58"/>
      <c r="W35" s="185">
        <f t="shared" si="11"/>
        <v>0</v>
      </c>
      <c r="Y35" s="182">
        <v>344</v>
      </c>
      <c r="Z35" s="50">
        <f>SUMIFS(J:J,C:C,C35,A:A,$C$31)</f>
        <v>1609209.1600000004</v>
      </c>
      <c r="AA35" s="58"/>
      <c r="AB35" s="50">
        <v>-6438832.7000000002</v>
      </c>
      <c r="AC35" s="50"/>
      <c r="AD35" s="50">
        <v>-8048041.8600000003</v>
      </c>
      <c r="AE35" s="50"/>
      <c r="AF35" s="50"/>
      <c r="AG35" s="50"/>
      <c r="AH35" s="50">
        <f t="shared" si="3"/>
        <v>1609209.1600000001</v>
      </c>
      <c r="AI35" s="50"/>
      <c r="AJ35" s="185">
        <f t="shared" si="12"/>
        <v>0</v>
      </c>
    </row>
    <row r="36" spans="1:36" x14ac:dyDescent="0.3">
      <c r="A36" s="27" t="s">
        <v>23</v>
      </c>
      <c r="B36" s="61" t="s">
        <v>34</v>
      </c>
      <c r="C36" s="58">
        <v>345</v>
      </c>
      <c r="D36" s="58" t="s">
        <v>4</v>
      </c>
      <c r="E36" s="58"/>
      <c r="F36" s="58"/>
      <c r="G36" s="58"/>
      <c r="H36" s="175">
        <v>8399061.6500000004</v>
      </c>
      <c r="I36" s="59"/>
      <c r="J36" s="65">
        <v>5725596.120000001</v>
      </c>
      <c r="L36" s="182">
        <v>345</v>
      </c>
      <c r="M36" s="50">
        <f>SUMIFS(H:H,C:C,C36,A:A,$C$31)</f>
        <v>8399061.6500000004</v>
      </c>
      <c r="N36" s="58"/>
      <c r="O36" s="50">
        <v>0</v>
      </c>
      <c r="P36" s="23"/>
      <c r="Q36" s="50">
        <v>-8399061.6500000004</v>
      </c>
      <c r="R36" s="50"/>
      <c r="S36" s="50"/>
      <c r="T36" s="58"/>
      <c r="U36" s="50">
        <f t="shared" si="10"/>
        <v>8399061.6500000004</v>
      </c>
      <c r="V36" s="58"/>
      <c r="W36" s="185">
        <f t="shared" si="11"/>
        <v>0</v>
      </c>
      <c r="Y36" s="182">
        <v>345</v>
      </c>
      <c r="Z36" s="50">
        <f>SUMIFS(J:J,C:C,C36,A:A,$C$31)</f>
        <v>5725596.120000001</v>
      </c>
      <c r="AA36" s="58"/>
      <c r="AB36" s="50">
        <v>-2673465.5300000012</v>
      </c>
      <c r="AC36" s="50"/>
      <c r="AD36" s="50">
        <v>-8399061.6500000004</v>
      </c>
      <c r="AE36" s="50"/>
      <c r="AF36" s="50"/>
      <c r="AG36" s="50"/>
      <c r="AH36" s="50">
        <f t="shared" si="3"/>
        <v>5725596.1199999992</v>
      </c>
      <c r="AI36" s="50"/>
      <c r="AJ36" s="185">
        <f t="shared" si="12"/>
        <v>0</v>
      </c>
    </row>
    <row r="37" spans="1:36" x14ac:dyDescent="0.3">
      <c r="A37" s="27" t="s">
        <v>23</v>
      </c>
      <c r="B37" s="61" t="s">
        <v>34</v>
      </c>
      <c r="C37" s="58">
        <v>346</v>
      </c>
      <c r="D37" s="58" t="s">
        <v>20</v>
      </c>
      <c r="E37" s="58"/>
      <c r="F37" s="58"/>
      <c r="G37" s="58"/>
      <c r="H37" s="175">
        <v>352196.8</v>
      </c>
      <c r="I37" s="59"/>
      <c r="J37" s="65">
        <v>341388.72000000003</v>
      </c>
      <c r="L37" s="182">
        <v>346</v>
      </c>
      <c r="M37" s="39">
        <f>SUMIFS(H:H,C:C,C37,A:A,$C$31)</f>
        <v>352196.8</v>
      </c>
      <c r="N37" s="58"/>
      <c r="O37" s="39">
        <v>0</v>
      </c>
      <c r="P37" s="23"/>
      <c r="Q37" s="39">
        <v>-352196.8</v>
      </c>
      <c r="R37" s="50"/>
      <c r="S37" s="50"/>
      <c r="T37" s="58"/>
      <c r="U37" s="39">
        <f t="shared" si="10"/>
        <v>352196.8</v>
      </c>
      <c r="V37" s="58"/>
      <c r="W37" s="185">
        <f t="shared" si="11"/>
        <v>0</v>
      </c>
      <c r="Y37" s="182">
        <v>346</v>
      </c>
      <c r="Z37" s="39">
        <f>SUMIFS(J:J,C:C,C37,A:A,$C$31)</f>
        <v>341388.72000000003</v>
      </c>
      <c r="AA37" s="58"/>
      <c r="AB37" s="39">
        <v>-10808.080000000016</v>
      </c>
      <c r="AC37" s="50"/>
      <c r="AD37" s="39">
        <v>-352196.8</v>
      </c>
      <c r="AE37" s="50"/>
      <c r="AF37" s="50"/>
      <c r="AG37" s="50"/>
      <c r="AH37" s="39">
        <f t="shared" si="3"/>
        <v>341388.72</v>
      </c>
      <c r="AI37" s="50"/>
      <c r="AJ37" s="185">
        <f t="shared" si="12"/>
        <v>0</v>
      </c>
    </row>
    <row r="38" spans="1:36" x14ac:dyDescent="0.3">
      <c r="A38" s="27"/>
      <c r="B38" s="61" t="s">
        <v>34</v>
      </c>
      <c r="C38" s="58"/>
      <c r="D38" s="58"/>
      <c r="E38" s="58"/>
      <c r="F38" s="58"/>
      <c r="G38" s="58"/>
      <c r="H38" s="59"/>
      <c r="I38" s="59"/>
      <c r="J38" s="60"/>
      <c r="L38" s="182"/>
      <c r="M38" s="189">
        <f>SUM(M32:M37)</f>
        <v>79655130.769999996</v>
      </c>
      <c r="N38" s="58"/>
      <c r="O38" s="50">
        <f>SUM(O31:O37)</f>
        <v>0</v>
      </c>
      <c r="P38" s="23"/>
      <c r="Q38" s="50">
        <f t="shared" ref="Q38" si="13">SUM(Q32:Q37)</f>
        <v>-79655130.770000011</v>
      </c>
      <c r="R38" s="50"/>
      <c r="S38" s="50"/>
      <c r="T38" s="58"/>
      <c r="U38" s="50">
        <f t="shared" ref="U38" si="14">SUM(U32:U37)</f>
        <v>79655130.770000011</v>
      </c>
      <c r="V38" s="58"/>
      <c r="W38" s="185"/>
      <c r="Y38" s="182"/>
      <c r="Z38" s="189">
        <f>SUM(Z32:Z37)</f>
        <v>43764129.329999998</v>
      </c>
      <c r="AA38" s="58"/>
      <c r="AB38" s="50">
        <f>SUM(AB32:AB37)</f>
        <v>-35891001.439999998</v>
      </c>
      <c r="AC38" s="50"/>
      <c r="AD38" s="50">
        <f>SUM(AD32:AD37)</f>
        <v>-79655130.770000011</v>
      </c>
      <c r="AE38" s="50"/>
      <c r="AF38" s="50"/>
      <c r="AG38" s="50"/>
      <c r="AH38" s="50">
        <f t="shared" si="3"/>
        <v>43764129.330000013</v>
      </c>
      <c r="AI38" s="50"/>
      <c r="AJ38" s="185"/>
    </row>
    <row r="39" spans="1:36" x14ac:dyDescent="0.3">
      <c r="A39" s="27"/>
      <c r="B39" s="61" t="s">
        <v>34</v>
      </c>
      <c r="C39" s="62" t="s">
        <v>24</v>
      </c>
      <c r="D39" s="58"/>
      <c r="E39" s="58"/>
      <c r="F39" s="58"/>
      <c r="G39" s="58"/>
      <c r="H39" s="59"/>
      <c r="I39" s="59"/>
      <c r="J39" s="60"/>
      <c r="L39" s="183" t="s">
        <v>24</v>
      </c>
      <c r="M39" s="50"/>
      <c r="N39" s="58"/>
      <c r="O39" s="50"/>
      <c r="P39" s="23"/>
      <c r="Q39" s="50"/>
      <c r="R39" s="50"/>
      <c r="S39" s="50"/>
      <c r="T39" s="58"/>
      <c r="U39" s="50"/>
      <c r="V39" s="58"/>
      <c r="W39" s="185"/>
      <c r="Y39" s="183" t="s">
        <v>24</v>
      </c>
      <c r="Z39" s="50"/>
      <c r="AA39" s="58"/>
      <c r="AB39" s="50"/>
      <c r="AC39" s="50"/>
      <c r="AD39" s="50"/>
      <c r="AE39" s="50"/>
      <c r="AF39" s="50"/>
      <c r="AG39" s="50"/>
      <c r="AH39" s="50"/>
      <c r="AI39" s="50"/>
      <c r="AJ39" s="185"/>
    </row>
    <row r="40" spans="1:36" ht="15" thickBot="1" x14ac:dyDescent="0.35">
      <c r="A40" s="27" t="s">
        <v>24</v>
      </c>
      <c r="B40" s="61" t="s">
        <v>34</v>
      </c>
      <c r="C40" s="58">
        <v>353</v>
      </c>
      <c r="D40" s="70" t="s">
        <v>25</v>
      </c>
      <c r="E40" s="58"/>
      <c r="F40" s="58"/>
      <c r="G40" s="58"/>
      <c r="H40" s="175">
        <v>1369379.0351170406</v>
      </c>
      <c r="I40" s="59"/>
      <c r="J40" s="65">
        <v>382535.18054139637</v>
      </c>
      <c r="L40" s="182">
        <v>353</v>
      </c>
      <c r="M40" s="50">
        <f>SUMIFS(H:H,C:C,C40,A:A,$C$39)</f>
        <v>1369379.0351170406</v>
      </c>
      <c r="N40" s="58"/>
      <c r="O40" s="181">
        <f>O22+O30</f>
        <v>52808.629999999786</v>
      </c>
      <c r="P40" s="23"/>
      <c r="Q40" s="50"/>
      <c r="R40" s="50"/>
      <c r="S40" s="50"/>
      <c r="T40" s="58"/>
      <c r="U40" s="50"/>
      <c r="V40" s="58"/>
      <c r="W40" s="185"/>
      <c r="Y40" s="182">
        <v>353</v>
      </c>
      <c r="Z40" s="175">
        <v>382535.18054139637</v>
      </c>
      <c r="AA40" s="58"/>
      <c r="AB40" s="50"/>
      <c r="AC40" s="50"/>
      <c r="AD40" s="50"/>
      <c r="AE40" s="50"/>
      <c r="AF40" s="50"/>
      <c r="AG40" s="50"/>
      <c r="AH40" s="50"/>
      <c r="AI40" s="50"/>
      <c r="AJ40" s="193"/>
    </row>
    <row r="41" spans="1:36" ht="15" thickBot="1" x14ac:dyDescent="0.35">
      <c r="A41" s="27" t="s">
        <v>24</v>
      </c>
      <c r="B41" s="61" t="s">
        <v>34</v>
      </c>
      <c r="C41" s="58">
        <v>353.1</v>
      </c>
      <c r="D41" s="70" t="s">
        <v>26</v>
      </c>
      <c r="E41" s="58"/>
      <c r="F41" s="58"/>
      <c r="G41" s="58"/>
      <c r="H41" s="175">
        <v>5004248.790000001</v>
      </c>
      <c r="I41" s="59"/>
      <c r="J41" s="65">
        <v>73200.415866204596</v>
      </c>
      <c r="L41" s="182">
        <v>353.1</v>
      </c>
      <c r="M41" s="50">
        <f>SUMIFS(H:H,C:C,C41,A:A,$C$39)</f>
        <v>5004248.790000001</v>
      </c>
      <c r="N41" s="58"/>
      <c r="O41" s="50"/>
      <c r="P41" s="23"/>
      <c r="Q41" s="50"/>
      <c r="R41" s="50"/>
      <c r="S41" s="50"/>
      <c r="T41" s="58"/>
      <c r="U41" s="50"/>
      <c r="V41" s="58"/>
      <c r="W41" s="185"/>
      <c r="Y41" s="182">
        <v>353.1</v>
      </c>
      <c r="Z41" s="175">
        <v>73200.415866204596</v>
      </c>
      <c r="AA41" s="58"/>
      <c r="AB41" s="181">
        <f>AB22+AB30+AB38</f>
        <v>-103449803.55999999</v>
      </c>
      <c r="AC41" s="50"/>
      <c r="AD41" s="50"/>
      <c r="AE41" s="50"/>
      <c r="AF41" s="50"/>
      <c r="AG41" s="50"/>
      <c r="AH41" s="50"/>
      <c r="AI41" s="50"/>
      <c r="AJ41" s="193"/>
    </row>
    <row r="42" spans="1:36" x14ac:dyDescent="0.3">
      <c r="A42" s="27" t="s">
        <v>24</v>
      </c>
      <c r="B42" s="61" t="s">
        <v>34</v>
      </c>
      <c r="C42" s="58">
        <v>355</v>
      </c>
      <c r="D42" s="70" t="s">
        <v>27</v>
      </c>
      <c r="E42" s="58"/>
      <c r="F42" s="58"/>
      <c r="G42" s="58"/>
      <c r="H42" s="175">
        <v>3418.68</v>
      </c>
      <c r="I42" s="59"/>
      <c r="J42" s="65">
        <v>3423.52313</v>
      </c>
      <c r="L42" s="182">
        <v>355</v>
      </c>
      <c r="M42" s="50">
        <f>SUMIFS(H:H,C:C,C42,A:A,$C$39)</f>
        <v>3418.68</v>
      </c>
      <c r="N42" s="58"/>
      <c r="O42" s="50"/>
      <c r="P42" s="23"/>
      <c r="Q42" s="50"/>
      <c r="R42" s="50"/>
      <c r="S42" s="50"/>
      <c r="T42" s="58"/>
      <c r="U42" s="50"/>
      <c r="V42" s="58"/>
      <c r="W42" s="185"/>
      <c r="Y42" s="182">
        <v>355</v>
      </c>
      <c r="Z42" s="175">
        <v>3423.52313</v>
      </c>
      <c r="AA42" s="58"/>
      <c r="AB42" s="50"/>
      <c r="AC42" s="50"/>
      <c r="AD42" s="50"/>
      <c r="AE42" s="50"/>
      <c r="AF42" s="50"/>
      <c r="AG42" s="50"/>
      <c r="AH42" s="50"/>
      <c r="AI42" s="50"/>
      <c r="AJ42" s="193"/>
    </row>
    <row r="43" spans="1:36" x14ac:dyDescent="0.3">
      <c r="A43" s="27" t="s">
        <v>24</v>
      </c>
      <c r="B43" s="61" t="s">
        <v>34</v>
      </c>
      <c r="C43" s="58">
        <v>356</v>
      </c>
      <c r="D43" s="70" t="s">
        <v>28</v>
      </c>
      <c r="E43" s="58"/>
      <c r="F43" s="58"/>
      <c r="G43" s="58"/>
      <c r="H43" s="175">
        <v>45190.37970850202</v>
      </c>
      <c r="I43" s="59"/>
      <c r="J43" s="65">
        <v>43212.495403398003</v>
      </c>
      <c r="L43" s="182">
        <v>356</v>
      </c>
      <c r="M43" s="39">
        <f>SUMIFS(H:H,C:C,C43,A:A,$C$39)</f>
        <v>45190.37970850202</v>
      </c>
      <c r="N43" s="58"/>
      <c r="O43" s="50"/>
      <c r="P43" s="23"/>
      <c r="Q43" s="50"/>
      <c r="R43" s="50"/>
      <c r="S43" s="50"/>
      <c r="T43" s="58"/>
      <c r="U43" s="50"/>
      <c r="V43" s="58"/>
      <c r="W43" s="185"/>
      <c r="Y43" s="182">
        <v>356</v>
      </c>
      <c r="Z43" s="176">
        <v>43212.495403398003</v>
      </c>
      <c r="AA43" s="58"/>
      <c r="AB43" s="50"/>
      <c r="AC43" s="50"/>
      <c r="AD43" s="50"/>
      <c r="AE43" s="50"/>
      <c r="AF43" s="50"/>
      <c r="AG43" s="50"/>
      <c r="AH43" s="50"/>
      <c r="AI43" s="50"/>
      <c r="AJ43" s="193"/>
    </row>
    <row r="44" spans="1:36" x14ac:dyDescent="0.3">
      <c r="A44" s="27"/>
      <c r="B44" s="61"/>
      <c r="C44" s="58"/>
      <c r="D44" s="58"/>
      <c r="E44" s="58"/>
      <c r="F44" s="58"/>
      <c r="G44" s="58"/>
      <c r="H44" s="59"/>
      <c r="I44" s="59"/>
      <c r="J44" s="60"/>
      <c r="L44" s="190"/>
      <c r="M44" s="191">
        <f>SUM(M40:M43)</f>
        <v>6422236.8848255435</v>
      </c>
      <c r="N44" s="75"/>
      <c r="O44" s="75"/>
      <c r="P44" s="75"/>
      <c r="Q44" s="75"/>
      <c r="R44" s="75"/>
      <c r="S44" s="75"/>
      <c r="T44" s="75"/>
      <c r="U44" s="75"/>
      <c r="V44" s="75"/>
      <c r="W44" s="192"/>
      <c r="Y44" s="190"/>
      <c r="Z44" s="191">
        <f>SUM(Z40:Z43)</f>
        <v>502371.61494099896</v>
      </c>
      <c r="AA44" s="75"/>
      <c r="AB44" s="39"/>
      <c r="AC44" s="39"/>
      <c r="AD44" s="39"/>
      <c r="AE44" s="39"/>
      <c r="AF44" s="39"/>
      <c r="AG44" s="39"/>
      <c r="AH44" s="39"/>
      <c r="AI44" s="39"/>
      <c r="AJ44" s="157"/>
    </row>
    <row r="45" spans="1:36" x14ac:dyDescent="0.3">
      <c r="B45" s="57" t="s">
        <v>35</v>
      </c>
      <c r="C45" s="58"/>
      <c r="D45" s="58"/>
      <c r="E45" s="58"/>
      <c r="F45" s="58"/>
      <c r="G45" s="58"/>
      <c r="H45" s="59"/>
      <c r="I45" s="59"/>
      <c r="J45" s="60"/>
      <c r="L45" s="51"/>
      <c r="W45" s="26"/>
      <c r="Y45" s="51"/>
      <c r="AB45" s="178"/>
      <c r="AH45" s="178"/>
      <c r="AJ45" s="29"/>
    </row>
    <row r="46" spans="1:36" x14ac:dyDescent="0.3">
      <c r="A46" s="19"/>
      <c r="B46" s="71" t="s">
        <v>35</v>
      </c>
      <c r="C46" s="62" t="s">
        <v>15</v>
      </c>
      <c r="D46" s="58"/>
      <c r="E46" s="58"/>
      <c r="F46" s="58"/>
      <c r="G46" s="58"/>
      <c r="H46" s="59"/>
      <c r="I46" s="59"/>
      <c r="J46" s="60"/>
      <c r="L46" s="51"/>
      <c r="Y46" s="51"/>
      <c r="AH46" s="29"/>
      <c r="AJ46" s="29"/>
    </row>
    <row r="47" spans="1:36" x14ac:dyDescent="0.3">
      <c r="A47" s="19" t="s">
        <v>15</v>
      </c>
      <c r="B47" s="71" t="s">
        <v>35</v>
      </c>
      <c r="C47" s="72" t="s">
        <v>11</v>
      </c>
      <c r="D47" s="58"/>
      <c r="E47" s="58"/>
      <c r="F47" s="58"/>
      <c r="G47" s="58"/>
      <c r="H47" s="59"/>
      <c r="I47" s="59"/>
      <c r="J47" s="60"/>
      <c r="L47" s="51"/>
      <c r="Y47" s="51"/>
    </row>
    <row r="48" spans="1:36" x14ac:dyDescent="0.3">
      <c r="A48" s="19" t="s">
        <v>15</v>
      </c>
      <c r="B48" s="71" t="s">
        <v>35</v>
      </c>
      <c r="C48" s="58">
        <v>341</v>
      </c>
      <c r="D48" s="58" t="s">
        <v>16</v>
      </c>
      <c r="E48" s="58"/>
      <c r="F48" s="58"/>
      <c r="G48" s="58"/>
      <c r="H48" s="175">
        <v>82857.820000000007</v>
      </c>
      <c r="I48" s="175"/>
      <c r="J48" s="65">
        <v>61197.37</v>
      </c>
      <c r="Y48" s="51"/>
    </row>
    <row r="49" spans="1:25" x14ac:dyDescent="0.3">
      <c r="A49" s="19" t="s">
        <v>15</v>
      </c>
      <c r="B49" s="71" t="s">
        <v>35</v>
      </c>
      <c r="C49" s="58">
        <v>343</v>
      </c>
      <c r="D49" s="58" t="s">
        <v>18</v>
      </c>
      <c r="E49" s="58"/>
      <c r="F49" s="58"/>
      <c r="G49" s="58"/>
      <c r="H49" s="175">
        <v>3138.97</v>
      </c>
      <c r="I49" s="175"/>
      <c r="J49" s="65">
        <v>2340.36</v>
      </c>
      <c r="Y49" s="166"/>
    </row>
    <row r="50" spans="1:25" x14ac:dyDescent="0.3">
      <c r="A50" s="19" t="s">
        <v>15</v>
      </c>
      <c r="B50" s="71" t="s">
        <v>35</v>
      </c>
      <c r="C50" s="58"/>
      <c r="D50" s="68"/>
      <c r="E50" s="58"/>
      <c r="F50" s="58"/>
      <c r="G50" s="58"/>
      <c r="H50" s="177"/>
      <c r="I50" s="177"/>
      <c r="J50" s="73"/>
      <c r="Y50" s="51"/>
    </row>
    <row r="51" spans="1:25" x14ac:dyDescent="0.3">
      <c r="A51" s="19" t="s">
        <v>15</v>
      </c>
      <c r="B51" s="71" t="s">
        <v>35</v>
      </c>
      <c r="C51" s="72" t="s">
        <v>12</v>
      </c>
      <c r="D51" s="58"/>
      <c r="E51" s="58"/>
      <c r="F51" s="58"/>
      <c r="G51" s="58"/>
      <c r="H51" s="175"/>
      <c r="I51" s="175"/>
      <c r="J51" s="65"/>
      <c r="Y51" s="51"/>
    </row>
    <row r="52" spans="1:25" x14ac:dyDescent="0.3">
      <c r="A52" s="19" t="s">
        <v>15</v>
      </c>
      <c r="B52" s="71" t="s">
        <v>35</v>
      </c>
      <c r="C52" s="58">
        <v>342</v>
      </c>
      <c r="D52" s="58" t="s">
        <v>17</v>
      </c>
      <c r="E52" s="58"/>
      <c r="F52" s="58"/>
      <c r="G52" s="58"/>
      <c r="H52" s="179">
        <v>749025.94</v>
      </c>
      <c r="I52" s="175"/>
      <c r="J52" s="65">
        <v>376907.76</v>
      </c>
    </row>
    <row r="53" spans="1:25" x14ac:dyDescent="0.3">
      <c r="A53" s="19" t="s">
        <v>15</v>
      </c>
      <c r="B53" s="71" t="s">
        <v>35</v>
      </c>
      <c r="C53" s="58"/>
      <c r="D53" s="68"/>
      <c r="E53" s="58"/>
      <c r="F53" s="58"/>
      <c r="G53" s="58"/>
      <c r="H53" s="177"/>
      <c r="I53" s="175"/>
      <c r="J53" s="73"/>
    </row>
    <row r="54" spans="1:25" x14ac:dyDescent="0.3">
      <c r="A54" s="19" t="s">
        <v>15</v>
      </c>
      <c r="B54" s="71" t="s">
        <v>35</v>
      </c>
      <c r="C54" s="72" t="s">
        <v>13</v>
      </c>
      <c r="D54" s="58"/>
      <c r="E54" s="58"/>
      <c r="F54" s="58"/>
      <c r="G54" s="58"/>
      <c r="H54" s="175"/>
      <c r="I54" s="175"/>
      <c r="J54" s="65"/>
    </row>
    <row r="55" spans="1:25" x14ac:dyDescent="0.3">
      <c r="A55" s="19" t="s">
        <v>15</v>
      </c>
      <c r="B55" s="71" t="s">
        <v>35</v>
      </c>
      <c r="C55" s="58">
        <v>346.5</v>
      </c>
      <c r="D55" s="58" t="s">
        <v>21</v>
      </c>
      <c r="E55" s="58"/>
      <c r="F55" s="58"/>
      <c r="G55" s="58"/>
      <c r="H55" s="175">
        <v>0</v>
      </c>
      <c r="I55" s="175"/>
      <c r="J55" s="65">
        <v>219.68</v>
      </c>
    </row>
    <row r="56" spans="1:25" x14ac:dyDescent="0.3">
      <c r="A56" s="19" t="s">
        <v>15</v>
      </c>
      <c r="B56" s="71" t="s">
        <v>35</v>
      </c>
      <c r="C56" s="58"/>
      <c r="D56" s="68"/>
      <c r="E56" s="58"/>
      <c r="F56" s="58"/>
      <c r="G56" s="58"/>
      <c r="H56" s="175"/>
      <c r="I56" s="175"/>
      <c r="J56" s="65"/>
    </row>
    <row r="57" spans="1:25" x14ac:dyDescent="0.3">
      <c r="A57" s="19" t="s">
        <v>15</v>
      </c>
      <c r="B57" s="71" t="s">
        <v>35</v>
      </c>
      <c r="C57" s="72" t="s">
        <v>14</v>
      </c>
      <c r="D57" s="58"/>
      <c r="E57" s="58"/>
      <c r="F57" s="58"/>
      <c r="G57" s="58"/>
      <c r="H57" s="175"/>
      <c r="I57" s="175"/>
      <c r="J57" s="65"/>
    </row>
    <row r="58" spans="1:25" x14ac:dyDescent="0.3">
      <c r="A58" s="19" t="s">
        <v>15</v>
      </c>
      <c r="B58" s="71" t="s">
        <v>35</v>
      </c>
      <c r="C58" s="58">
        <v>341</v>
      </c>
      <c r="D58" s="58" t="s">
        <v>16</v>
      </c>
      <c r="E58" s="58"/>
      <c r="F58" s="58"/>
      <c r="G58" s="58"/>
      <c r="H58" s="175">
        <v>148511.20000000001</v>
      </c>
      <c r="I58" s="175"/>
      <c r="J58" s="65">
        <v>47868.09</v>
      </c>
    </row>
    <row r="59" spans="1:25" x14ac:dyDescent="0.3">
      <c r="A59" s="19" t="s">
        <v>15</v>
      </c>
      <c r="B59" s="71" t="s">
        <v>35</v>
      </c>
      <c r="C59" s="58">
        <v>342</v>
      </c>
      <c r="D59" s="58" t="s">
        <v>17</v>
      </c>
      <c r="E59" s="58"/>
      <c r="F59" s="58"/>
      <c r="G59" s="58"/>
      <c r="H59" s="179">
        <v>1730934.74</v>
      </c>
      <c r="I59" s="175"/>
      <c r="J59" s="65">
        <v>602894.76</v>
      </c>
    </row>
    <row r="60" spans="1:25" x14ac:dyDescent="0.3">
      <c r="A60" s="19" t="s">
        <v>15</v>
      </c>
      <c r="B60" s="71" t="s">
        <v>35</v>
      </c>
      <c r="C60" s="58">
        <v>345</v>
      </c>
      <c r="D60" s="58" t="s">
        <v>4</v>
      </c>
      <c r="E60" s="58"/>
      <c r="F60" s="58"/>
      <c r="G60" s="58"/>
      <c r="H60" s="175">
        <v>60746.93</v>
      </c>
      <c r="I60" s="175"/>
      <c r="J60" s="65">
        <v>15707.3</v>
      </c>
    </row>
    <row r="61" spans="1:25" x14ac:dyDescent="0.3">
      <c r="A61" s="19"/>
      <c r="B61" s="71" t="s">
        <v>35</v>
      </c>
      <c r="C61" s="58"/>
      <c r="D61" s="68"/>
      <c r="E61" s="58"/>
      <c r="F61" s="58"/>
      <c r="G61" s="58"/>
      <c r="H61" s="59"/>
      <c r="I61" s="59"/>
      <c r="J61" s="60"/>
    </row>
    <row r="62" spans="1:25" x14ac:dyDescent="0.3">
      <c r="A62" s="19"/>
      <c r="B62" s="71" t="s">
        <v>35</v>
      </c>
      <c r="C62" s="62" t="s">
        <v>22</v>
      </c>
      <c r="D62" s="58"/>
      <c r="E62" s="58"/>
      <c r="F62" s="58"/>
      <c r="G62" s="58"/>
      <c r="H62" s="59"/>
      <c r="I62" s="59"/>
      <c r="J62" s="60"/>
    </row>
    <row r="63" spans="1:25" x14ac:dyDescent="0.3">
      <c r="A63" s="19"/>
      <c r="B63" s="71" t="s">
        <v>35</v>
      </c>
      <c r="C63" s="72" t="s">
        <v>11</v>
      </c>
      <c r="D63" s="58"/>
      <c r="E63" s="58"/>
      <c r="F63" s="58"/>
      <c r="G63" s="58"/>
      <c r="H63" s="59"/>
      <c r="I63" s="59"/>
      <c r="J63" s="60"/>
    </row>
    <row r="64" spans="1:25" x14ac:dyDescent="0.3">
      <c r="A64" s="19" t="s">
        <v>22</v>
      </c>
      <c r="B64" s="71" t="s">
        <v>35</v>
      </c>
      <c r="C64" s="58">
        <v>343</v>
      </c>
      <c r="D64" s="58" t="s">
        <v>18</v>
      </c>
      <c r="E64" s="58"/>
      <c r="F64" s="58"/>
      <c r="G64" s="58"/>
      <c r="H64" s="175">
        <v>351987.56</v>
      </c>
      <c r="I64" s="59"/>
      <c r="J64" s="65">
        <v>211413.23</v>
      </c>
    </row>
    <row r="65" spans="1:10" x14ac:dyDescent="0.3">
      <c r="A65" s="19"/>
      <c r="B65" s="71" t="s">
        <v>35</v>
      </c>
      <c r="C65" s="58"/>
      <c r="D65" s="68"/>
      <c r="E65" s="58"/>
      <c r="F65" s="58"/>
      <c r="G65" s="58"/>
      <c r="H65" s="59"/>
      <c r="I65" s="59"/>
      <c r="J65" s="60"/>
    </row>
    <row r="66" spans="1:10" x14ac:dyDescent="0.3">
      <c r="A66" s="19"/>
      <c r="B66" s="71" t="s">
        <v>35</v>
      </c>
      <c r="C66" s="62" t="s">
        <v>23</v>
      </c>
      <c r="D66" s="58"/>
      <c r="E66" s="58"/>
      <c r="F66" s="58"/>
      <c r="G66" s="58"/>
      <c r="H66" s="59"/>
      <c r="I66" s="59"/>
      <c r="J66" s="60"/>
    </row>
    <row r="67" spans="1:10" x14ac:dyDescent="0.3">
      <c r="A67" s="19"/>
      <c r="B67" s="71" t="s">
        <v>35</v>
      </c>
      <c r="C67" s="72" t="s">
        <v>11</v>
      </c>
      <c r="D67" s="58"/>
      <c r="E67" s="58"/>
      <c r="F67" s="58"/>
      <c r="G67" s="58"/>
      <c r="H67" s="59"/>
      <c r="I67" s="59"/>
      <c r="J67" s="60"/>
    </row>
    <row r="68" spans="1:10" x14ac:dyDescent="0.3">
      <c r="A68" s="19" t="s">
        <v>23</v>
      </c>
      <c r="B68" s="71" t="s">
        <v>35</v>
      </c>
      <c r="C68" s="58">
        <v>343</v>
      </c>
      <c r="D68" s="58" t="s">
        <v>18</v>
      </c>
      <c r="E68" s="58"/>
      <c r="F68" s="58"/>
      <c r="G68" s="58"/>
      <c r="H68" s="175">
        <v>385712.87</v>
      </c>
      <c r="I68" s="59"/>
      <c r="J68" s="65">
        <v>258657.25</v>
      </c>
    </row>
    <row r="69" spans="1:10" x14ac:dyDescent="0.3">
      <c r="B69" s="74"/>
      <c r="C69" s="75"/>
      <c r="D69" s="75"/>
      <c r="E69" s="75"/>
      <c r="F69" s="75"/>
      <c r="G69" s="75"/>
      <c r="H69" s="40"/>
      <c r="I69" s="40"/>
      <c r="J69" s="76"/>
    </row>
  </sheetData>
  <mergeCells count="6">
    <mergeCell ref="Q11:Q12"/>
    <mergeCell ref="S11:S12"/>
    <mergeCell ref="AD11:AD12"/>
    <mergeCell ref="AH11:AH12"/>
    <mergeCell ref="U11:U12"/>
    <mergeCell ref="AF11:AF12"/>
  </mergeCells>
  <pageMargins left="0.7" right="0.7" top="0.75" bottom="0.75" header="0.3" footer="0.3"/>
  <pageSetup orientation="portrait"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80"/>
  <sheetViews>
    <sheetView zoomScale="85" zoomScaleNormal="85" workbookViewId="0">
      <selection activeCell="B7" sqref="B7"/>
    </sheetView>
  </sheetViews>
  <sheetFormatPr defaultRowHeight="14.4" x14ac:dyDescent="0.3"/>
  <cols>
    <col min="1" max="1" width="8" customWidth="1"/>
    <col min="4" max="4" width="9.109375" customWidth="1"/>
    <col min="5" max="7" width="16.5546875" customWidth="1"/>
    <col min="8" max="8" width="16.5546875" style="16" customWidth="1"/>
    <col min="9" max="9" width="9.6640625" style="16" bestFit="1" customWidth="1"/>
    <col min="10" max="10" width="16" style="16" bestFit="1" customWidth="1"/>
    <col min="11" max="11" width="11.33203125" bestFit="1" customWidth="1"/>
    <col min="12" max="12" width="11.33203125" style="8" bestFit="1" customWidth="1"/>
    <col min="13" max="13" width="30.44140625" style="8" customWidth="1"/>
    <col min="14" max="14" width="14.33203125" style="8" bestFit="1" customWidth="1"/>
    <col min="15" max="15" width="2.109375" style="8" customWidth="1"/>
    <col min="16" max="16" width="14.5546875" style="165" customWidth="1"/>
    <col min="17" max="17" width="2.109375" customWidth="1"/>
    <col min="18" max="18" width="15.6640625" customWidth="1"/>
    <col min="19" max="19" width="2.44140625" style="36" customWidth="1"/>
    <col min="20" max="20" width="12.6640625" style="36" customWidth="1"/>
    <col min="21" max="21" width="2.109375" customWidth="1"/>
    <col min="22" max="22" width="12.6640625" customWidth="1"/>
    <col min="23" max="23" width="2.109375" customWidth="1"/>
    <col min="24" max="24" width="10.44140625" bestFit="1" customWidth="1"/>
    <col min="25" max="25" width="10.5546875" customWidth="1"/>
    <col min="26" max="26" width="13.6640625" customWidth="1"/>
    <col min="27" max="27" width="11.5546875" bestFit="1" customWidth="1"/>
    <col min="28" max="28" width="2.109375" customWidth="1"/>
    <col min="29" max="29" width="18" style="165" customWidth="1"/>
    <col min="30" max="30" width="2.109375" customWidth="1"/>
    <col min="31" max="31" width="13.33203125" customWidth="1"/>
    <col min="32" max="32" width="2.109375" style="36" customWidth="1"/>
    <col min="33" max="33" width="13.33203125" style="36" customWidth="1"/>
    <col min="34" max="34" width="2" style="36" customWidth="1"/>
    <col min="35" max="35" width="13.33203125" style="36" customWidth="1"/>
    <col min="36" max="36" width="2.109375" customWidth="1"/>
    <col min="37" max="37" width="17.88671875" customWidth="1"/>
    <col min="38" max="38" width="2.109375" customWidth="1"/>
    <col min="39" max="39" width="11.33203125" bestFit="1" customWidth="1"/>
    <col min="40" max="40" width="2.109375" customWidth="1"/>
    <col min="41" max="41" width="11.33203125" bestFit="1" customWidth="1"/>
    <col min="42" max="42" width="11.5546875" bestFit="1" customWidth="1"/>
    <col min="43" max="43" width="13.33203125" bestFit="1" customWidth="1"/>
    <col min="44" max="44" width="9.6640625" bestFit="1" customWidth="1"/>
  </cols>
  <sheetData>
    <row r="1" spans="1:44" s="165" customFormat="1" x14ac:dyDescent="0.3">
      <c r="B1" s="32" t="s">
        <v>97</v>
      </c>
      <c r="H1" s="174"/>
      <c r="I1" s="174"/>
      <c r="J1" s="174"/>
    </row>
    <row r="2" spans="1:44" s="165" customFormat="1" x14ac:dyDescent="0.3">
      <c r="B2" s="32" t="s">
        <v>98</v>
      </c>
      <c r="H2" s="174"/>
      <c r="I2" s="174"/>
      <c r="J2" s="174"/>
    </row>
    <row r="3" spans="1:44" s="165" customFormat="1" x14ac:dyDescent="0.3">
      <c r="B3" s="32" t="s">
        <v>99</v>
      </c>
      <c r="H3" s="174"/>
      <c r="I3" s="174"/>
      <c r="J3" s="174"/>
    </row>
    <row r="4" spans="1:44" s="165" customFormat="1" x14ac:dyDescent="0.3">
      <c r="B4" s="32" t="s">
        <v>100</v>
      </c>
      <c r="H4" s="174"/>
      <c r="I4" s="174"/>
      <c r="J4" s="174"/>
    </row>
    <row r="5" spans="1:44" s="165" customFormat="1" x14ac:dyDescent="0.3">
      <c r="B5" s="32" t="s">
        <v>101</v>
      </c>
      <c r="H5" s="174"/>
      <c r="I5" s="174"/>
      <c r="J5" s="174"/>
    </row>
    <row r="6" spans="1:44" s="165" customFormat="1" x14ac:dyDescent="0.3">
      <c r="B6" s="32" t="s">
        <v>104</v>
      </c>
      <c r="H6" s="174"/>
      <c r="I6" s="174"/>
      <c r="J6" s="174"/>
    </row>
    <row r="7" spans="1:44" s="165" customFormat="1" x14ac:dyDescent="0.3">
      <c r="H7" s="174"/>
      <c r="I7" s="174"/>
      <c r="J7" s="174"/>
    </row>
    <row r="8" spans="1:44" s="165" customFormat="1" x14ac:dyDescent="0.3">
      <c r="H8" s="174"/>
      <c r="I8" s="174"/>
      <c r="J8" s="174"/>
    </row>
    <row r="9" spans="1:44" s="22" customFormat="1" x14ac:dyDescent="0.3">
      <c r="H9" s="16"/>
      <c r="I9" s="16"/>
      <c r="J9" s="16"/>
      <c r="P9" s="165"/>
      <c r="S9" s="36"/>
      <c r="T9" s="36"/>
      <c r="AC9" s="165"/>
      <c r="AF9" s="36"/>
      <c r="AG9" s="36"/>
      <c r="AH9" s="36"/>
      <c r="AI9" s="36"/>
    </row>
    <row r="10" spans="1:44" ht="43.2" x14ac:dyDescent="0.3">
      <c r="B10" s="52" t="s">
        <v>71</v>
      </c>
      <c r="C10" s="54"/>
      <c r="D10" s="54"/>
      <c r="E10" s="54"/>
      <c r="F10" s="54"/>
      <c r="G10" s="54"/>
      <c r="H10" s="55"/>
      <c r="I10" s="55"/>
      <c r="J10" s="56"/>
      <c r="L10" s="52" t="s">
        <v>85</v>
      </c>
      <c r="M10" s="54"/>
      <c r="N10" s="87" t="s">
        <v>71</v>
      </c>
      <c r="O10" s="88"/>
      <c r="P10" s="199" t="s">
        <v>73</v>
      </c>
      <c r="Q10" s="88"/>
      <c r="R10" s="146"/>
      <c r="S10" s="146"/>
      <c r="T10" s="146"/>
      <c r="U10" s="146"/>
      <c r="V10" s="54"/>
      <c r="W10" s="88"/>
      <c r="X10" s="147"/>
      <c r="Y10" s="32"/>
      <c r="Z10" s="52" t="s">
        <v>86</v>
      </c>
      <c r="AA10" s="87" t="s">
        <v>71</v>
      </c>
      <c r="AB10" s="88"/>
      <c r="AC10" s="199" t="s">
        <v>74</v>
      </c>
      <c r="AD10" s="88"/>
      <c r="AE10" s="88"/>
      <c r="AF10" s="88"/>
      <c r="AG10" s="88"/>
      <c r="AH10" s="88"/>
      <c r="AI10" s="88"/>
      <c r="AJ10" s="88"/>
      <c r="AK10" s="54"/>
      <c r="AL10" s="88"/>
      <c r="AM10" s="147"/>
      <c r="AN10" s="32"/>
      <c r="AO10" s="32"/>
    </row>
    <row r="11" spans="1:44" ht="15" customHeight="1" x14ac:dyDescent="0.3">
      <c r="B11" s="45"/>
      <c r="C11" s="58"/>
      <c r="D11" s="58"/>
      <c r="E11" s="58"/>
      <c r="F11" s="58"/>
      <c r="G11" s="58"/>
      <c r="H11" s="59"/>
      <c r="I11" s="59"/>
      <c r="J11" s="60"/>
      <c r="L11" s="45"/>
      <c r="M11" s="58"/>
      <c r="N11" s="48"/>
      <c r="O11" s="48"/>
      <c r="P11" s="198"/>
      <c r="Q11" s="48"/>
      <c r="R11" s="198" t="s">
        <v>89</v>
      </c>
      <c r="S11" s="148"/>
      <c r="T11" s="148"/>
      <c r="U11" s="48"/>
      <c r="V11" s="198" t="s">
        <v>43</v>
      </c>
      <c r="W11" s="48"/>
      <c r="X11" s="84"/>
      <c r="Y11" s="32"/>
      <c r="Z11" s="80"/>
      <c r="AA11" s="48"/>
      <c r="AB11" s="48"/>
      <c r="AC11" s="198"/>
      <c r="AD11" s="48"/>
      <c r="AE11" s="198" t="s">
        <v>63</v>
      </c>
      <c r="AF11" s="148"/>
      <c r="AG11" s="148"/>
      <c r="AH11" s="148"/>
      <c r="AI11" s="148"/>
      <c r="AJ11" s="148"/>
      <c r="AK11" s="198" t="s">
        <v>53</v>
      </c>
      <c r="AL11" s="180"/>
      <c r="AM11" s="152"/>
      <c r="AN11" s="32"/>
      <c r="AO11" s="32"/>
    </row>
    <row r="12" spans="1:44" ht="30.75" customHeight="1" x14ac:dyDescent="0.3">
      <c r="B12" s="45"/>
      <c r="C12" s="58"/>
      <c r="D12" s="58"/>
      <c r="E12" s="58"/>
      <c r="F12" s="58"/>
      <c r="G12" s="58"/>
      <c r="H12" s="172" t="s">
        <v>7</v>
      </c>
      <c r="I12" s="173" t="s">
        <v>8</v>
      </c>
      <c r="J12" s="155" t="s">
        <v>9</v>
      </c>
      <c r="L12" s="45"/>
      <c r="M12" s="58"/>
      <c r="N12" s="160" t="s">
        <v>40</v>
      </c>
      <c r="O12" s="48"/>
      <c r="P12" s="160" t="s">
        <v>84</v>
      </c>
      <c r="Q12" s="48"/>
      <c r="R12" s="198"/>
      <c r="S12" s="148"/>
      <c r="T12" s="148" t="s">
        <v>64</v>
      </c>
      <c r="U12" s="48"/>
      <c r="V12" s="198"/>
      <c r="W12" s="48"/>
      <c r="X12" s="84" t="s">
        <v>36</v>
      </c>
      <c r="Y12" s="32"/>
      <c r="Z12" s="151"/>
      <c r="AA12" s="48" t="s">
        <v>41</v>
      </c>
      <c r="AB12" s="48"/>
      <c r="AC12" s="160" t="s">
        <v>84</v>
      </c>
      <c r="AD12" s="48"/>
      <c r="AE12" s="198"/>
      <c r="AF12" s="148"/>
      <c r="AG12" s="148" t="s">
        <v>64</v>
      </c>
      <c r="AH12" s="148"/>
      <c r="AI12" s="148" t="s">
        <v>65</v>
      </c>
      <c r="AJ12" s="148"/>
      <c r="AK12" s="198"/>
      <c r="AL12" s="180"/>
      <c r="AM12" s="158" t="s">
        <v>36</v>
      </c>
      <c r="AN12" s="32"/>
      <c r="AO12" s="32"/>
    </row>
    <row r="13" spans="1:44" x14ac:dyDescent="0.3">
      <c r="B13" s="80" t="s">
        <v>34</v>
      </c>
      <c r="C13" s="58"/>
      <c r="D13" s="58"/>
      <c r="E13" s="58"/>
      <c r="F13" s="58"/>
      <c r="G13" s="58"/>
      <c r="H13" s="59"/>
      <c r="I13" s="59"/>
      <c r="J13" s="60"/>
      <c r="L13" s="45"/>
      <c r="M13" s="58"/>
      <c r="N13" s="58"/>
      <c r="O13" s="58"/>
      <c r="P13" s="58"/>
      <c r="Q13" s="58"/>
      <c r="R13" s="58"/>
      <c r="S13" s="58"/>
      <c r="T13" s="58"/>
      <c r="U13" s="58"/>
      <c r="V13" s="58"/>
      <c r="W13" s="58"/>
      <c r="X13" s="85"/>
      <c r="Z13" s="45"/>
      <c r="AA13" s="58"/>
      <c r="AB13" s="58"/>
      <c r="AC13" s="58"/>
      <c r="AD13" s="58"/>
      <c r="AE13" s="58"/>
      <c r="AF13" s="58"/>
      <c r="AG13" s="58"/>
      <c r="AH13" s="58"/>
      <c r="AI13" s="58"/>
      <c r="AJ13" s="58"/>
      <c r="AK13" s="58"/>
      <c r="AL13" s="58"/>
      <c r="AM13" s="85"/>
    </row>
    <row r="14" spans="1:44" x14ac:dyDescent="0.3">
      <c r="B14" s="45"/>
      <c r="C14" s="62" t="s">
        <v>0</v>
      </c>
      <c r="D14" s="58"/>
      <c r="E14" s="58"/>
      <c r="F14" s="58"/>
      <c r="G14" s="58"/>
      <c r="H14" s="59"/>
      <c r="I14" s="59"/>
      <c r="J14" s="60"/>
      <c r="L14" s="153"/>
      <c r="M14" s="58"/>
      <c r="N14" s="58"/>
      <c r="O14" s="58"/>
      <c r="P14" s="58"/>
      <c r="Q14" s="58"/>
      <c r="R14" s="58"/>
      <c r="S14" s="58"/>
      <c r="T14" s="58"/>
      <c r="U14" s="58"/>
      <c r="V14" s="58"/>
      <c r="W14" s="58"/>
      <c r="X14" s="85"/>
      <c r="Z14" s="45"/>
      <c r="AA14" s="58"/>
      <c r="AB14" s="58"/>
      <c r="AC14" s="58"/>
      <c r="AD14" s="58"/>
      <c r="AE14" s="58"/>
      <c r="AF14" s="58"/>
      <c r="AG14" s="58"/>
      <c r="AH14" s="58"/>
      <c r="AI14" s="58"/>
      <c r="AJ14" s="58"/>
      <c r="AK14" s="58"/>
      <c r="AL14" s="58"/>
      <c r="AM14" s="85"/>
      <c r="AO14" s="36"/>
    </row>
    <row r="15" spans="1:44" x14ac:dyDescent="0.3">
      <c r="A15" s="15"/>
      <c r="B15" s="71" t="s">
        <v>34</v>
      </c>
      <c r="C15" s="58">
        <v>311</v>
      </c>
      <c r="D15" s="58" t="s">
        <v>1</v>
      </c>
      <c r="E15" s="58"/>
      <c r="F15" s="58"/>
      <c r="G15" s="58"/>
      <c r="H15" s="175">
        <v>2475629.84</v>
      </c>
      <c r="I15" s="175"/>
      <c r="J15" s="65">
        <v>2155677.95664</v>
      </c>
      <c r="L15" s="45">
        <v>311</v>
      </c>
      <c r="M15" s="58" t="s">
        <v>1</v>
      </c>
      <c r="N15" s="59">
        <f t="shared" ref="N15:N20" si="0">SUMIF($C$15:$C$38,L15,$H$15:$H$38)</f>
        <v>2720154.28</v>
      </c>
      <c r="O15" s="58"/>
      <c r="P15" s="175">
        <v>13884558.990000002</v>
      </c>
      <c r="Q15" s="175"/>
      <c r="R15" s="175">
        <v>11164404.709999999</v>
      </c>
      <c r="S15" s="175"/>
      <c r="T15" s="175">
        <v>0</v>
      </c>
      <c r="U15" s="175"/>
      <c r="V15" s="50">
        <f t="shared" ref="V15:V20" si="1">P15-R15+T15</f>
        <v>2720154.2800000031</v>
      </c>
      <c r="W15" s="175"/>
      <c r="X15" s="65">
        <f t="shared" ref="X15:X20" si="2">N15-V15</f>
        <v>0</v>
      </c>
      <c r="Y15" s="17"/>
      <c r="Z15" s="45">
        <v>311</v>
      </c>
      <c r="AA15" s="59">
        <f t="shared" ref="AA15:AA20" si="3">SUMIF($C$15:$C$38,Z15,$J$15:$J$38)</f>
        <v>2253075.8098800001</v>
      </c>
      <c r="AB15" s="58"/>
      <c r="AC15" s="175">
        <v>11563453.18</v>
      </c>
      <c r="AD15" s="58"/>
      <c r="AE15" s="59">
        <v>8342839.5899999989</v>
      </c>
      <c r="AF15" s="59"/>
      <c r="AG15" s="59">
        <v>-1024661.02</v>
      </c>
      <c r="AH15" s="59"/>
      <c r="AI15" s="59">
        <v>57123.239880000241</v>
      </c>
      <c r="AJ15" s="58"/>
      <c r="AK15" s="59">
        <f t="shared" ref="AK15:AK20" si="4">AC15-AE15+AG15+AI15</f>
        <v>2253075.809880001</v>
      </c>
      <c r="AL15" s="59"/>
      <c r="AM15" s="60">
        <f t="shared" ref="AM15:AM21" si="5">AA15-AK15</f>
        <v>0</v>
      </c>
      <c r="AN15" s="31"/>
      <c r="AO15" s="36"/>
      <c r="AP15" s="31"/>
      <c r="AQ15" s="31"/>
      <c r="AR15" s="34"/>
    </row>
    <row r="16" spans="1:44" x14ac:dyDescent="0.3">
      <c r="A16" s="15"/>
      <c r="B16" s="71" t="s">
        <v>34</v>
      </c>
      <c r="C16" s="58">
        <v>312</v>
      </c>
      <c r="D16" s="58" t="s">
        <v>2</v>
      </c>
      <c r="E16" s="58"/>
      <c r="F16" s="58"/>
      <c r="G16" s="58"/>
      <c r="H16" s="175">
        <v>70008412.279999986</v>
      </c>
      <c r="I16" s="175"/>
      <c r="J16" s="65">
        <v>64459159.546999983</v>
      </c>
      <c r="L16" s="45">
        <v>312</v>
      </c>
      <c r="M16" s="58" t="s">
        <v>2</v>
      </c>
      <c r="N16" s="59">
        <f t="shared" si="0"/>
        <v>72982934.609999985</v>
      </c>
      <c r="O16" s="58"/>
      <c r="P16" s="175">
        <v>73960154.849999994</v>
      </c>
      <c r="Q16" s="175"/>
      <c r="R16" s="175">
        <v>974365.05000000016</v>
      </c>
      <c r="S16" s="175"/>
      <c r="T16" s="175">
        <v>-2855.1899999999996</v>
      </c>
      <c r="U16" s="175"/>
      <c r="V16" s="50">
        <f t="shared" si="1"/>
        <v>72982934.609999999</v>
      </c>
      <c r="W16" s="175"/>
      <c r="X16" s="65">
        <f t="shared" si="2"/>
        <v>0</v>
      </c>
      <c r="Y16" s="17"/>
      <c r="Z16" s="45">
        <v>312</v>
      </c>
      <c r="AA16" s="59">
        <f t="shared" si="3"/>
        <v>66861830.005249985</v>
      </c>
      <c r="AB16" s="58"/>
      <c r="AC16" s="175">
        <v>64436087.090000004</v>
      </c>
      <c r="AD16" s="58"/>
      <c r="AE16" s="59">
        <v>785486.77</v>
      </c>
      <c r="AF16" s="59"/>
      <c r="AG16" s="59">
        <v>1386656.3199999998</v>
      </c>
      <c r="AH16" s="59"/>
      <c r="AI16" s="59">
        <v>1824573.3652499989</v>
      </c>
      <c r="AJ16" s="58"/>
      <c r="AK16" s="59">
        <f t="shared" si="4"/>
        <v>66861830.005249999</v>
      </c>
      <c r="AL16" s="59"/>
      <c r="AM16" s="60">
        <f t="shared" si="5"/>
        <v>0</v>
      </c>
      <c r="AN16" s="31"/>
      <c r="AO16" s="36"/>
      <c r="AP16" s="31"/>
      <c r="AQ16" s="31"/>
      <c r="AR16" s="34"/>
    </row>
    <row r="17" spans="1:44" x14ac:dyDescent="0.3">
      <c r="A17" s="15"/>
      <c r="B17" s="71" t="s">
        <v>34</v>
      </c>
      <c r="C17" s="58">
        <v>314</v>
      </c>
      <c r="D17" s="58" t="s">
        <v>3</v>
      </c>
      <c r="E17" s="58"/>
      <c r="F17" s="58"/>
      <c r="G17" s="58"/>
      <c r="H17" s="175">
        <v>22760745.459999997</v>
      </c>
      <c r="I17" s="175"/>
      <c r="J17" s="65">
        <v>13542023.771959998</v>
      </c>
      <c r="L17" s="45">
        <v>314</v>
      </c>
      <c r="M17" s="58" t="s">
        <v>3</v>
      </c>
      <c r="N17" s="59">
        <f t="shared" si="0"/>
        <v>22760745.459999997</v>
      </c>
      <c r="O17" s="58"/>
      <c r="P17" s="175">
        <v>39570166.18</v>
      </c>
      <c r="Q17" s="175"/>
      <c r="R17" s="175">
        <v>16607781.499999993</v>
      </c>
      <c r="S17" s="175"/>
      <c r="T17" s="175">
        <v>-24943.62</v>
      </c>
      <c r="U17" s="175"/>
      <c r="V17" s="50">
        <f t="shared" si="1"/>
        <v>22937441.060000006</v>
      </c>
      <c r="W17" s="175"/>
      <c r="X17" s="65">
        <f t="shared" si="2"/>
        <v>-176695.60000000894</v>
      </c>
      <c r="Y17" s="17"/>
      <c r="Z17" s="45">
        <v>314</v>
      </c>
      <c r="AA17" s="59">
        <f t="shared" si="3"/>
        <v>13542023.771959998</v>
      </c>
      <c r="AB17" s="58"/>
      <c r="AC17" s="175">
        <v>17976168.530000001</v>
      </c>
      <c r="AD17" s="58"/>
      <c r="AE17" s="59">
        <v>5642797.6099999975</v>
      </c>
      <c r="AF17" s="59"/>
      <c r="AG17" s="59">
        <v>684525.57</v>
      </c>
      <c r="AH17" s="59"/>
      <c r="AI17" s="59">
        <v>591779.38196000084</v>
      </c>
      <c r="AJ17" s="58"/>
      <c r="AK17" s="59">
        <f t="shared" si="4"/>
        <v>13609675.871960005</v>
      </c>
      <c r="AL17" s="59"/>
      <c r="AM17" s="60">
        <f t="shared" si="5"/>
        <v>-67652.100000007078</v>
      </c>
      <c r="AN17" s="31"/>
      <c r="AO17" s="31"/>
      <c r="AP17" s="31"/>
      <c r="AQ17" s="31"/>
      <c r="AR17" s="34"/>
    </row>
    <row r="18" spans="1:44" x14ac:dyDescent="0.3">
      <c r="A18" s="15"/>
      <c r="B18" s="71" t="s">
        <v>34</v>
      </c>
      <c r="C18" s="58">
        <v>315</v>
      </c>
      <c r="D18" s="58" t="s">
        <v>4</v>
      </c>
      <c r="E18" s="58"/>
      <c r="F18" s="58"/>
      <c r="G18" s="58"/>
      <c r="H18" s="175">
        <v>983679.67999999993</v>
      </c>
      <c r="I18" s="175"/>
      <c r="J18" s="65">
        <v>781903.03295999987</v>
      </c>
      <c r="L18" s="45">
        <v>315</v>
      </c>
      <c r="M18" s="58" t="s">
        <v>4</v>
      </c>
      <c r="N18" s="59">
        <f t="shared" si="0"/>
        <v>983679.67999999993</v>
      </c>
      <c r="O18" s="58"/>
      <c r="P18" s="175">
        <v>12078573.149999999</v>
      </c>
      <c r="Q18" s="175"/>
      <c r="R18" s="175">
        <v>11093851.680000003</v>
      </c>
      <c r="S18" s="175"/>
      <c r="T18" s="175">
        <v>-1041.79</v>
      </c>
      <c r="U18" s="175"/>
      <c r="V18" s="50">
        <f t="shared" si="1"/>
        <v>983679.67999999505</v>
      </c>
      <c r="W18" s="175"/>
      <c r="X18" s="65">
        <f t="shared" si="2"/>
        <v>4.8894435167312622E-9</v>
      </c>
      <c r="Y18" s="17"/>
      <c r="Z18" s="45">
        <v>315</v>
      </c>
      <c r="AA18" s="59">
        <f t="shared" si="3"/>
        <v>781903.03295999987</v>
      </c>
      <c r="AB18" s="58"/>
      <c r="AC18" s="175">
        <v>5249053.53</v>
      </c>
      <c r="AD18" s="58"/>
      <c r="AE18" s="59">
        <v>4698372.5300000012</v>
      </c>
      <c r="AF18" s="59"/>
      <c r="AG18" s="59">
        <v>198740.87</v>
      </c>
      <c r="AH18" s="59"/>
      <c r="AI18" s="59">
        <v>21640.952960000024</v>
      </c>
      <c r="AJ18" s="58"/>
      <c r="AK18" s="59">
        <f t="shared" si="4"/>
        <v>771062.82295999909</v>
      </c>
      <c r="AL18" s="59"/>
      <c r="AM18" s="60">
        <f t="shared" si="5"/>
        <v>10840.210000000778</v>
      </c>
      <c r="AN18" s="31"/>
      <c r="AO18" s="31"/>
      <c r="AP18" s="31"/>
      <c r="AQ18" s="31"/>
      <c r="AR18" s="34"/>
    </row>
    <row r="19" spans="1:44" x14ac:dyDescent="0.3">
      <c r="A19" s="15"/>
      <c r="B19" s="71" t="s">
        <v>34</v>
      </c>
      <c r="C19" s="58">
        <v>316</v>
      </c>
      <c r="D19" s="58" t="s">
        <v>5</v>
      </c>
      <c r="E19" s="58"/>
      <c r="F19" s="58"/>
      <c r="G19" s="58"/>
      <c r="H19" s="175">
        <v>906996.34</v>
      </c>
      <c r="I19" s="175"/>
      <c r="J19" s="65">
        <v>720336.41581999999</v>
      </c>
      <c r="L19" s="45">
        <v>316</v>
      </c>
      <c r="M19" s="58" t="s">
        <v>5</v>
      </c>
      <c r="N19" s="59">
        <f t="shared" si="0"/>
        <v>906996.34</v>
      </c>
      <c r="O19" s="58"/>
      <c r="P19" s="175">
        <v>2364193.1599999997</v>
      </c>
      <c r="Q19" s="175"/>
      <c r="R19" s="175">
        <v>1457196.8199999998</v>
      </c>
      <c r="S19" s="175"/>
      <c r="T19" s="175">
        <v>0</v>
      </c>
      <c r="U19" s="175"/>
      <c r="V19" s="50">
        <f t="shared" si="1"/>
        <v>906996.33999999985</v>
      </c>
      <c r="W19" s="175"/>
      <c r="X19" s="65">
        <f t="shared" si="2"/>
        <v>0</v>
      </c>
      <c r="Y19" s="17"/>
      <c r="Z19" s="45">
        <v>316</v>
      </c>
      <c r="AA19" s="59">
        <f t="shared" si="3"/>
        <v>720336.41581999999</v>
      </c>
      <c r="AB19" s="58"/>
      <c r="AC19" s="175">
        <v>1663910.8</v>
      </c>
      <c r="AD19" s="58"/>
      <c r="AE19" s="59">
        <v>1005217.5300000003</v>
      </c>
      <c r="AF19" s="59"/>
      <c r="AG19" s="59">
        <v>40782.240000000005</v>
      </c>
      <c r="AH19" s="59"/>
      <c r="AI19" s="59">
        <v>20860.915819999995</v>
      </c>
      <c r="AJ19" s="58"/>
      <c r="AK19" s="59">
        <f t="shared" si="4"/>
        <v>720336.42581999977</v>
      </c>
      <c r="AL19" s="59"/>
      <c r="AM19" s="60">
        <f t="shared" si="5"/>
        <v>-9.9999997764825821E-3</v>
      </c>
      <c r="AN19" s="31"/>
      <c r="AO19" s="31"/>
      <c r="AP19" s="31"/>
      <c r="AQ19" s="31"/>
      <c r="AR19" s="34"/>
    </row>
    <row r="20" spans="1:44" x14ac:dyDescent="0.3">
      <c r="A20" s="15"/>
      <c r="B20" s="71" t="s">
        <v>34</v>
      </c>
      <c r="C20" s="58">
        <v>316.7</v>
      </c>
      <c r="D20" s="58" t="s">
        <v>6</v>
      </c>
      <c r="E20" s="58"/>
      <c r="F20" s="58"/>
      <c r="G20" s="58"/>
      <c r="H20" s="175">
        <v>32677.94</v>
      </c>
      <c r="I20" s="175"/>
      <c r="J20" s="65">
        <v>6292.0871428571427</v>
      </c>
      <c r="L20" s="45">
        <v>316.7</v>
      </c>
      <c r="M20" s="58" t="s">
        <v>6</v>
      </c>
      <c r="N20" s="40">
        <f t="shared" si="0"/>
        <v>32677.94</v>
      </c>
      <c r="O20" s="58"/>
      <c r="P20" s="176">
        <v>382442.6</v>
      </c>
      <c r="Q20" s="175">
        <v>0</v>
      </c>
      <c r="R20" s="176">
        <v>382791.77</v>
      </c>
      <c r="S20" s="175"/>
      <c r="T20" s="176">
        <v>33027.11</v>
      </c>
      <c r="U20" s="175"/>
      <c r="V20" s="50">
        <f t="shared" si="1"/>
        <v>32677.939999999959</v>
      </c>
      <c r="W20" s="175"/>
      <c r="X20" s="69">
        <f t="shared" si="2"/>
        <v>4.0017766878008842E-11</v>
      </c>
      <c r="Y20" s="17"/>
      <c r="Z20" s="45">
        <v>316.7</v>
      </c>
      <c r="AA20" s="40">
        <f t="shared" si="3"/>
        <v>6292.0871428571427</v>
      </c>
      <c r="AB20" s="58"/>
      <c r="AC20" s="176">
        <v>181054.6</v>
      </c>
      <c r="AD20" s="58"/>
      <c r="AE20" s="40">
        <v>217943.28000000003</v>
      </c>
      <c r="AF20" s="59"/>
      <c r="AG20" s="40">
        <v>38512.44</v>
      </c>
      <c r="AH20" s="59"/>
      <c r="AI20" s="40">
        <v>4668.2771428571432</v>
      </c>
      <c r="AJ20" s="58"/>
      <c r="AK20" s="40">
        <f t="shared" si="4"/>
        <v>6292.0371428571234</v>
      </c>
      <c r="AL20" s="59"/>
      <c r="AM20" s="76">
        <f t="shared" si="5"/>
        <v>5.0000000019281288E-2</v>
      </c>
      <c r="AN20" s="31"/>
      <c r="AO20" s="31"/>
      <c r="AP20" s="31"/>
      <c r="AQ20" s="31"/>
    </row>
    <row r="21" spans="1:44" x14ac:dyDescent="0.3">
      <c r="B21" s="45"/>
      <c r="C21" s="58"/>
      <c r="D21" s="149"/>
      <c r="E21" s="58"/>
      <c r="F21" s="58"/>
      <c r="G21" s="58"/>
      <c r="H21" s="175"/>
      <c r="I21" s="175"/>
      <c r="J21" s="65"/>
      <c r="L21" s="79"/>
      <c r="M21" s="75"/>
      <c r="N21" s="39">
        <f>SUM(N15:N20)</f>
        <v>100387188.30999999</v>
      </c>
      <c r="O21" s="75"/>
      <c r="P21" s="39">
        <f>SUM(P15:P20)</f>
        <v>142240088.93000001</v>
      </c>
      <c r="Q21" s="75"/>
      <c r="R21" s="39">
        <f>SUM(R15:R20)</f>
        <v>41680391.530000001</v>
      </c>
      <c r="S21" s="75"/>
      <c r="T21" s="39">
        <f>SUM(T15:T20)</f>
        <v>4186.510000000002</v>
      </c>
      <c r="U21" s="75"/>
      <c r="V21" s="39">
        <f>SUM(V15:V20)</f>
        <v>100563883.91</v>
      </c>
      <c r="W21" s="75"/>
      <c r="X21" s="157">
        <f>SUM(X15:X20)</f>
        <v>-176695.60000000402</v>
      </c>
      <c r="Z21" s="79"/>
      <c r="AA21" s="39">
        <f>SUM(AA15:AA20)</f>
        <v>84165461.123012841</v>
      </c>
      <c r="AB21" s="75"/>
      <c r="AC21" s="40">
        <v>101069727.73</v>
      </c>
      <c r="AD21" s="75"/>
      <c r="AE21" s="39">
        <f>SUM(AE15:AE20)</f>
        <v>20692657.310000002</v>
      </c>
      <c r="AF21" s="75"/>
      <c r="AG21" s="39">
        <f>SUM(AG15:AG20)</f>
        <v>1324556.4199999997</v>
      </c>
      <c r="AH21" s="75"/>
      <c r="AI21" s="39">
        <f>SUM(AI15:AI20)</f>
        <v>2520646.1330128573</v>
      </c>
      <c r="AJ21" s="75"/>
      <c r="AK21" s="39">
        <f>SUM(AK15:AK20)</f>
        <v>84222272.97301285</v>
      </c>
      <c r="AL21" s="75"/>
      <c r="AM21" s="89">
        <f t="shared" si="5"/>
        <v>-56811.850000008941</v>
      </c>
    </row>
    <row r="22" spans="1:44" x14ac:dyDescent="0.3">
      <c r="B22" s="80" t="s">
        <v>35</v>
      </c>
      <c r="C22" s="58"/>
      <c r="D22" s="58"/>
      <c r="E22" s="58"/>
      <c r="F22" s="58"/>
      <c r="G22" s="58"/>
      <c r="H22" s="175"/>
      <c r="I22" s="175"/>
      <c r="J22" s="65"/>
      <c r="N22" s="165"/>
      <c r="O22" s="165"/>
      <c r="P22" s="178"/>
      <c r="Q22" s="165"/>
      <c r="R22" s="165"/>
      <c r="S22" s="165"/>
      <c r="T22" s="165"/>
      <c r="U22" s="165"/>
      <c r="V22" s="165"/>
      <c r="W22" s="165"/>
      <c r="X22" s="165"/>
      <c r="AA22" s="34"/>
      <c r="AB22" s="34"/>
      <c r="AC22" s="178"/>
      <c r="AD22" s="34"/>
      <c r="AE22" s="34"/>
      <c r="AF22" s="37"/>
      <c r="AG22" s="37"/>
      <c r="AH22" s="37"/>
      <c r="AI22" s="37"/>
      <c r="AJ22" s="34"/>
      <c r="AK22" s="34"/>
      <c r="AL22" s="34"/>
      <c r="AM22" s="34"/>
      <c r="AN22" s="34">
        <f t="shared" ref="AN22" si="6">SUM(AN15:AN21)</f>
        <v>0</v>
      </c>
      <c r="AO22" s="34"/>
    </row>
    <row r="23" spans="1:44" x14ac:dyDescent="0.3">
      <c r="B23" s="45"/>
      <c r="C23" s="62" t="s">
        <v>0</v>
      </c>
      <c r="D23" s="58"/>
      <c r="E23" s="58"/>
      <c r="F23" s="58"/>
      <c r="G23" s="58"/>
      <c r="H23" s="175"/>
      <c r="I23" s="175"/>
      <c r="J23" s="65"/>
    </row>
    <row r="24" spans="1:44" x14ac:dyDescent="0.3">
      <c r="A24" s="15"/>
      <c r="B24" s="71"/>
      <c r="C24" s="68" t="s">
        <v>10</v>
      </c>
      <c r="D24" s="58"/>
      <c r="E24" s="58"/>
      <c r="F24" s="58"/>
      <c r="G24" s="58"/>
      <c r="H24" s="175"/>
      <c r="I24" s="175"/>
      <c r="J24" s="65"/>
      <c r="P24" s="178"/>
      <c r="AC24" s="174"/>
    </row>
    <row r="25" spans="1:44" x14ac:dyDescent="0.3">
      <c r="A25" s="15"/>
      <c r="B25" s="71" t="s">
        <v>35</v>
      </c>
      <c r="C25" s="58">
        <v>312</v>
      </c>
      <c r="D25" s="58" t="s">
        <v>2</v>
      </c>
      <c r="E25" s="58"/>
      <c r="F25" s="58"/>
      <c r="G25" s="58"/>
      <c r="H25" s="175">
        <v>2563376.41</v>
      </c>
      <c r="I25" s="175"/>
      <c r="J25" s="65">
        <v>2184878.4502500002</v>
      </c>
      <c r="K25" s="3"/>
      <c r="L25" s="9"/>
      <c r="M25" s="9"/>
      <c r="N25" s="9"/>
      <c r="O25" s="9"/>
      <c r="P25" s="167"/>
      <c r="AC25" s="174"/>
      <c r="AD25" s="163"/>
      <c r="AE25" s="163"/>
      <c r="AF25" s="163"/>
      <c r="AG25" s="163"/>
      <c r="AH25" s="163"/>
      <c r="AI25" s="163"/>
      <c r="AJ25" s="163"/>
      <c r="AM25" s="163"/>
    </row>
    <row r="26" spans="1:44" x14ac:dyDescent="0.3">
      <c r="A26" s="15"/>
      <c r="B26" s="71"/>
      <c r="C26" s="58"/>
      <c r="D26" s="58"/>
      <c r="E26" s="58"/>
      <c r="F26" s="58"/>
      <c r="G26" s="58"/>
      <c r="H26" s="175"/>
      <c r="I26" s="175"/>
      <c r="J26" s="65"/>
      <c r="K26" s="3"/>
      <c r="L26" s="9"/>
      <c r="M26" s="9"/>
      <c r="N26" s="9"/>
      <c r="O26" s="9"/>
      <c r="P26" s="167"/>
    </row>
    <row r="27" spans="1:44" x14ac:dyDescent="0.3">
      <c r="A27" s="15"/>
      <c r="B27" s="71"/>
      <c r="C27" s="72" t="s">
        <v>11</v>
      </c>
      <c r="D27" s="58"/>
      <c r="E27" s="58"/>
      <c r="F27" s="58"/>
      <c r="G27" s="58"/>
      <c r="H27" s="175"/>
      <c r="I27" s="175"/>
      <c r="J27" s="65"/>
      <c r="K27" s="3"/>
      <c r="L27" s="9"/>
      <c r="M27" s="9"/>
      <c r="N27" s="9"/>
      <c r="O27" s="9"/>
      <c r="P27" s="167"/>
    </row>
    <row r="28" spans="1:44" x14ac:dyDescent="0.3">
      <c r="A28" s="15"/>
      <c r="B28" s="71" t="s">
        <v>35</v>
      </c>
      <c r="C28" s="58">
        <v>311</v>
      </c>
      <c r="D28" s="58" t="s">
        <v>1</v>
      </c>
      <c r="E28" s="58"/>
      <c r="F28" s="58"/>
      <c r="G28" s="58"/>
      <c r="H28" s="175">
        <v>59056.19</v>
      </c>
      <c r="I28" s="175"/>
      <c r="J28" s="65">
        <v>41278.289989999997</v>
      </c>
      <c r="K28" s="5"/>
      <c r="L28" s="12"/>
      <c r="M28" s="12"/>
      <c r="N28" s="12"/>
      <c r="O28" s="12"/>
      <c r="P28" s="169"/>
    </row>
    <row r="29" spans="1:44" x14ac:dyDescent="0.3">
      <c r="A29" s="15"/>
      <c r="B29" s="71" t="s">
        <v>35</v>
      </c>
      <c r="C29" s="58">
        <v>312</v>
      </c>
      <c r="D29" s="58" t="s">
        <v>2</v>
      </c>
      <c r="E29" s="58"/>
      <c r="F29" s="58"/>
      <c r="G29" s="58"/>
      <c r="H29" s="175">
        <v>411145.92</v>
      </c>
      <c r="I29" s="175"/>
      <c r="J29" s="65">
        <v>217792.00799999997</v>
      </c>
      <c r="K29" s="1"/>
    </row>
    <row r="30" spans="1:44" x14ac:dyDescent="0.3">
      <c r="A30" s="15"/>
      <c r="B30" s="71"/>
      <c r="C30" s="58"/>
      <c r="D30" s="58"/>
      <c r="E30" s="58"/>
      <c r="F30" s="58"/>
      <c r="G30" s="58"/>
      <c r="H30" s="175"/>
      <c r="I30" s="175"/>
      <c r="J30" s="65"/>
      <c r="K30" s="3"/>
      <c r="L30" s="9"/>
      <c r="M30" s="9"/>
      <c r="N30" s="9"/>
      <c r="O30" s="9"/>
      <c r="P30" s="167"/>
    </row>
    <row r="31" spans="1:44" x14ac:dyDescent="0.3">
      <c r="A31" s="15"/>
      <c r="B31" s="71"/>
      <c r="C31" s="72" t="s">
        <v>12</v>
      </c>
      <c r="D31" s="58"/>
      <c r="E31" s="58"/>
      <c r="F31" s="58"/>
      <c r="G31" s="58"/>
      <c r="H31" s="175"/>
      <c r="I31" s="175"/>
      <c r="J31" s="65"/>
      <c r="K31" s="3"/>
      <c r="L31" s="9"/>
      <c r="M31" s="9"/>
      <c r="N31" s="9"/>
      <c r="O31" s="9"/>
      <c r="P31" s="167"/>
    </row>
    <row r="32" spans="1:44" x14ac:dyDescent="0.3">
      <c r="A32" s="15"/>
      <c r="B32" s="71" t="s">
        <v>35</v>
      </c>
      <c r="C32" s="58">
        <v>311</v>
      </c>
      <c r="D32" s="58" t="s">
        <v>1</v>
      </c>
      <c r="E32" s="58"/>
      <c r="F32" s="58"/>
      <c r="G32" s="58"/>
      <c r="H32" s="175">
        <v>87560.23</v>
      </c>
      <c r="I32" s="175"/>
      <c r="J32" s="65">
        <v>45353.294829999999</v>
      </c>
      <c r="K32" s="5"/>
      <c r="L32" s="12"/>
      <c r="M32" s="12"/>
      <c r="N32" s="12"/>
      <c r="O32" s="12"/>
      <c r="P32" s="169"/>
    </row>
    <row r="33" spans="1:16" x14ac:dyDescent="0.3">
      <c r="A33" s="15"/>
      <c r="B33" s="71"/>
      <c r="C33" s="58"/>
      <c r="D33" s="58"/>
      <c r="E33" s="58"/>
      <c r="F33" s="58"/>
      <c r="G33" s="58"/>
      <c r="H33" s="175"/>
      <c r="I33" s="175"/>
      <c r="J33" s="65"/>
      <c r="K33" s="1"/>
    </row>
    <row r="34" spans="1:16" x14ac:dyDescent="0.3">
      <c r="A34" s="15"/>
      <c r="B34" s="71"/>
      <c r="C34" s="72" t="s">
        <v>13</v>
      </c>
      <c r="D34" s="58"/>
      <c r="E34" s="58"/>
      <c r="F34" s="58"/>
      <c r="G34" s="58"/>
      <c r="H34" s="175"/>
      <c r="I34" s="175"/>
      <c r="J34" s="65"/>
      <c r="K34" s="3"/>
      <c r="L34" s="9"/>
      <c r="M34" s="9"/>
      <c r="N34" s="9"/>
      <c r="O34" s="9"/>
      <c r="P34" s="167"/>
    </row>
    <row r="35" spans="1:16" x14ac:dyDescent="0.3">
      <c r="A35" s="15"/>
      <c r="B35" s="71" t="s">
        <v>35</v>
      </c>
      <c r="C35" s="58">
        <v>311</v>
      </c>
      <c r="D35" s="58" t="s">
        <v>1</v>
      </c>
      <c r="E35" s="58"/>
      <c r="F35" s="58"/>
      <c r="G35" s="58"/>
      <c r="H35" s="175">
        <v>5894.93</v>
      </c>
      <c r="I35" s="175"/>
      <c r="J35" s="65">
        <v>-4468.9364699999996</v>
      </c>
      <c r="K35" s="4"/>
      <c r="L35" s="11"/>
      <c r="M35" s="11"/>
      <c r="N35" s="11"/>
      <c r="O35" s="11"/>
      <c r="P35" s="168"/>
    </row>
    <row r="36" spans="1:16" x14ac:dyDescent="0.3">
      <c r="A36" s="15"/>
      <c r="B36" s="71"/>
      <c r="C36" s="58"/>
      <c r="D36" s="58"/>
      <c r="E36" s="58"/>
      <c r="F36" s="58"/>
      <c r="G36" s="58"/>
      <c r="H36" s="175"/>
      <c r="I36" s="175"/>
      <c r="J36" s="65"/>
      <c r="K36" s="1"/>
    </row>
    <row r="37" spans="1:16" x14ac:dyDescent="0.3">
      <c r="A37" s="15"/>
      <c r="B37" s="71"/>
      <c r="C37" s="72" t="s">
        <v>14</v>
      </c>
      <c r="D37" s="58"/>
      <c r="E37" s="58"/>
      <c r="F37" s="58"/>
      <c r="G37" s="58"/>
      <c r="H37" s="175"/>
      <c r="I37" s="175"/>
      <c r="J37" s="65"/>
      <c r="K37" s="3"/>
      <c r="L37" s="9"/>
      <c r="M37" s="9"/>
      <c r="N37" s="9"/>
      <c r="O37" s="9"/>
      <c r="P37" s="167"/>
    </row>
    <row r="38" spans="1:16" x14ac:dyDescent="0.3">
      <c r="A38" s="15"/>
      <c r="B38" s="81" t="s">
        <v>35</v>
      </c>
      <c r="C38" s="75">
        <v>311</v>
      </c>
      <c r="D38" s="75" t="s">
        <v>1</v>
      </c>
      <c r="E38" s="75"/>
      <c r="F38" s="75"/>
      <c r="G38" s="75"/>
      <c r="H38" s="176">
        <v>92013.09</v>
      </c>
      <c r="I38" s="176"/>
      <c r="J38" s="69">
        <v>15235.204890000001</v>
      </c>
      <c r="K38" s="4"/>
      <c r="L38" s="11"/>
      <c r="M38" s="11"/>
      <c r="N38" s="11"/>
      <c r="O38" s="11"/>
      <c r="P38" s="168"/>
    </row>
    <row r="39" spans="1:16" x14ac:dyDescent="0.3">
      <c r="B39" s="19"/>
      <c r="C39" s="1"/>
      <c r="D39" s="1"/>
      <c r="E39" s="1"/>
      <c r="F39" s="1"/>
      <c r="G39" s="1"/>
      <c r="H39" s="17"/>
      <c r="I39" s="18"/>
      <c r="J39" s="17"/>
      <c r="K39" s="1"/>
    </row>
    <row r="40" spans="1:16" x14ac:dyDescent="0.3">
      <c r="C40" s="1"/>
      <c r="D40" s="2"/>
      <c r="E40" s="1"/>
      <c r="F40" s="1"/>
      <c r="G40" s="1"/>
      <c r="H40" s="17"/>
      <c r="I40" s="18"/>
      <c r="J40" s="17"/>
      <c r="K40" s="3"/>
      <c r="L40" s="9"/>
      <c r="M40" s="9"/>
      <c r="N40" s="9"/>
      <c r="O40" s="9"/>
      <c r="P40" s="167"/>
    </row>
    <row r="41" spans="1:16" ht="15.6" x14ac:dyDescent="0.3">
      <c r="B41" s="52" t="s">
        <v>42</v>
      </c>
      <c r="C41" s="54"/>
      <c r="D41" s="54"/>
      <c r="E41" s="54"/>
      <c r="F41" s="54"/>
      <c r="G41" s="54"/>
      <c r="H41" s="54"/>
      <c r="I41" s="77"/>
      <c r="J41" s="78"/>
      <c r="K41" s="17"/>
      <c r="L41" s="6"/>
      <c r="M41" s="13"/>
      <c r="N41" s="13"/>
      <c r="O41" s="13"/>
      <c r="P41" s="170"/>
    </row>
    <row r="42" spans="1:16" x14ac:dyDescent="0.3">
      <c r="B42" s="45"/>
      <c r="C42" s="48"/>
      <c r="D42" s="48" t="s">
        <v>40</v>
      </c>
      <c r="E42" s="48"/>
      <c r="F42" s="48" t="s">
        <v>44</v>
      </c>
      <c r="G42" s="48"/>
      <c r="H42" s="48"/>
      <c r="I42" s="48"/>
      <c r="J42" s="65"/>
      <c r="K42" s="17"/>
      <c r="L42" s="7"/>
      <c r="M42" s="14"/>
      <c r="N42" s="14"/>
      <c r="O42" s="14"/>
      <c r="P42" s="171"/>
    </row>
    <row r="43" spans="1:16" x14ac:dyDescent="0.3">
      <c r="A43" s="32"/>
      <c r="B43" s="45"/>
      <c r="C43" s="48"/>
      <c r="D43" s="48" t="s">
        <v>61</v>
      </c>
      <c r="E43" s="48" t="s">
        <v>62</v>
      </c>
      <c r="F43" s="48" t="s">
        <v>49</v>
      </c>
      <c r="G43" s="48" t="s">
        <v>37</v>
      </c>
      <c r="H43" s="48" t="s">
        <v>38</v>
      </c>
      <c r="I43" s="48" t="s">
        <v>39</v>
      </c>
      <c r="J43" s="65"/>
      <c r="K43" s="17"/>
      <c r="L43"/>
    </row>
    <row r="44" spans="1:16" x14ac:dyDescent="0.3">
      <c r="B44" s="45"/>
      <c r="C44" s="58" t="s">
        <v>56</v>
      </c>
      <c r="D44" s="58"/>
      <c r="E44" s="58"/>
      <c r="F44" s="58"/>
      <c r="G44" s="58"/>
      <c r="H44" s="58"/>
      <c r="I44" s="175"/>
      <c r="J44" s="65"/>
      <c r="K44" s="17"/>
      <c r="L44"/>
    </row>
    <row r="45" spans="1:16" x14ac:dyDescent="0.3">
      <c r="B45" s="45"/>
      <c r="C45" s="58"/>
      <c r="D45" s="58">
        <v>311</v>
      </c>
      <c r="E45" s="58" t="s">
        <v>1</v>
      </c>
      <c r="F45" s="175">
        <v>10582281.140000001</v>
      </c>
      <c r="G45" s="175">
        <v>-2661.4700000000003</v>
      </c>
      <c r="H45" s="175">
        <v>12611.880000000001</v>
      </c>
      <c r="I45" s="175">
        <v>-148458.86000000002</v>
      </c>
      <c r="J45" s="65"/>
      <c r="K45" s="17"/>
      <c r="L45"/>
    </row>
    <row r="46" spans="1:16" x14ac:dyDescent="0.3">
      <c r="B46" s="45"/>
      <c r="C46" s="58"/>
      <c r="D46" s="58">
        <v>312</v>
      </c>
      <c r="E46" s="58" t="s">
        <v>2</v>
      </c>
      <c r="F46" s="175">
        <v>3273515.71</v>
      </c>
      <c r="G46" s="175">
        <v>256041.06</v>
      </c>
      <c r="H46" s="175">
        <v>16106.43</v>
      </c>
      <c r="I46" s="175">
        <v>-233441.69</v>
      </c>
      <c r="J46" s="65"/>
      <c r="K46" s="17"/>
      <c r="L46"/>
    </row>
    <row r="47" spans="1:16" x14ac:dyDescent="0.3">
      <c r="B47" s="45"/>
      <c r="C47" s="58"/>
      <c r="D47" s="58">
        <v>314</v>
      </c>
      <c r="E47" s="58" t="s">
        <v>3</v>
      </c>
      <c r="F47" s="175">
        <v>3642315.33</v>
      </c>
      <c r="G47" s="175">
        <v>262052.35</v>
      </c>
      <c r="H47" s="175">
        <v>280074.26</v>
      </c>
      <c r="I47" s="175">
        <v>-514555.5</v>
      </c>
      <c r="J47" s="65"/>
      <c r="K47" s="17"/>
      <c r="L47"/>
    </row>
    <row r="48" spans="1:16" x14ac:dyDescent="0.3">
      <c r="B48" s="45"/>
      <c r="C48" s="58"/>
      <c r="D48" s="58">
        <v>315</v>
      </c>
      <c r="E48" s="58" t="s">
        <v>4</v>
      </c>
      <c r="F48" s="175">
        <v>2905233.45</v>
      </c>
      <c r="G48" s="175">
        <v>0</v>
      </c>
      <c r="H48" s="175">
        <v>0</v>
      </c>
      <c r="I48" s="175">
        <v>0</v>
      </c>
      <c r="J48" s="65"/>
      <c r="K48" s="17"/>
      <c r="L48"/>
    </row>
    <row r="49" spans="1:35" x14ac:dyDescent="0.3">
      <c r="B49" s="45"/>
      <c r="C49" s="58"/>
      <c r="D49" s="58">
        <v>316</v>
      </c>
      <c r="E49" s="58" t="s">
        <v>57</v>
      </c>
      <c r="F49" s="175">
        <v>1612241.5299999998</v>
      </c>
      <c r="G49" s="175">
        <v>-434.35</v>
      </c>
      <c r="H49" s="175">
        <v>0</v>
      </c>
      <c r="I49" s="175">
        <v>0</v>
      </c>
      <c r="J49" s="65"/>
      <c r="K49" s="17"/>
      <c r="L49"/>
    </row>
    <row r="50" spans="1:35" x14ac:dyDescent="0.3">
      <c r="B50" s="45"/>
      <c r="C50" s="58"/>
      <c r="D50" s="58">
        <v>316.7</v>
      </c>
      <c r="E50" s="58" t="s">
        <v>60</v>
      </c>
      <c r="F50" s="175">
        <v>347723.43</v>
      </c>
      <c r="G50" s="175">
        <v>59188.79</v>
      </c>
      <c r="H50" s="175">
        <v>24469.62</v>
      </c>
      <c r="I50" s="175">
        <v>0</v>
      </c>
      <c r="J50" s="65"/>
      <c r="K50" s="17"/>
      <c r="L50"/>
    </row>
    <row r="51" spans="1:35" x14ac:dyDescent="0.3">
      <c r="B51" s="45"/>
      <c r="C51" s="58"/>
      <c r="D51" s="58"/>
      <c r="E51" s="58"/>
      <c r="F51" s="175"/>
      <c r="G51" s="175"/>
      <c r="H51" s="175"/>
      <c r="I51" s="175"/>
      <c r="J51" s="65"/>
      <c r="K51" s="17"/>
      <c r="L51"/>
    </row>
    <row r="52" spans="1:35" x14ac:dyDescent="0.3">
      <c r="B52" s="45"/>
      <c r="C52" s="58" t="s">
        <v>0</v>
      </c>
      <c r="D52" s="58"/>
      <c r="E52" s="58"/>
      <c r="F52" s="175"/>
      <c r="G52" s="175"/>
      <c r="H52" s="175"/>
      <c r="I52" s="175"/>
      <c r="J52" s="65"/>
      <c r="K52" s="17"/>
      <c r="L52"/>
    </row>
    <row r="53" spans="1:35" x14ac:dyDescent="0.3">
      <c r="B53" s="45"/>
      <c r="C53" s="58"/>
      <c r="D53" s="58">
        <v>311</v>
      </c>
      <c r="E53" s="58" t="s">
        <v>1</v>
      </c>
      <c r="F53" s="175">
        <v>3455705.64</v>
      </c>
      <c r="G53" s="175">
        <v>19793.580000000002</v>
      </c>
      <c r="H53" s="175">
        <v>9489.16</v>
      </c>
      <c r="I53" s="175">
        <v>0</v>
      </c>
      <c r="J53" s="65"/>
      <c r="K53" s="17"/>
      <c r="L53"/>
    </row>
    <row r="54" spans="1:35" s="30" customFormat="1" x14ac:dyDescent="0.3">
      <c r="A54"/>
      <c r="B54" s="45"/>
      <c r="C54" s="58"/>
      <c r="D54" s="58">
        <v>312</v>
      </c>
      <c r="E54" s="58" t="s">
        <v>2</v>
      </c>
      <c r="F54" s="175">
        <v>71001368.280000001</v>
      </c>
      <c r="G54" s="175">
        <v>-123840.37</v>
      </c>
      <c r="H54" s="175">
        <v>389087.07</v>
      </c>
      <c r="I54" s="175">
        <v>191705.36000000002</v>
      </c>
      <c r="J54" s="65"/>
      <c r="K54" s="33"/>
      <c r="P54" s="165"/>
      <c r="S54" s="36"/>
      <c r="T54" s="36"/>
      <c r="AC54" s="165"/>
      <c r="AF54" s="36"/>
      <c r="AG54" s="36"/>
      <c r="AH54" s="36"/>
      <c r="AI54" s="36"/>
    </row>
    <row r="55" spans="1:35" x14ac:dyDescent="0.3">
      <c r="B55" s="45"/>
      <c r="C55" s="58"/>
      <c r="D55" s="58">
        <v>314</v>
      </c>
      <c r="E55" s="58" t="s">
        <v>3</v>
      </c>
      <c r="F55" s="175">
        <v>36523008.190000005</v>
      </c>
      <c r="G55" s="175">
        <v>118530.55</v>
      </c>
      <c r="H55" s="175">
        <v>663733.45000000007</v>
      </c>
      <c r="I55" s="175">
        <v>482622.97000000003</v>
      </c>
      <c r="J55" s="65"/>
      <c r="K55" s="17"/>
      <c r="L55"/>
    </row>
    <row r="56" spans="1:35" x14ac:dyDescent="0.3">
      <c r="B56" s="45"/>
      <c r="C56" s="58"/>
      <c r="D56" s="58">
        <v>315</v>
      </c>
      <c r="E56" s="58" t="s">
        <v>4</v>
      </c>
      <c r="F56" s="175">
        <v>8944551.8699999992</v>
      </c>
      <c r="G56" s="175">
        <v>527153.29</v>
      </c>
      <c r="H56" s="175">
        <v>298365.46000000002</v>
      </c>
      <c r="I56" s="175">
        <v>0</v>
      </c>
      <c r="J56" s="65"/>
      <c r="K56" s="17"/>
      <c r="L56"/>
    </row>
    <row r="57" spans="1:35" x14ac:dyDescent="0.3">
      <c r="B57" s="45"/>
      <c r="C57" s="58"/>
      <c r="D57" s="58">
        <v>316</v>
      </c>
      <c r="E57" s="58" t="s">
        <v>57</v>
      </c>
      <c r="F57" s="175">
        <v>752385.98</v>
      </c>
      <c r="G57" s="175">
        <v>0</v>
      </c>
      <c r="H57" s="175">
        <v>0</v>
      </c>
      <c r="I57" s="175">
        <v>0</v>
      </c>
      <c r="J57" s="65"/>
      <c r="K57" s="17"/>
      <c r="L57"/>
    </row>
    <row r="58" spans="1:35" x14ac:dyDescent="0.3">
      <c r="B58" s="79"/>
      <c r="C58" s="75"/>
      <c r="D58" s="75">
        <v>316.7</v>
      </c>
      <c r="E58" s="75" t="s">
        <v>60</v>
      </c>
      <c r="F58" s="176">
        <v>0</v>
      </c>
      <c r="G58" s="176">
        <v>0</v>
      </c>
      <c r="H58" s="176">
        <v>0</v>
      </c>
      <c r="I58" s="176">
        <v>0</v>
      </c>
      <c r="J58" s="69"/>
      <c r="K58" s="17"/>
      <c r="L58"/>
    </row>
    <row r="59" spans="1:35" x14ac:dyDescent="0.3">
      <c r="H59"/>
      <c r="J59" s="18"/>
      <c r="K59" s="17"/>
      <c r="L59"/>
    </row>
    <row r="60" spans="1:35" x14ac:dyDescent="0.3">
      <c r="B60" s="156"/>
      <c r="C60" s="54"/>
      <c r="D60" s="54"/>
      <c r="E60" s="54"/>
      <c r="F60" s="77"/>
      <c r="G60" s="77"/>
      <c r="H60" s="77"/>
      <c r="I60" s="77"/>
      <c r="J60" s="77"/>
      <c r="K60" s="77"/>
      <c r="L60" s="82"/>
    </row>
    <row r="61" spans="1:35" ht="15.6" x14ac:dyDescent="0.3">
      <c r="B61" s="83" t="s">
        <v>54</v>
      </c>
      <c r="C61" s="58"/>
      <c r="D61" s="58"/>
      <c r="E61" s="58"/>
      <c r="F61" s="48" t="s">
        <v>44</v>
      </c>
      <c r="G61" s="48" t="s">
        <v>45</v>
      </c>
      <c r="H61" s="48" t="s">
        <v>38</v>
      </c>
      <c r="I61" s="48" t="s">
        <v>46</v>
      </c>
      <c r="J61" s="48" t="s">
        <v>47</v>
      </c>
      <c r="K61" s="48" t="s">
        <v>48</v>
      </c>
      <c r="L61" s="84" t="s">
        <v>39</v>
      </c>
    </row>
    <row r="62" spans="1:35" x14ac:dyDescent="0.3">
      <c r="B62" s="45"/>
      <c r="C62" s="58"/>
      <c r="D62" s="58"/>
      <c r="E62" s="58"/>
      <c r="F62" s="48" t="s">
        <v>49</v>
      </c>
      <c r="G62" s="48"/>
      <c r="H62" s="48"/>
      <c r="I62" s="48" t="s">
        <v>50</v>
      </c>
      <c r="J62" s="48"/>
      <c r="K62" s="48" t="s">
        <v>51</v>
      </c>
      <c r="L62" s="84"/>
    </row>
    <row r="63" spans="1:35" x14ac:dyDescent="0.3">
      <c r="B63" s="45"/>
      <c r="C63" s="58" t="s">
        <v>56</v>
      </c>
      <c r="D63" s="58"/>
      <c r="E63" s="175"/>
      <c r="F63" s="175"/>
      <c r="G63" s="175"/>
      <c r="H63" s="175"/>
      <c r="I63" s="175"/>
      <c r="J63" s="175"/>
      <c r="K63" s="58"/>
      <c r="L63" s="85"/>
    </row>
    <row r="64" spans="1:35" x14ac:dyDescent="0.3">
      <c r="B64" s="45"/>
      <c r="C64" s="58"/>
      <c r="D64" s="58">
        <v>311</v>
      </c>
      <c r="E64" s="58" t="s">
        <v>1</v>
      </c>
      <c r="F64" s="59">
        <v>9716370.2200000007</v>
      </c>
      <c r="G64" s="59">
        <v>221012.92</v>
      </c>
      <c r="H64" s="175">
        <v>12611.880000000001</v>
      </c>
      <c r="I64" s="175">
        <v>136368.15</v>
      </c>
      <c r="J64" s="175">
        <v>0</v>
      </c>
      <c r="K64" s="59">
        <v>0</v>
      </c>
      <c r="L64" s="60">
        <v>-33910.160000000003</v>
      </c>
    </row>
    <row r="65" spans="2:12" x14ac:dyDescent="0.3">
      <c r="B65" s="45"/>
      <c r="C65" s="58"/>
      <c r="D65" s="58">
        <v>312</v>
      </c>
      <c r="E65" s="175" t="s">
        <v>2</v>
      </c>
      <c r="F65" s="175">
        <v>1666461.62</v>
      </c>
      <c r="G65" s="175">
        <v>82361.570000000007</v>
      </c>
      <c r="H65" s="175">
        <v>16106.43</v>
      </c>
      <c r="I65" s="175">
        <v>0</v>
      </c>
      <c r="J65" s="175">
        <v>0</v>
      </c>
      <c r="K65" s="59">
        <v>0</v>
      </c>
      <c r="L65" s="60">
        <v>-46953.04</v>
      </c>
    </row>
    <row r="66" spans="2:12" x14ac:dyDescent="0.3">
      <c r="B66" s="45"/>
      <c r="C66" s="58"/>
      <c r="D66" s="58">
        <v>314</v>
      </c>
      <c r="E66" s="175" t="s">
        <v>3</v>
      </c>
      <c r="F66" s="175">
        <v>570345.9</v>
      </c>
      <c r="G66" s="175">
        <v>83890.790000000008</v>
      </c>
      <c r="H66" s="175">
        <v>280074.26</v>
      </c>
      <c r="I66" s="175">
        <v>35.869999999999997</v>
      </c>
      <c r="J66" s="175">
        <v>0</v>
      </c>
      <c r="K66" s="59">
        <v>0</v>
      </c>
      <c r="L66" s="60">
        <v>-7075.49</v>
      </c>
    </row>
    <row r="67" spans="2:12" x14ac:dyDescent="0.3">
      <c r="B67" s="45"/>
      <c r="C67" s="58"/>
      <c r="D67" s="58">
        <v>315</v>
      </c>
      <c r="E67" s="58" t="s">
        <v>4</v>
      </c>
      <c r="F67" s="59">
        <v>1652524.52</v>
      </c>
      <c r="G67" s="59">
        <v>63915.12</v>
      </c>
      <c r="H67" s="59">
        <v>0</v>
      </c>
      <c r="I67" s="59">
        <v>0</v>
      </c>
      <c r="J67" s="59">
        <v>0</v>
      </c>
      <c r="K67" s="59">
        <v>0</v>
      </c>
      <c r="L67" s="60">
        <v>0</v>
      </c>
    </row>
    <row r="68" spans="2:12" x14ac:dyDescent="0.3">
      <c r="B68" s="45"/>
      <c r="C68" s="58"/>
      <c r="D68" s="58">
        <v>316</v>
      </c>
      <c r="E68" s="58" t="s">
        <v>57</v>
      </c>
      <c r="F68" s="59">
        <v>1045649.56</v>
      </c>
      <c r="G68" s="59">
        <v>37191.660000000003</v>
      </c>
      <c r="H68" s="59">
        <v>0</v>
      </c>
      <c r="I68" s="59">
        <v>8344.8700000000008</v>
      </c>
      <c r="J68" s="59">
        <v>0</v>
      </c>
      <c r="K68" s="59">
        <v>0</v>
      </c>
      <c r="L68" s="60">
        <v>0</v>
      </c>
    </row>
    <row r="69" spans="2:12" x14ac:dyDescent="0.3">
      <c r="B69" s="45"/>
      <c r="C69" s="58"/>
      <c r="D69" s="58">
        <v>316.7</v>
      </c>
      <c r="E69" s="58" t="s">
        <v>60</v>
      </c>
      <c r="F69" s="59">
        <v>155478.73000000001</v>
      </c>
      <c r="G69" s="59">
        <v>50045.49</v>
      </c>
      <c r="H69" s="59">
        <v>24469.62</v>
      </c>
      <c r="I69" s="59">
        <v>0</v>
      </c>
      <c r="J69" s="59">
        <v>0</v>
      </c>
      <c r="K69" s="59">
        <v>0</v>
      </c>
      <c r="L69" s="60">
        <v>0</v>
      </c>
    </row>
    <row r="70" spans="2:12" x14ac:dyDescent="0.3">
      <c r="B70" s="45"/>
      <c r="C70" s="58"/>
      <c r="D70" s="58"/>
      <c r="E70" s="58"/>
      <c r="F70" s="59"/>
      <c r="G70" s="59"/>
      <c r="H70" s="59"/>
      <c r="I70" s="59"/>
      <c r="J70" s="59"/>
      <c r="K70" s="59"/>
      <c r="L70" s="60"/>
    </row>
    <row r="71" spans="2:12" x14ac:dyDescent="0.3">
      <c r="B71" s="45"/>
      <c r="C71" s="58" t="s">
        <v>0</v>
      </c>
      <c r="D71" s="58"/>
      <c r="E71" s="58"/>
      <c r="F71" s="59"/>
      <c r="G71" s="59"/>
      <c r="H71" s="59"/>
      <c r="I71" s="59"/>
      <c r="J71" s="59"/>
      <c r="K71" s="59"/>
      <c r="L71" s="60"/>
    </row>
    <row r="72" spans="2:12" x14ac:dyDescent="0.3">
      <c r="B72" s="45"/>
      <c r="C72" s="58"/>
      <c r="D72" s="58">
        <v>311</v>
      </c>
      <c r="E72" s="58" t="s">
        <v>1</v>
      </c>
      <c r="F72" s="59">
        <v>1750720</v>
      </c>
      <c r="G72" s="59">
        <v>72595.430000000008</v>
      </c>
      <c r="H72" s="59">
        <v>9489.16</v>
      </c>
      <c r="I72" s="59">
        <v>5030.82</v>
      </c>
      <c r="J72" s="59">
        <v>0</v>
      </c>
      <c r="K72" s="59">
        <v>0</v>
      </c>
      <c r="L72" s="60">
        <v>164.78</v>
      </c>
    </row>
    <row r="73" spans="2:12" x14ac:dyDescent="0.3">
      <c r="B73" s="45"/>
      <c r="C73" s="58"/>
      <c r="D73" s="58">
        <v>312</v>
      </c>
      <c r="E73" s="58" t="s">
        <v>2</v>
      </c>
      <c r="F73" s="59">
        <v>61180901.100000001</v>
      </c>
      <c r="G73" s="59">
        <v>1781602.13</v>
      </c>
      <c r="H73" s="59">
        <v>389087.07</v>
      </c>
      <c r="I73" s="59">
        <v>10954.93</v>
      </c>
      <c r="J73" s="59">
        <v>0</v>
      </c>
      <c r="K73" s="59">
        <v>53393.840000000004</v>
      </c>
      <c r="L73" s="60">
        <v>134468.29999999999</v>
      </c>
    </row>
    <row r="74" spans="2:12" x14ac:dyDescent="0.3">
      <c r="B74" s="45"/>
      <c r="C74" s="58"/>
      <c r="D74" s="58">
        <v>314</v>
      </c>
      <c r="E74" s="58" t="s">
        <v>3</v>
      </c>
      <c r="F74" s="59">
        <v>18573847.600000001</v>
      </c>
      <c r="G74" s="59">
        <v>953179.5</v>
      </c>
      <c r="H74" s="59">
        <v>663733.45000000007</v>
      </c>
      <c r="I74" s="59">
        <v>25961.940000000002</v>
      </c>
      <c r="J74" s="59">
        <v>0</v>
      </c>
      <c r="K74" s="59">
        <v>97277.39</v>
      </c>
      <c r="L74" s="60">
        <v>-1325491.6400000001</v>
      </c>
    </row>
    <row r="75" spans="2:12" x14ac:dyDescent="0.3">
      <c r="B75" s="45"/>
      <c r="C75" s="58"/>
      <c r="D75" s="58">
        <v>315</v>
      </c>
      <c r="E75" s="58" t="s">
        <v>4</v>
      </c>
      <c r="F75" s="59">
        <v>3648702.46</v>
      </c>
      <c r="G75" s="59">
        <v>197918.62</v>
      </c>
      <c r="H75" s="59">
        <v>298365.46000000002</v>
      </c>
      <c r="I75" s="59">
        <v>16123.66</v>
      </c>
      <c r="J75" s="59">
        <v>0</v>
      </c>
      <c r="K75" s="59">
        <v>0</v>
      </c>
      <c r="L75" s="60">
        <v>481.93</v>
      </c>
    </row>
    <row r="76" spans="2:12" x14ac:dyDescent="0.3">
      <c r="B76" s="45"/>
      <c r="C76" s="58"/>
      <c r="D76" s="58">
        <v>316</v>
      </c>
      <c r="E76" s="58" t="s">
        <v>57</v>
      </c>
      <c r="F76" s="59">
        <v>572265.25</v>
      </c>
      <c r="G76" s="59">
        <v>17304.84</v>
      </c>
      <c r="H76" s="59">
        <v>0</v>
      </c>
      <c r="I76" s="59">
        <v>0</v>
      </c>
      <c r="J76" s="59">
        <v>0</v>
      </c>
      <c r="K76" s="59">
        <v>0</v>
      </c>
      <c r="L76" s="60">
        <v>-155.64000000000001</v>
      </c>
    </row>
    <row r="77" spans="2:12" x14ac:dyDescent="0.3">
      <c r="B77" s="45"/>
      <c r="C77" s="58"/>
      <c r="D77" s="58">
        <v>316.7</v>
      </c>
      <c r="E77" s="58" t="s">
        <v>60</v>
      </c>
      <c r="F77" s="59">
        <v>0</v>
      </c>
      <c r="G77" s="59">
        <v>0</v>
      </c>
      <c r="H77" s="59">
        <v>0</v>
      </c>
      <c r="I77" s="59">
        <v>0</v>
      </c>
      <c r="J77" s="59">
        <v>0</v>
      </c>
      <c r="K77" s="59">
        <v>0</v>
      </c>
      <c r="L77" s="60">
        <v>0</v>
      </c>
    </row>
    <row r="78" spans="2:12" x14ac:dyDescent="0.3">
      <c r="B78" s="79"/>
      <c r="C78" s="75"/>
      <c r="D78" s="75"/>
      <c r="E78" s="75"/>
      <c r="F78" s="75"/>
      <c r="G78" s="75"/>
      <c r="H78" s="75"/>
      <c r="I78" s="40"/>
      <c r="J78" s="40"/>
      <c r="K78" s="40"/>
      <c r="L78" s="86"/>
    </row>
    <row r="79" spans="2:12" x14ac:dyDescent="0.3">
      <c r="B79" s="58"/>
      <c r="C79" s="58"/>
      <c r="D79" s="58"/>
      <c r="E79" s="58"/>
      <c r="F79" s="58"/>
      <c r="G79" s="58"/>
      <c r="H79" s="58"/>
      <c r="I79" s="59"/>
      <c r="J79" s="59"/>
      <c r="K79" s="59"/>
      <c r="L79" s="58"/>
    </row>
    <row r="80" spans="2:12" x14ac:dyDescent="0.3">
      <c r="B80" s="58"/>
      <c r="C80" s="58"/>
      <c r="D80" s="58"/>
      <c r="E80" s="58"/>
      <c r="F80" s="50"/>
      <c r="G80" s="50"/>
      <c r="H80" s="50"/>
      <c r="I80" s="50"/>
      <c r="J80" s="50"/>
      <c r="K80" s="50"/>
      <c r="L80" s="50"/>
    </row>
  </sheetData>
  <mergeCells count="6">
    <mergeCell ref="P10:P11"/>
    <mergeCell ref="AC10:AC11"/>
    <mergeCell ref="AK11:AK12"/>
    <mergeCell ref="R11:R12"/>
    <mergeCell ref="V11:V12"/>
    <mergeCell ref="AE11:AE12"/>
  </mergeCells>
  <pageMargins left="0.25" right="0.25" top="0.75" bottom="0.75" header="0.3" footer="0.3"/>
  <pageSetup paperSize="17" scale="4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70"/>
  <sheetViews>
    <sheetView zoomScaleNormal="100" workbookViewId="0">
      <selection activeCell="B7" sqref="B7"/>
    </sheetView>
  </sheetViews>
  <sheetFormatPr defaultColWidth="9.109375" defaultRowHeight="13.8" x14ac:dyDescent="0.3"/>
  <cols>
    <col min="1" max="1" width="9.109375" style="150"/>
    <col min="2" max="2" width="15.33203125" style="150" customWidth="1"/>
    <col min="3" max="3" width="9.33203125" style="150" bestFit="1" customWidth="1"/>
    <col min="4" max="4" width="9.109375" style="150"/>
    <col min="5" max="5" width="11" style="150" bestFit="1" customWidth="1"/>
    <col min="6" max="6" width="10" style="150" bestFit="1" customWidth="1"/>
    <col min="7" max="7" width="16" style="49" bestFit="1" customWidth="1"/>
    <col min="8" max="8" width="10" style="49" bestFit="1" customWidth="1"/>
    <col min="9" max="9" width="16" style="49" bestFit="1" customWidth="1"/>
    <col min="10" max="10" width="10" style="150" bestFit="1" customWidth="1"/>
    <col min="11" max="11" width="9.33203125" style="150" bestFit="1" customWidth="1"/>
    <col min="12" max="12" width="17.88671875" style="150" customWidth="1"/>
    <col min="13" max="13" width="1.6640625" style="150" customWidth="1"/>
    <col min="14" max="14" width="13" style="150" customWidth="1"/>
    <col min="15" max="15" width="1.6640625" style="150" customWidth="1"/>
    <col min="16" max="16" width="11.109375" style="150" customWidth="1"/>
    <col min="17" max="17" width="1.6640625" style="150" customWidth="1"/>
    <col min="18" max="18" width="11.44140625" style="150" customWidth="1"/>
    <col min="19" max="19" width="1.6640625" style="150" customWidth="1"/>
    <col min="20" max="20" width="14.88671875" style="150" customWidth="1"/>
    <col min="21" max="21" width="1.6640625" style="150" customWidth="1"/>
    <col min="22" max="22" width="9.33203125" style="150" bestFit="1" customWidth="1"/>
    <col min="23" max="23" width="7.109375" style="150" customWidth="1"/>
    <col min="24" max="24" width="5.44140625" style="150" bestFit="1" customWidth="1"/>
    <col min="25" max="25" width="13.6640625" style="150" customWidth="1"/>
    <col min="26" max="26" width="1.6640625" style="150" customWidth="1"/>
    <col min="27" max="27" width="11.88671875" style="150" customWidth="1"/>
    <col min="28" max="28" width="1.6640625" style="150" customWidth="1"/>
    <col min="29" max="29" width="12.44140625" style="150" customWidth="1"/>
    <col min="30" max="30" width="1.6640625" style="150" customWidth="1"/>
    <col min="31" max="31" width="12.44140625" style="150" customWidth="1"/>
    <col min="32" max="32" width="1.6640625" style="150" customWidth="1"/>
    <col min="33" max="33" width="10.88671875" style="150" customWidth="1"/>
    <col min="34" max="34" width="1.6640625" style="150" customWidth="1"/>
    <col min="35" max="35" width="13" style="150" customWidth="1"/>
    <col min="36" max="36" width="1.6640625" style="150" customWidth="1"/>
    <col min="37" max="37" width="10" style="150" bestFit="1" customWidth="1"/>
    <col min="38" max="38" width="1.6640625" style="150" customWidth="1"/>
    <col min="39" max="16384" width="9.109375" style="150"/>
  </cols>
  <sheetData>
    <row r="1" spans="2:39" x14ac:dyDescent="0.3">
      <c r="B1" s="90" t="s">
        <v>97</v>
      </c>
    </row>
    <row r="2" spans="2:39" x14ac:dyDescent="0.3">
      <c r="B2" s="90" t="s">
        <v>98</v>
      </c>
    </row>
    <row r="3" spans="2:39" x14ac:dyDescent="0.3">
      <c r="B3" s="90" t="s">
        <v>99</v>
      </c>
    </row>
    <row r="4" spans="2:39" x14ac:dyDescent="0.3">
      <c r="B4" s="90" t="s">
        <v>100</v>
      </c>
    </row>
    <row r="5" spans="2:39" x14ac:dyDescent="0.3">
      <c r="B5" s="90" t="s">
        <v>101</v>
      </c>
    </row>
    <row r="6" spans="2:39" x14ac:dyDescent="0.3">
      <c r="B6" s="90" t="s">
        <v>105</v>
      </c>
    </row>
    <row r="8" spans="2:39" ht="12.75" customHeight="1" x14ac:dyDescent="0.3">
      <c r="W8" s="162"/>
    </row>
    <row r="9" spans="2:39" ht="27.6" x14ac:dyDescent="0.3">
      <c r="B9" s="92" t="s">
        <v>71</v>
      </c>
      <c r="C9" s="93"/>
      <c r="D9" s="93"/>
      <c r="E9" s="93"/>
      <c r="F9" s="93"/>
      <c r="G9" s="94" t="s">
        <v>7</v>
      </c>
      <c r="H9" s="95" t="s">
        <v>8</v>
      </c>
      <c r="I9" s="96" t="s">
        <v>9</v>
      </c>
      <c r="K9" s="200" t="s">
        <v>85</v>
      </c>
      <c r="L9" s="201"/>
      <c r="M9" s="132"/>
      <c r="N9" s="134"/>
      <c r="O9" s="132"/>
      <c r="P9" s="133"/>
      <c r="Q9" s="133"/>
      <c r="R9" s="133"/>
      <c r="S9" s="133"/>
      <c r="T9" s="93"/>
      <c r="U9" s="132"/>
      <c r="V9" s="135"/>
      <c r="W9" s="130"/>
      <c r="X9" s="204" t="s">
        <v>86</v>
      </c>
      <c r="Y9" s="205"/>
      <c r="Z9" s="141"/>
      <c r="AA9" s="142"/>
      <c r="AB9" s="141"/>
      <c r="AC9" s="141"/>
      <c r="AD9" s="141"/>
      <c r="AE9" s="141"/>
      <c r="AF9" s="141"/>
      <c r="AG9" s="141"/>
      <c r="AH9" s="141"/>
      <c r="AI9" s="142"/>
      <c r="AJ9" s="141"/>
      <c r="AK9" s="143"/>
      <c r="AL9" s="90"/>
    </row>
    <row r="10" spans="2:39" ht="15" customHeight="1" x14ac:dyDescent="0.3">
      <c r="B10" s="97"/>
      <c r="C10" s="98"/>
      <c r="D10" s="98"/>
      <c r="E10" s="98"/>
      <c r="F10" s="98"/>
      <c r="G10" s="99"/>
      <c r="H10" s="99"/>
      <c r="I10" s="100"/>
      <c r="K10" s="202"/>
      <c r="L10" s="203"/>
      <c r="M10" s="129"/>
      <c r="N10" s="140"/>
      <c r="O10" s="129"/>
      <c r="P10" s="203" t="s">
        <v>72</v>
      </c>
      <c r="Q10" s="136"/>
      <c r="R10" s="136"/>
      <c r="S10" s="129"/>
      <c r="T10" s="203" t="s">
        <v>43</v>
      </c>
      <c r="U10" s="129"/>
      <c r="V10" s="137"/>
      <c r="W10" s="130"/>
      <c r="X10" s="206"/>
      <c r="Y10" s="207"/>
      <c r="Z10" s="129"/>
      <c r="AA10" s="203" t="s">
        <v>87</v>
      </c>
      <c r="AB10" s="129"/>
      <c r="AC10" s="203" t="s">
        <v>82</v>
      </c>
      <c r="AD10" s="136"/>
      <c r="AE10" s="136"/>
      <c r="AF10" s="136"/>
      <c r="AG10" s="136"/>
      <c r="AH10" s="136"/>
      <c r="AI10" s="203" t="s">
        <v>53</v>
      </c>
      <c r="AJ10" s="91"/>
      <c r="AK10" s="144"/>
      <c r="AL10" s="90"/>
    </row>
    <row r="11" spans="2:39" ht="55.2" x14ac:dyDescent="0.3">
      <c r="B11" s="97"/>
      <c r="C11" s="98"/>
      <c r="D11" s="98"/>
      <c r="E11" s="98"/>
      <c r="F11" s="98"/>
      <c r="G11" s="99"/>
      <c r="H11" s="99"/>
      <c r="I11" s="100"/>
      <c r="K11" s="97"/>
      <c r="L11" s="136" t="s">
        <v>71</v>
      </c>
      <c r="M11" s="129"/>
      <c r="N11" s="136" t="s">
        <v>88</v>
      </c>
      <c r="O11" s="129"/>
      <c r="P11" s="203"/>
      <c r="Q11" s="136"/>
      <c r="R11" s="136" t="s">
        <v>64</v>
      </c>
      <c r="S11" s="129"/>
      <c r="T11" s="203"/>
      <c r="U11" s="129"/>
      <c r="V11" s="137" t="s">
        <v>36</v>
      </c>
      <c r="W11" s="130"/>
      <c r="X11" s="145"/>
      <c r="Y11" s="136" t="s">
        <v>71</v>
      </c>
      <c r="Z11" s="129"/>
      <c r="AA11" s="203"/>
      <c r="AB11" s="129"/>
      <c r="AC11" s="203"/>
      <c r="AD11" s="136"/>
      <c r="AE11" s="136" t="s">
        <v>83</v>
      </c>
      <c r="AF11" s="136"/>
      <c r="AG11" s="136" t="s">
        <v>64</v>
      </c>
      <c r="AH11" s="136"/>
      <c r="AI11" s="203"/>
      <c r="AJ11" s="91"/>
      <c r="AK11" s="137" t="s">
        <v>36</v>
      </c>
      <c r="AL11" s="90"/>
    </row>
    <row r="12" spans="2:39" x14ac:dyDescent="0.3">
      <c r="B12" s="102" t="s">
        <v>29</v>
      </c>
      <c r="C12" s="98"/>
      <c r="D12" s="98"/>
      <c r="E12" s="98"/>
      <c r="F12" s="98"/>
      <c r="G12" s="99"/>
      <c r="H12" s="99"/>
      <c r="I12" s="100"/>
      <c r="K12" s="97">
        <v>341</v>
      </c>
      <c r="L12" s="103">
        <f t="shared" ref="L12:L19" si="0">SUMIF($B$12:$B$75,K12,$G$12:$G$75)</f>
        <v>14210369.668166667</v>
      </c>
      <c r="M12" s="103"/>
      <c r="N12" s="103">
        <v>15683207.479999997</v>
      </c>
      <c r="O12" s="103"/>
      <c r="P12" s="103">
        <v>1361479.648833333</v>
      </c>
      <c r="Q12" s="103"/>
      <c r="R12" s="103">
        <v>-111358.16</v>
      </c>
      <c r="S12" s="103"/>
      <c r="T12" s="103">
        <f>N12+R12-P12</f>
        <v>14210369.671166664</v>
      </c>
      <c r="U12" s="103"/>
      <c r="V12" s="104">
        <f t="shared" ref="V12:V19" si="1">L12-T12</f>
        <v>-2.9999967664480209E-3</v>
      </c>
      <c r="W12" s="131"/>
      <c r="X12" s="97">
        <v>341</v>
      </c>
      <c r="Y12" s="103">
        <f>SUMIF($B$12:$B$75,X12,$I$12:$I$75)</f>
        <v>10926379.196689442</v>
      </c>
      <c r="Z12" s="103"/>
      <c r="AA12" s="103">
        <v>11565916.369999999</v>
      </c>
      <c r="AB12" s="103"/>
      <c r="AC12" s="103">
        <v>952903.64470738336</v>
      </c>
      <c r="AD12" s="103"/>
      <c r="AE12" s="103">
        <v>336175</v>
      </c>
      <c r="AF12" s="103"/>
      <c r="AG12" s="103">
        <v>68955.039999999979</v>
      </c>
      <c r="AH12" s="103"/>
      <c r="AI12" s="103">
        <f>AA12-AC12+AG12+AE12</f>
        <v>11018142.765292615</v>
      </c>
      <c r="AJ12" s="103"/>
      <c r="AK12" s="104">
        <f t="shared" ref="AK12:AK19" si="2">AI12-Y12</f>
        <v>91763.568603172898</v>
      </c>
      <c r="AL12" s="101"/>
      <c r="AM12" s="101"/>
    </row>
    <row r="13" spans="2:39" x14ac:dyDescent="0.3">
      <c r="B13" s="97">
        <v>341</v>
      </c>
      <c r="C13" s="98" t="s">
        <v>16</v>
      </c>
      <c r="D13" s="98"/>
      <c r="E13" s="98"/>
      <c r="F13" s="98"/>
      <c r="G13" s="103">
        <v>6535210.0916666668</v>
      </c>
      <c r="H13" s="103"/>
      <c r="I13" s="104">
        <v>4894182.5688402764</v>
      </c>
      <c r="K13" s="97">
        <v>342</v>
      </c>
      <c r="L13" s="103">
        <f t="shared" si="0"/>
        <v>14903250.599833332</v>
      </c>
      <c r="M13" s="103"/>
      <c r="N13" s="103">
        <v>16301804.699999999</v>
      </c>
      <c r="O13" s="103"/>
      <c r="P13" s="103">
        <v>1398554.0940000007</v>
      </c>
      <c r="Q13" s="103"/>
      <c r="R13" s="103">
        <v>0</v>
      </c>
      <c r="S13" s="103"/>
      <c r="T13" s="103">
        <f t="shared" ref="T13:T19" si="3">N13+R13-P13</f>
        <v>14903250.605999999</v>
      </c>
      <c r="U13" s="103"/>
      <c r="V13" s="104">
        <f t="shared" si="1"/>
        <v>-6.1666667461395264E-3</v>
      </c>
      <c r="W13" s="131"/>
      <c r="X13" s="97">
        <v>342</v>
      </c>
      <c r="Y13" s="103">
        <f t="shared" ref="Y13:Y19" si="4">SUMIF($B$12:$B$75,X13,$I$12:$I$75)</f>
        <v>12868758.475033978</v>
      </c>
      <c r="Z13" s="103"/>
      <c r="AA13" s="103">
        <v>13290325.030000001</v>
      </c>
      <c r="AB13" s="103"/>
      <c r="AC13" s="103">
        <v>1100613.5834157059</v>
      </c>
      <c r="AD13" s="103"/>
      <c r="AE13" s="103">
        <v>470160</v>
      </c>
      <c r="AF13" s="103"/>
      <c r="AG13" s="103">
        <v>313395.89425619994</v>
      </c>
      <c r="AH13" s="103"/>
      <c r="AI13" s="103">
        <f t="shared" ref="AI13:AI19" si="5">AA13-AC13+AG13+AE13</f>
        <v>12973267.340840496</v>
      </c>
      <c r="AJ13" s="103"/>
      <c r="AK13" s="104">
        <f t="shared" si="2"/>
        <v>104508.86580651812</v>
      </c>
      <c r="AL13" s="101"/>
      <c r="AM13" s="101"/>
    </row>
    <row r="14" spans="2:39" x14ac:dyDescent="0.3">
      <c r="B14" s="97">
        <v>342</v>
      </c>
      <c r="C14" s="98" t="s">
        <v>17</v>
      </c>
      <c r="D14" s="98"/>
      <c r="E14" s="98"/>
      <c r="F14" s="98"/>
      <c r="G14" s="103">
        <v>1132507.42</v>
      </c>
      <c r="H14" s="103"/>
      <c r="I14" s="104">
        <v>1369600.8598372219</v>
      </c>
      <c r="K14" s="97">
        <v>343</v>
      </c>
      <c r="L14" s="103">
        <f t="shared" si="0"/>
        <v>111316585.21849996</v>
      </c>
      <c r="M14" s="103"/>
      <c r="N14" s="103">
        <v>123824968.82000002</v>
      </c>
      <c r="O14" s="103"/>
      <c r="P14" s="103">
        <v>10584613.221333334</v>
      </c>
      <c r="Q14" s="103"/>
      <c r="R14" s="103">
        <v>-1923730.37</v>
      </c>
      <c r="S14" s="103"/>
      <c r="T14" s="103">
        <f t="shared" si="3"/>
        <v>111316625.22866668</v>
      </c>
      <c r="U14" s="103"/>
      <c r="V14" s="104">
        <f t="shared" si="1"/>
        <v>-40.010166719555855</v>
      </c>
      <c r="W14" s="131"/>
      <c r="X14" s="97">
        <v>343</v>
      </c>
      <c r="Y14" s="103">
        <f t="shared" si="4"/>
        <v>84637104.370646134</v>
      </c>
      <c r="Z14" s="103"/>
      <c r="AA14" s="103">
        <v>90265550.889999986</v>
      </c>
      <c r="AB14" s="103"/>
      <c r="AC14" s="103">
        <v>7272460.8077545948</v>
      </c>
      <c r="AD14" s="103"/>
      <c r="AE14" s="103">
        <v>3373744</v>
      </c>
      <c r="AF14" s="103"/>
      <c r="AG14" s="103">
        <v>-1009308.758510422</v>
      </c>
      <c r="AH14" s="103"/>
      <c r="AI14" s="103">
        <f t="shared" si="5"/>
        <v>85357525.323734969</v>
      </c>
      <c r="AJ14" s="103"/>
      <c r="AK14" s="104">
        <f t="shared" si="2"/>
        <v>720420.95308883488</v>
      </c>
      <c r="AL14" s="101"/>
      <c r="AM14" s="101"/>
    </row>
    <row r="15" spans="2:39" x14ac:dyDescent="0.3">
      <c r="B15" s="97">
        <v>343</v>
      </c>
      <c r="C15" s="98" t="s">
        <v>18</v>
      </c>
      <c r="D15" s="98"/>
      <c r="E15" s="98"/>
      <c r="F15" s="98"/>
      <c r="G15" s="103">
        <v>42178099.122500002</v>
      </c>
      <c r="H15" s="103"/>
      <c r="I15" s="104">
        <v>33634104.448835768</v>
      </c>
      <c r="K15" s="97">
        <v>344</v>
      </c>
      <c r="L15" s="103">
        <f t="shared" si="0"/>
        <v>48834257.49316667</v>
      </c>
      <c r="M15" s="103"/>
      <c r="N15" s="103">
        <v>53452112.010000005</v>
      </c>
      <c r="O15" s="103"/>
      <c r="P15" s="103">
        <v>4617854.5168333324</v>
      </c>
      <c r="Q15" s="103"/>
      <c r="R15" s="103">
        <v>0</v>
      </c>
      <c r="S15" s="103"/>
      <c r="T15" s="103">
        <f t="shared" si="3"/>
        <v>48834257.49316667</v>
      </c>
      <c r="U15" s="103"/>
      <c r="V15" s="104">
        <f t="shared" si="1"/>
        <v>0</v>
      </c>
      <c r="W15" s="131"/>
      <c r="X15" s="97">
        <v>344</v>
      </c>
      <c r="Y15" s="103">
        <f t="shared" si="4"/>
        <v>43506563.716409773</v>
      </c>
      <c r="Z15" s="103"/>
      <c r="AA15" s="103">
        <v>45906539.530000001</v>
      </c>
      <c r="AB15" s="103"/>
      <c r="AC15" s="103">
        <v>3745434.6670794804</v>
      </c>
      <c r="AD15" s="103"/>
      <c r="AE15" s="103">
        <v>1052815</v>
      </c>
      <c r="AF15" s="103"/>
      <c r="AG15" s="103">
        <v>663776.68205393327</v>
      </c>
      <c r="AH15" s="103"/>
      <c r="AI15" s="103">
        <f t="shared" si="5"/>
        <v>43877696.544974454</v>
      </c>
      <c r="AJ15" s="103"/>
      <c r="AK15" s="104">
        <f t="shared" si="2"/>
        <v>371132.82856468111</v>
      </c>
      <c r="AL15" s="101"/>
      <c r="AM15" s="101"/>
    </row>
    <row r="16" spans="2:39" x14ac:dyDescent="0.3">
      <c r="B16" s="97">
        <v>344</v>
      </c>
      <c r="C16" s="98" t="s">
        <v>19</v>
      </c>
      <c r="D16" s="98"/>
      <c r="E16" s="98"/>
      <c r="F16" s="98"/>
      <c r="G16" s="103">
        <v>19229490.059999999</v>
      </c>
      <c r="H16" s="103"/>
      <c r="I16" s="104">
        <v>16591935.990657503</v>
      </c>
      <c r="K16" s="97">
        <v>345</v>
      </c>
      <c r="L16" s="103">
        <f t="shared" si="0"/>
        <v>21262400.895666663</v>
      </c>
      <c r="M16" s="103"/>
      <c r="N16" s="103">
        <v>23378369.819999997</v>
      </c>
      <c r="O16" s="103"/>
      <c r="P16" s="103">
        <v>2134953.3551666676</v>
      </c>
      <c r="Q16" s="103"/>
      <c r="R16" s="103">
        <v>18984.430000000051</v>
      </c>
      <c r="S16" s="103"/>
      <c r="T16" s="103">
        <f t="shared" si="3"/>
        <v>21262400.89483333</v>
      </c>
      <c r="U16" s="103"/>
      <c r="V16" s="104">
        <f t="shared" si="1"/>
        <v>8.3333253860473633E-4</v>
      </c>
      <c r="W16" s="131"/>
      <c r="X16" s="97">
        <v>345</v>
      </c>
      <c r="Y16" s="103">
        <f t="shared" si="4"/>
        <v>18065209.991326939</v>
      </c>
      <c r="Z16" s="103"/>
      <c r="AA16" s="103">
        <v>19212122.949999999</v>
      </c>
      <c r="AB16" s="103"/>
      <c r="AC16" s="103">
        <v>1639703.3087084508</v>
      </c>
      <c r="AD16" s="103"/>
      <c r="AE16" s="103">
        <v>427215</v>
      </c>
      <c r="AF16" s="103"/>
      <c r="AG16" s="103">
        <v>236025.99605985335</v>
      </c>
      <c r="AH16" s="103"/>
      <c r="AI16" s="103">
        <f t="shared" si="5"/>
        <v>18235660.637351401</v>
      </c>
      <c r="AJ16" s="103"/>
      <c r="AK16" s="104">
        <f t="shared" si="2"/>
        <v>170450.64602446184</v>
      </c>
      <c r="AL16" s="101"/>
      <c r="AM16" s="101"/>
    </row>
    <row r="17" spans="2:39" x14ac:dyDescent="0.3">
      <c r="B17" s="97">
        <v>345</v>
      </c>
      <c r="C17" s="98" t="s">
        <v>4</v>
      </c>
      <c r="D17" s="98"/>
      <c r="E17" s="98"/>
      <c r="F17" s="98"/>
      <c r="G17" s="103">
        <v>4621178.5949999979</v>
      </c>
      <c r="H17" s="103"/>
      <c r="I17" s="104">
        <v>3999971.1404904169</v>
      </c>
      <c r="K17" s="97">
        <v>346</v>
      </c>
      <c r="L17" s="103">
        <f t="shared" si="0"/>
        <v>534131.55516666663</v>
      </c>
      <c r="M17" s="103"/>
      <c r="N17" s="103">
        <v>584237.94999999995</v>
      </c>
      <c r="O17" s="103"/>
      <c r="P17" s="103">
        <v>50106.394833333354</v>
      </c>
      <c r="Q17" s="103"/>
      <c r="R17" s="103">
        <v>0</v>
      </c>
      <c r="S17" s="103"/>
      <c r="T17" s="103">
        <f t="shared" si="3"/>
        <v>534131.55516666663</v>
      </c>
      <c r="U17" s="103"/>
      <c r="V17" s="104">
        <f t="shared" si="1"/>
        <v>0</v>
      </c>
      <c r="W17" s="131"/>
      <c r="X17" s="97">
        <v>346</v>
      </c>
      <c r="Y17" s="103">
        <f t="shared" si="4"/>
        <v>385273.90013763891</v>
      </c>
      <c r="Z17" s="103"/>
      <c r="AA17" s="103">
        <v>397841.36000000004</v>
      </c>
      <c r="AB17" s="103"/>
      <c r="AC17" s="103">
        <v>33248.378976028245</v>
      </c>
      <c r="AD17" s="103"/>
      <c r="AE17" s="103">
        <v>14138</v>
      </c>
      <c r="AF17" s="103"/>
      <c r="AG17" s="103">
        <v>9703.7999999999993</v>
      </c>
      <c r="AH17" s="103"/>
      <c r="AI17" s="103">
        <f t="shared" si="5"/>
        <v>388434.78102397179</v>
      </c>
      <c r="AJ17" s="103"/>
      <c r="AK17" s="104">
        <f t="shared" si="2"/>
        <v>3160.8808863328886</v>
      </c>
      <c r="AL17" s="101"/>
      <c r="AM17" s="101"/>
    </row>
    <row r="18" spans="2:39" x14ac:dyDescent="0.3">
      <c r="B18" s="97">
        <v>346</v>
      </c>
      <c r="C18" s="98" t="s">
        <v>20</v>
      </c>
      <c r="D18" s="98"/>
      <c r="E18" s="98"/>
      <c r="F18" s="98"/>
      <c r="G18" s="103">
        <v>230280.88416666666</v>
      </c>
      <c r="H18" s="103"/>
      <c r="I18" s="104">
        <v>211500.84100597221</v>
      </c>
      <c r="K18" s="97">
        <v>346.3</v>
      </c>
      <c r="L18" s="103">
        <f t="shared" si="0"/>
        <v>131110.71416666667</v>
      </c>
      <c r="M18" s="103"/>
      <c r="N18" s="103">
        <v>143029.87</v>
      </c>
      <c r="O18" s="103"/>
      <c r="P18" s="103">
        <v>11919.155833333338</v>
      </c>
      <c r="Q18" s="103"/>
      <c r="R18" s="103">
        <v>0</v>
      </c>
      <c r="S18" s="103"/>
      <c r="T18" s="103">
        <f t="shared" si="3"/>
        <v>131110.71416666667</v>
      </c>
      <c r="U18" s="103"/>
      <c r="V18" s="104">
        <f t="shared" si="1"/>
        <v>0</v>
      </c>
      <c r="W18" s="131"/>
      <c r="X18" s="97">
        <v>346.3</v>
      </c>
      <c r="Y18" s="103">
        <f t="shared" si="4"/>
        <v>171246.46101851852</v>
      </c>
      <c r="Z18" s="103"/>
      <c r="AA18" s="103">
        <v>91461.09</v>
      </c>
      <c r="AB18" s="103"/>
      <c r="AC18" s="103">
        <v>14270.538269675933</v>
      </c>
      <c r="AD18" s="103"/>
      <c r="AE18" s="103">
        <v>59596</v>
      </c>
      <c r="AF18" s="103"/>
      <c r="AG18" s="103">
        <v>35757.450000000004</v>
      </c>
      <c r="AH18" s="103"/>
      <c r="AI18" s="103">
        <f t="shared" si="5"/>
        <v>172544.00173032406</v>
      </c>
      <c r="AJ18" s="103"/>
      <c r="AK18" s="104">
        <f t="shared" si="2"/>
        <v>1297.5407118055446</v>
      </c>
      <c r="AL18" s="101"/>
      <c r="AM18" s="101"/>
    </row>
    <row r="19" spans="2:39" x14ac:dyDescent="0.3">
      <c r="B19" s="97">
        <v>346.7</v>
      </c>
      <c r="C19" s="98" t="s">
        <v>6</v>
      </c>
      <c r="D19" s="98"/>
      <c r="E19" s="98"/>
      <c r="F19" s="98"/>
      <c r="G19" s="103">
        <v>35539.166666666664</v>
      </c>
      <c r="H19" s="99"/>
      <c r="I19" s="104">
        <v>31096.896643618056</v>
      </c>
      <c r="K19" s="97">
        <v>346.7</v>
      </c>
      <c r="L19" s="105">
        <f t="shared" si="0"/>
        <v>548244.64666666661</v>
      </c>
      <c r="M19" s="103"/>
      <c r="N19" s="105">
        <v>537759.08000000007</v>
      </c>
      <c r="O19" s="103"/>
      <c r="P19" s="105">
        <v>49840.422500000001</v>
      </c>
      <c r="Q19" s="103"/>
      <c r="R19" s="105">
        <v>60325.99</v>
      </c>
      <c r="S19" s="103"/>
      <c r="T19" s="105">
        <f t="shared" si="3"/>
        <v>548244.64750000008</v>
      </c>
      <c r="U19" s="103"/>
      <c r="V19" s="114">
        <f t="shared" si="1"/>
        <v>-8.3333346992731094E-4</v>
      </c>
      <c r="W19" s="131"/>
      <c r="X19" s="97">
        <v>346.7</v>
      </c>
      <c r="Y19" s="105">
        <f t="shared" si="4"/>
        <v>104433.75664361805</v>
      </c>
      <c r="Z19" s="103"/>
      <c r="AA19" s="105">
        <v>287021.02</v>
      </c>
      <c r="AB19" s="103"/>
      <c r="AC19" s="105">
        <v>8702.8133438134064</v>
      </c>
      <c r="AD19" s="103"/>
      <c r="AE19" s="105">
        <v>105878</v>
      </c>
      <c r="AF19" s="103"/>
      <c r="AG19" s="105">
        <v>-278971.08</v>
      </c>
      <c r="AH19" s="103"/>
      <c r="AI19" s="105">
        <f t="shared" si="5"/>
        <v>105225.12665618659</v>
      </c>
      <c r="AJ19" s="103"/>
      <c r="AK19" s="114">
        <f t="shared" si="2"/>
        <v>791.37001256854273</v>
      </c>
      <c r="AL19" s="101"/>
      <c r="AM19" s="101"/>
    </row>
    <row r="20" spans="2:39" x14ac:dyDescent="0.3">
      <c r="B20" s="97"/>
      <c r="C20" s="98"/>
      <c r="D20" s="98"/>
      <c r="E20" s="98"/>
      <c r="F20" s="98"/>
      <c r="G20" s="103"/>
      <c r="H20" s="103"/>
      <c r="I20" s="104"/>
      <c r="K20" s="97"/>
      <c r="L20" s="138">
        <f>SUM(L12:L19)</f>
        <v>211740350.79133332</v>
      </c>
      <c r="M20" s="103"/>
      <c r="N20" s="138">
        <f>SUM(N12:N19)</f>
        <v>233905489.73000005</v>
      </c>
      <c r="O20" s="103"/>
      <c r="P20" s="138">
        <f>SUM(P12:P19)</f>
        <v>20209320.809333332</v>
      </c>
      <c r="Q20" s="103"/>
      <c r="R20" s="138">
        <f>SUM(R12:R19)</f>
        <v>-1955778.11</v>
      </c>
      <c r="S20" s="103"/>
      <c r="T20" s="138">
        <f>SUM(T12:T19)</f>
        <v>211740390.81066668</v>
      </c>
      <c r="U20" s="103"/>
      <c r="V20" s="47">
        <f>SUM(V12:V19)</f>
        <v>-40.019333383999765</v>
      </c>
      <c r="W20" s="131"/>
      <c r="X20" s="120"/>
      <c r="Y20" s="105">
        <f>SUM(Y12:Y19)</f>
        <v>170664969.86790603</v>
      </c>
      <c r="Z20" s="105"/>
      <c r="AA20" s="105">
        <f>SUM(AA12:AA19)</f>
        <v>181016778.24000001</v>
      </c>
      <c r="AB20" s="105"/>
      <c r="AC20" s="105">
        <f>SUM(AC12:AC19)</f>
        <v>14767337.742255135</v>
      </c>
      <c r="AD20" s="105"/>
      <c r="AE20" s="105">
        <f>SUM(AE12:AE19)</f>
        <v>5839721</v>
      </c>
      <c r="AF20" s="105"/>
      <c r="AG20" s="105">
        <f>SUM(AG12:AG19)</f>
        <v>39335.023859564622</v>
      </c>
      <c r="AH20" s="105"/>
      <c r="AI20" s="105">
        <f>SUM(AI12:AI19)</f>
        <v>172128496.52160439</v>
      </c>
      <c r="AJ20" s="105"/>
      <c r="AK20" s="114">
        <f>SUM(AK12:AK19)</f>
        <v>1463526.6536983757</v>
      </c>
      <c r="AL20" s="101"/>
      <c r="AM20" s="101"/>
    </row>
    <row r="21" spans="2:39" x14ac:dyDescent="0.3">
      <c r="B21" s="102" t="s">
        <v>30</v>
      </c>
      <c r="C21" s="98"/>
      <c r="D21" s="98"/>
      <c r="E21" s="98"/>
      <c r="F21" s="98"/>
      <c r="G21" s="103"/>
      <c r="H21" s="103"/>
      <c r="I21" s="104"/>
      <c r="K21" s="111"/>
      <c r="L21" s="139"/>
      <c r="M21" s="105"/>
      <c r="N21" s="139"/>
      <c r="O21" s="105"/>
      <c r="P21" s="105"/>
      <c r="Q21" s="105"/>
      <c r="R21" s="139"/>
      <c r="S21" s="105"/>
      <c r="T21" s="139"/>
      <c r="U21" s="105"/>
      <c r="V21" s="114"/>
      <c r="W21" s="131"/>
      <c r="X21" s="101"/>
      <c r="Y21" s="101"/>
      <c r="Z21" s="101"/>
      <c r="AA21" s="101"/>
      <c r="AB21" s="101"/>
      <c r="AC21" s="101"/>
      <c r="AD21" s="101"/>
      <c r="AE21" s="101"/>
      <c r="AF21" s="101"/>
      <c r="AG21" s="101"/>
      <c r="AH21" s="101"/>
      <c r="AI21" s="101"/>
      <c r="AJ21" s="101"/>
      <c r="AK21" s="101"/>
      <c r="AL21" s="101"/>
      <c r="AM21" s="101"/>
    </row>
    <row r="22" spans="2:39" x14ac:dyDescent="0.3">
      <c r="B22" s="97">
        <v>341</v>
      </c>
      <c r="C22" s="98" t="s">
        <v>16</v>
      </c>
      <c r="D22" s="98"/>
      <c r="E22" s="98"/>
      <c r="F22" s="98"/>
      <c r="G22" s="103">
        <v>3357735.6690000012</v>
      </c>
      <c r="H22" s="103"/>
      <c r="I22" s="104">
        <v>2520778.6293225014</v>
      </c>
      <c r="M22" s="101"/>
      <c r="N22" s="101"/>
      <c r="O22" s="101"/>
      <c r="P22" s="101"/>
      <c r="Q22" s="101"/>
      <c r="R22" s="101"/>
      <c r="S22" s="101"/>
      <c r="T22" s="101"/>
      <c r="U22" s="101"/>
      <c r="V22" s="101"/>
      <c r="W22" s="131"/>
      <c r="X22" s="101"/>
      <c r="Y22" s="101"/>
      <c r="Z22" s="101"/>
      <c r="AA22" s="101"/>
      <c r="AB22" s="101"/>
      <c r="AC22" s="101"/>
      <c r="AD22" s="101"/>
      <c r="AE22" s="101"/>
      <c r="AF22" s="101"/>
      <c r="AG22" s="101"/>
      <c r="AH22" s="101"/>
      <c r="AI22" s="101"/>
      <c r="AJ22" s="101"/>
      <c r="AK22" s="101"/>
      <c r="AL22" s="101"/>
      <c r="AM22" s="101"/>
    </row>
    <row r="23" spans="2:39" x14ac:dyDescent="0.3">
      <c r="B23" s="97">
        <v>342</v>
      </c>
      <c r="C23" s="98" t="s">
        <v>17</v>
      </c>
      <c r="D23" s="98"/>
      <c r="E23" s="98"/>
      <c r="F23" s="98"/>
      <c r="G23" s="103">
        <v>2074205.6140000001</v>
      </c>
      <c r="H23" s="103"/>
      <c r="I23" s="104">
        <v>2031868.0598211996</v>
      </c>
      <c r="M23" s="101"/>
      <c r="N23" s="101"/>
      <c r="O23" s="101"/>
      <c r="P23" s="101"/>
      <c r="Q23" s="101"/>
      <c r="R23" s="106"/>
      <c r="S23" s="101"/>
      <c r="T23" s="101"/>
      <c r="U23" s="101"/>
      <c r="V23" s="101"/>
      <c r="W23" s="131"/>
      <c r="X23" s="101"/>
      <c r="Y23" s="101"/>
      <c r="Z23" s="101"/>
      <c r="AA23" s="101"/>
      <c r="AB23" s="101"/>
      <c r="AC23" s="101"/>
      <c r="AD23" s="101"/>
      <c r="AE23" s="101"/>
      <c r="AF23" s="101"/>
      <c r="AG23" s="101"/>
      <c r="AH23" s="101"/>
      <c r="AI23" s="101"/>
      <c r="AJ23" s="101"/>
      <c r="AK23" s="101"/>
      <c r="AL23" s="101"/>
      <c r="AM23" s="101"/>
    </row>
    <row r="24" spans="2:39" x14ac:dyDescent="0.3">
      <c r="B24" s="97">
        <v>343</v>
      </c>
      <c r="C24" s="98" t="s">
        <v>18</v>
      </c>
      <c r="D24" s="98"/>
      <c r="E24" s="98"/>
      <c r="F24" s="98"/>
      <c r="G24" s="103">
        <v>45233731.580999933</v>
      </c>
      <c r="H24" s="103"/>
      <c r="I24" s="104">
        <v>32570851.095957052</v>
      </c>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row>
    <row r="25" spans="2:39" x14ac:dyDescent="0.3">
      <c r="B25" s="97">
        <v>344</v>
      </c>
      <c r="C25" s="98" t="s">
        <v>19</v>
      </c>
      <c r="D25" s="98"/>
      <c r="E25" s="98"/>
      <c r="F25" s="98"/>
      <c r="G25" s="103">
        <v>18637264.229000002</v>
      </c>
      <c r="H25" s="103"/>
      <c r="I25" s="104">
        <v>16761050.894368935</v>
      </c>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row>
    <row r="26" spans="2:39" x14ac:dyDescent="0.3">
      <c r="B26" s="97">
        <v>345</v>
      </c>
      <c r="C26" s="98" t="s">
        <v>4</v>
      </c>
      <c r="D26" s="98"/>
      <c r="E26" s="98"/>
      <c r="F26" s="98"/>
      <c r="G26" s="103">
        <v>13211452.613999998</v>
      </c>
      <c r="H26" s="103"/>
      <c r="I26" s="104">
        <v>11089415.055449856</v>
      </c>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row>
    <row r="27" spans="2:39" x14ac:dyDescent="0.3">
      <c r="B27" s="97">
        <v>346</v>
      </c>
      <c r="C27" s="98" t="s">
        <v>20</v>
      </c>
      <c r="D27" s="98"/>
      <c r="E27" s="98"/>
      <c r="F27" s="98"/>
      <c r="G27" s="103">
        <v>76674.546000000002</v>
      </c>
      <c r="H27" s="103"/>
      <c r="I27" s="104">
        <v>68533.239465000006</v>
      </c>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row>
    <row r="28" spans="2:39" x14ac:dyDescent="0.3">
      <c r="B28" s="97"/>
      <c r="C28" s="98"/>
      <c r="D28" s="98"/>
      <c r="E28" s="98"/>
      <c r="F28" s="98"/>
      <c r="G28" s="103"/>
      <c r="H28" s="103"/>
      <c r="I28" s="104"/>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row>
    <row r="29" spans="2:39" x14ac:dyDescent="0.3">
      <c r="B29" s="102" t="s">
        <v>31</v>
      </c>
      <c r="C29" s="98"/>
      <c r="D29" s="98"/>
      <c r="E29" s="98"/>
      <c r="F29" s="98"/>
      <c r="G29" s="103"/>
      <c r="H29" s="103"/>
      <c r="I29" s="104"/>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row>
    <row r="30" spans="2:39" x14ac:dyDescent="0.3">
      <c r="B30" s="97">
        <v>341</v>
      </c>
      <c r="C30" s="98" t="s">
        <v>16</v>
      </c>
      <c r="D30" s="98"/>
      <c r="E30" s="98"/>
      <c r="F30" s="98"/>
      <c r="G30" s="103">
        <v>3727340.3475000011</v>
      </c>
      <c r="H30" s="103"/>
      <c r="I30" s="104">
        <v>3371995.2485266654</v>
      </c>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row>
    <row r="31" spans="2:39" x14ac:dyDescent="0.3">
      <c r="B31" s="97">
        <v>342</v>
      </c>
      <c r="C31" s="98" t="s">
        <v>17</v>
      </c>
      <c r="D31" s="98"/>
      <c r="E31" s="98"/>
      <c r="F31" s="98"/>
      <c r="G31" s="103">
        <v>5783070.6358333323</v>
      </c>
      <c r="H31" s="103"/>
      <c r="I31" s="104">
        <v>8118999.4753755555</v>
      </c>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row>
    <row r="32" spans="2:39" x14ac:dyDescent="0.3">
      <c r="B32" s="97">
        <v>343</v>
      </c>
      <c r="C32" s="98" t="s">
        <v>18</v>
      </c>
      <c r="D32" s="98"/>
      <c r="E32" s="98"/>
      <c r="F32" s="98"/>
      <c r="G32" s="103">
        <v>23643372.335000001</v>
      </c>
      <c r="H32" s="103"/>
      <c r="I32" s="104">
        <v>18366325.955853336</v>
      </c>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row>
    <row r="33" spans="2:9" x14ac:dyDescent="0.3">
      <c r="B33" s="97">
        <v>344</v>
      </c>
      <c r="C33" s="98" t="s">
        <v>19</v>
      </c>
      <c r="D33" s="98"/>
      <c r="E33" s="98"/>
      <c r="F33" s="98"/>
      <c r="G33" s="103">
        <v>10967503.204166668</v>
      </c>
      <c r="H33" s="103"/>
      <c r="I33" s="104">
        <v>10153576.831383333</v>
      </c>
    </row>
    <row r="34" spans="2:9" x14ac:dyDescent="0.3">
      <c r="B34" s="97">
        <v>345</v>
      </c>
      <c r="C34" s="98" t="s">
        <v>4</v>
      </c>
      <c r="D34" s="98"/>
      <c r="E34" s="98"/>
      <c r="F34" s="98"/>
      <c r="G34" s="103">
        <v>3411448.4066666667</v>
      </c>
      <c r="H34" s="103"/>
      <c r="I34" s="104">
        <v>2971642.2653866657</v>
      </c>
    </row>
    <row r="35" spans="2:9" x14ac:dyDescent="0.3">
      <c r="B35" s="97">
        <v>346</v>
      </c>
      <c r="C35" s="98" t="s">
        <v>20</v>
      </c>
      <c r="D35" s="98"/>
      <c r="E35" s="98"/>
      <c r="F35" s="98"/>
      <c r="G35" s="103">
        <v>227176.12499999997</v>
      </c>
      <c r="H35" s="103"/>
      <c r="I35" s="104">
        <v>105239.81966666665</v>
      </c>
    </row>
    <row r="36" spans="2:9" x14ac:dyDescent="0.3">
      <c r="B36" s="97">
        <v>346.3</v>
      </c>
      <c r="C36" s="98" t="s">
        <v>32</v>
      </c>
      <c r="D36" s="98"/>
      <c r="E36" s="98"/>
      <c r="F36" s="98"/>
      <c r="G36" s="103">
        <v>131110.71416666667</v>
      </c>
      <c r="H36" s="103"/>
      <c r="I36" s="104">
        <v>171246.46101851852</v>
      </c>
    </row>
    <row r="37" spans="2:9" x14ac:dyDescent="0.3">
      <c r="B37" s="97">
        <v>346.7</v>
      </c>
      <c r="C37" s="98" t="s">
        <v>6</v>
      </c>
      <c r="D37" s="98"/>
      <c r="E37" s="98"/>
      <c r="F37" s="98"/>
      <c r="G37" s="103">
        <v>512705.48</v>
      </c>
      <c r="H37" s="103"/>
      <c r="I37" s="104">
        <v>73336.86</v>
      </c>
    </row>
    <row r="38" spans="2:9" x14ac:dyDescent="0.3">
      <c r="B38" s="97"/>
      <c r="C38" s="98"/>
      <c r="D38" s="98"/>
      <c r="E38" s="98"/>
      <c r="F38" s="98"/>
      <c r="G38" s="99"/>
      <c r="H38" s="99"/>
      <c r="I38" s="100"/>
    </row>
    <row r="39" spans="2:9" x14ac:dyDescent="0.3">
      <c r="B39" s="102" t="s">
        <v>29</v>
      </c>
      <c r="C39" s="98"/>
      <c r="D39" s="98"/>
      <c r="E39" s="98"/>
      <c r="F39" s="98"/>
      <c r="G39" s="99"/>
      <c r="H39" s="99"/>
      <c r="I39" s="100"/>
    </row>
    <row r="40" spans="2:9" x14ac:dyDescent="0.3">
      <c r="B40" s="107" t="s">
        <v>11</v>
      </c>
      <c r="C40" s="98"/>
      <c r="D40" s="98"/>
      <c r="E40" s="98"/>
      <c r="F40" s="98"/>
      <c r="G40" s="99"/>
      <c r="H40" s="99"/>
      <c r="I40" s="100"/>
    </row>
    <row r="41" spans="2:9" x14ac:dyDescent="0.3">
      <c r="B41" s="97">
        <v>343</v>
      </c>
      <c r="C41" s="98" t="s">
        <v>18</v>
      </c>
      <c r="D41" s="98"/>
      <c r="E41" s="98"/>
      <c r="F41" s="98"/>
      <c r="G41" s="103">
        <v>9372.84</v>
      </c>
      <c r="H41" s="99"/>
      <c r="I41" s="104">
        <v>475.67</v>
      </c>
    </row>
    <row r="42" spans="2:9" x14ac:dyDescent="0.3">
      <c r="B42" s="97"/>
      <c r="C42" s="108"/>
      <c r="D42" s="98"/>
      <c r="E42" s="98"/>
      <c r="F42" s="98"/>
      <c r="G42" s="109"/>
      <c r="H42" s="109"/>
      <c r="I42" s="110"/>
    </row>
    <row r="43" spans="2:9" x14ac:dyDescent="0.3">
      <c r="B43" s="107" t="s">
        <v>12</v>
      </c>
      <c r="C43" s="98"/>
      <c r="D43" s="98"/>
      <c r="E43" s="98"/>
      <c r="F43" s="98"/>
      <c r="G43" s="103"/>
      <c r="H43" s="99"/>
      <c r="I43" s="104"/>
    </row>
    <row r="44" spans="2:9" x14ac:dyDescent="0.3">
      <c r="B44" s="97">
        <v>342</v>
      </c>
      <c r="C44" s="98" t="s">
        <v>17</v>
      </c>
      <c r="D44" s="98"/>
      <c r="E44" s="98"/>
      <c r="F44" s="98"/>
      <c r="G44" s="103">
        <v>535599.38</v>
      </c>
      <c r="H44" s="99"/>
      <c r="I44" s="104">
        <v>217059.47</v>
      </c>
    </row>
    <row r="45" spans="2:9" x14ac:dyDescent="0.3">
      <c r="B45" s="97"/>
      <c r="C45" s="108"/>
      <c r="D45" s="98"/>
      <c r="E45" s="98"/>
      <c r="F45" s="98"/>
      <c r="G45" s="109"/>
      <c r="H45" s="109"/>
      <c r="I45" s="110"/>
    </row>
    <row r="46" spans="2:9" x14ac:dyDescent="0.3">
      <c r="B46" s="107" t="s">
        <v>14</v>
      </c>
      <c r="C46" s="98"/>
      <c r="D46" s="98"/>
      <c r="E46" s="98"/>
      <c r="F46" s="98"/>
      <c r="G46" s="103"/>
      <c r="H46" s="99"/>
      <c r="I46" s="104"/>
    </row>
    <row r="47" spans="2:9" x14ac:dyDescent="0.3">
      <c r="B47" s="97">
        <v>341</v>
      </c>
      <c r="C47" s="98" t="s">
        <v>16</v>
      </c>
      <c r="D47" s="98"/>
      <c r="E47" s="98"/>
      <c r="F47" s="98"/>
      <c r="G47" s="103">
        <v>84999.51</v>
      </c>
      <c r="H47" s="99"/>
      <c r="I47" s="104">
        <v>24033.69</v>
      </c>
    </row>
    <row r="48" spans="2:9" x14ac:dyDescent="0.3">
      <c r="B48" s="97">
        <v>342</v>
      </c>
      <c r="C48" s="98" t="s">
        <v>17</v>
      </c>
      <c r="D48" s="98"/>
      <c r="E48" s="98"/>
      <c r="F48" s="98"/>
      <c r="G48" s="103">
        <v>470479.23</v>
      </c>
      <c r="H48" s="99"/>
      <c r="I48" s="104">
        <v>172372.61</v>
      </c>
    </row>
    <row r="49" spans="2:9" x14ac:dyDescent="0.3">
      <c r="B49" s="97"/>
      <c r="C49" s="108"/>
      <c r="D49" s="98"/>
      <c r="E49" s="98"/>
      <c r="F49" s="98"/>
      <c r="G49" s="109"/>
      <c r="H49" s="109"/>
      <c r="I49" s="110"/>
    </row>
    <row r="50" spans="2:9" x14ac:dyDescent="0.3">
      <c r="B50" s="112" t="s">
        <v>33</v>
      </c>
      <c r="C50" s="98"/>
      <c r="D50" s="98"/>
      <c r="E50" s="98"/>
      <c r="F50" s="98"/>
      <c r="G50" s="103"/>
      <c r="H50" s="99"/>
      <c r="I50" s="104"/>
    </row>
    <row r="51" spans="2:9" x14ac:dyDescent="0.3">
      <c r="B51" s="97">
        <v>343</v>
      </c>
      <c r="C51" s="98" t="s">
        <v>18</v>
      </c>
      <c r="D51" s="98"/>
      <c r="E51" s="98"/>
      <c r="F51" s="98"/>
      <c r="G51" s="103">
        <v>101054.77</v>
      </c>
      <c r="H51" s="99"/>
      <c r="I51" s="104">
        <v>23216.27</v>
      </c>
    </row>
    <row r="52" spans="2:9" x14ac:dyDescent="0.3">
      <c r="B52" s="97"/>
      <c r="C52" s="98"/>
      <c r="D52" s="98"/>
      <c r="E52" s="98"/>
      <c r="F52" s="98"/>
      <c r="G52" s="103"/>
      <c r="H52" s="103"/>
      <c r="I52" s="104"/>
    </row>
    <row r="53" spans="2:9" x14ac:dyDescent="0.3">
      <c r="B53" s="102" t="s">
        <v>30</v>
      </c>
      <c r="C53" s="98"/>
      <c r="D53" s="98"/>
      <c r="E53" s="98"/>
      <c r="F53" s="98"/>
      <c r="G53" s="103"/>
      <c r="H53" s="103"/>
      <c r="I53" s="104"/>
    </row>
    <row r="54" spans="2:9" x14ac:dyDescent="0.3">
      <c r="B54" s="107" t="s">
        <v>12</v>
      </c>
      <c r="C54" s="98"/>
      <c r="D54" s="98"/>
      <c r="E54" s="98"/>
      <c r="F54" s="98"/>
      <c r="G54" s="103"/>
      <c r="H54" s="103"/>
      <c r="I54" s="104"/>
    </row>
    <row r="55" spans="2:9" x14ac:dyDescent="0.3">
      <c r="B55" s="97">
        <v>342</v>
      </c>
      <c r="C55" s="98" t="s">
        <v>17</v>
      </c>
      <c r="D55" s="98"/>
      <c r="E55" s="98"/>
      <c r="F55" s="98"/>
      <c r="G55" s="103">
        <v>120131</v>
      </c>
      <c r="H55" s="103"/>
      <c r="I55" s="104">
        <v>49801.52</v>
      </c>
    </row>
    <row r="56" spans="2:9" x14ac:dyDescent="0.3">
      <c r="B56" s="97"/>
      <c r="C56" s="108"/>
      <c r="D56" s="98"/>
      <c r="E56" s="98"/>
      <c r="F56" s="98"/>
      <c r="G56" s="109"/>
      <c r="H56" s="109"/>
      <c r="I56" s="110"/>
    </row>
    <row r="57" spans="2:9" x14ac:dyDescent="0.3">
      <c r="B57" s="107" t="s">
        <v>14</v>
      </c>
      <c r="C57" s="98"/>
      <c r="D57" s="98"/>
      <c r="E57" s="98"/>
      <c r="F57" s="98"/>
      <c r="G57" s="103"/>
      <c r="H57" s="103"/>
      <c r="I57" s="104"/>
    </row>
    <row r="58" spans="2:9" x14ac:dyDescent="0.3">
      <c r="B58" s="97">
        <v>341</v>
      </c>
      <c r="C58" s="98" t="s">
        <v>16</v>
      </c>
      <c r="D58" s="98"/>
      <c r="E58" s="98"/>
      <c r="F58" s="98"/>
      <c r="G58" s="103">
        <v>88843.43</v>
      </c>
      <c r="H58" s="103"/>
      <c r="I58" s="104">
        <v>21544.26</v>
      </c>
    </row>
    <row r="59" spans="2:9" x14ac:dyDescent="0.3">
      <c r="B59" s="97">
        <v>342</v>
      </c>
      <c r="C59" s="98" t="s">
        <v>17</v>
      </c>
      <c r="D59" s="98"/>
      <c r="E59" s="98"/>
      <c r="F59" s="98"/>
      <c r="G59" s="103">
        <v>566984.95999999996</v>
      </c>
      <c r="H59" s="103"/>
      <c r="I59" s="104">
        <v>224706.46</v>
      </c>
    </row>
    <row r="60" spans="2:9" x14ac:dyDescent="0.3">
      <c r="B60" s="97">
        <v>345</v>
      </c>
      <c r="C60" s="98" t="s">
        <v>4</v>
      </c>
      <c r="D60" s="98"/>
      <c r="E60" s="98"/>
      <c r="F60" s="98"/>
      <c r="G60" s="103">
        <v>11187</v>
      </c>
      <c r="H60" s="103"/>
      <c r="I60" s="104">
        <v>3098.91</v>
      </c>
    </row>
    <row r="61" spans="2:9" x14ac:dyDescent="0.3">
      <c r="B61" s="97"/>
      <c r="C61" s="108"/>
      <c r="D61" s="98"/>
      <c r="E61" s="98"/>
      <c r="F61" s="98"/>
      <c r="G61" s="109"/>
      <c r="H61" s="103"/>
      <c r="I61" s="110"/>
    </row>
    <row r="62" spans="2:9" x14ac:dyDescent="0.3">
      <c r="B62" s="112" t="s">
        <v>33</v>
      </c>
      <c r="C62" s="98"/>
      <c r="D62" s="98"/>
      <c r="E62" s="98"/>
      <c r="F62" s="98"/>
      <c r="G62" s="103"/>
      <c r="H62" s="103"/>
      <c r="I62" s="104"/>
    </row>
    <row r="63" spans="2:9" x14ac:dyDescent="0.3">
      <c r="B63" s="97">
        <v>343</v>
      </c>
      <c r="C63" s="98" t="s">
        <v>18</v>
      </c>
      <c r="D63" s="98"/>
      <c r="E63" s="98"/>
      <c r="F63" s="98"/>
      <c r="G63" s="103">
        <v>52069.67</v>
      </c>
      <c r="H63" s="103"/>
      <c r="I63" s="104">
        <v>13777.27</v>
      </c>
    </row>
    <row r="64" spans="2:9" x14ac:dyDescent="0.3">
      <c r="B64" s="97"/>
      <c r="C64" s="98"/>
      <c r="D64" s="98"/>
      <c r="E64" s="98"/>
      <c r="F64" s="98"/>
      <c r="G64" s="99"/>
      <c r="H64" s="99"/>
      <c r="I64" s="100"/>
    </row>
    <row r="65" spans="2:9" x14ac:dyDescent="0.3">
      <c r="B65" s="102" t="s">
        <v>31</v>
      </c>
      <c r="C65" s="98"/>
      <c r="D65" s="98"/>
      <c r="E65" s="98"/>
      <c r="F65" s="98"/>
      <c r="G65" s="103"/>
      <c r="H65" s="103"/>
      <c r="I65" s="104"/>
    </row>
    <row r="66" spans="2:9" x14ac:dyDescent="0.3">
      <c r="B66" s="107" t="s">
        <v>12</v>
      </c>
      <c r="C66" s="98"/>
      <c r="D66" s="98"/>
      <c r="E66" s="98"/>
      <c r="F66" s="98"/>
      <c r="G66" s="103"/>
      <c r="H66" s="103"/>
      <c r="I66" s="104"/>
    </row>
    <row r="67" spans="2:9" x14ac:dyDescent="0.3">
      <c r="B67" s="97">
        <v>342</v>
      </c>
      <c r="C67" s="98" t="s">
        <v>17</v>
      </c>
      <c r="D67" s="98"/>
      <c r="E67" s="98"/>
      <c r="F67" s="98"/>
      <c r="G67" s="103">
        <v>2538015.3199999998</v>
      </c>
      <c r="H67" s="103"/>
      <c r="I67" s="104">
        <v>27074.37</v>
      </c>
    </row>
    <row r="68" spans="2:9" x14ac:dyDescent="0.3">
      <c r="B68" s="97"/>
      <c r="C68" s="108"/>
      <c r="D68" s="98"/>
      <c r="E68" s="98"/>
      <c r="F68" s="98"/>
      <c r="G68" s="109"/>
      <c r="H68" s="109"/>
      <c r="I68" s="110"/>
    </row>
    <row r="69" spans="2:9" x14ac:dyDescent="0.3">
      <c r="B69" s="107" t="s">
        <v>14</v>
      </c>
      <c r="C69" s="98"/>
      <c r="D69" s="98"/>
      <c r="E69" s="98"/>
      <c r="F69" s="98"/>
      <c r="G69" s="103"/>
      <c r="H69" s="103"/>
      <c r="I69" s="104"/>
    </row>
    <row r="70" spans="2:9" x14ac:dyDescent="0.3">
      <c r="B70" s="97">
        <v>341</v>
      </c>
      <c r="C70" s="98" t="s">
        <v>16</v>
      </c>
      <c r="D70" s="98"/>
      <c r="E70" s="98"/>
      <c r="F70" s="98"/>
      <c r="G70" s="103">
        <v>416240.62</v>
      </c>
      <c r="H70" s="103"/>
      <c r="I70" s="104">
        <v>93844.800000000003</v>
      </c>
    </row>
    <row r="71" spans="2:9" x14ac:dyDescent="0.3">
      <c r="B71" s="97">
        <v>342</v>
      </c>
      <c r="C71" s="98" t="s">
        <v>17</v>
      </c>
      <c r="D71" s="98"/>
      <c r="E71" s="98"/>
      <c r="F71" s="98"/>
      <c r="G71" s="103">
        <v>1682257.04</v>
      </c>
      <c r="H71" s="103"/>
      <c r="I71" s="104">
        <v>657275.65</v>
      </c>
    </row>
    <row r="72" spans="2:9" x14ac:dyDescent="0.3">
      <c r="B72" s="97">
        <v>345</v>
      </c>
      <c r="C72" s="98" t="s">
        <v>4</v>
      </c>
      <c r="D72" s="98"/>
      <c r="E72" s="98"/>
      <c r="F72" s="98"/>
      <c r="G72" s="103">
        <v>7134.28</v>
      </c>
      <c r="H72" s="103"/>
      <c r="I72" s="104">
        <v>1082.6199999999999</v>
      </c>
    </row>
    <row r="73" spans="2:9" x14ac:dyDescent="0.3">
      <c r="B73" s="97"/>
      <c r="C73" s="108"/>
      <c r="D73" s="98"/>
      <c r="E73" s="98"/>
      <c r="F73" s="98"/>
      <c r="G73" s="109"/>
      <c r="H73" s="103"/>
      <c r="I73" s="110"/>
    </row>
    <row r="74" spans="2:9" x14ac:dyDescent="0.3">
      <c r="B74" s="112" t="s">
        <v>33</v>
      </c>
      <c r="C74" s="98"/>
      <c r="D74" s="98"/>
      <c r="E74" s="98"/>
      <c r="F74" s="98"/>
      <c r="G74" s="103"/>
      <c r="H74" s="103"/>
      <c r="I74" s="104"/>
    </row>
    <row r="75" spans="2:9" x14ac:dyDescent="0.3">
      <c r="B75" s="97">
        <v>343</v>
      </c>
      <c r="C75" s="98" t="s">
        <v>18</v>
      </c>
      <c r="D75" s="98"/>
      <c r="E75" s="98"/>
      <c r="F75" s="98"/>
      <c r="G75" s="103">
        <v>98884.9</v>
      </c>
      <c r="H75" s="103"/>
      <c r="I75" s="104">
        <v>28353.66</v>
      </c>
    </row>
    <row r="76" spans="2:9" x14ac:dyDescent="0.3">
      <c r="B76" s="111"/>
      <c r="C76" s="113"/>
      <c r="D76" s="113"/>
      <c r="E76" s="113"/>
      <c r="F76" s="113"/>
      <c r="G76" s="105"/>
      <c r="H76" s="105"/>
      <c r="I76" s="114"/>
    </row>
    <row r="77" spans="2:9" x14ac:dyDescent="0.3">
      <c r="G77" s="103"/>
      <c r="H77" s="103"/>
      <c r="I77" s="103"/>
    </row>
    <row r="78" spans="2:9" x14ac:dyDescent="0.3">
      <c r="B78" s="92" t="s">
        <v>42</v>
      </c>
      <c r="C78" s="93"/>
      <c r="D78" s="93"/>
      <c r="E78" s="93"/>
      <c r="F78" s="93"/>
      <c r="G78" s="115"/>
      <c r="H78" s="116"/>
    </row>
    <row r="79" spans="2:9" x14ac:dyDescent="0.3">
      <c r="B79" s="117"/>
      <c r="C79" s="118" t="s">
        <v>40</v>
      </c>
      <c r="D79" s="118"/>
      <c r="E79" s="118" t="s">
        <v>44</v>
      </c>
      <c r="F79" s="118"/>
      <c r="G79" s="118"/>
      <c r="H79" s="119"/>
      <c r="I79" s="118"/>
    </row>
    <row r="80" spans="2:9" x14ac:dyDescent="0.3">
      <c r="B80" s="117"/>
      <c r="C80" s="118" t="s">
        <v>61</v>
      </c>
      <c r="D80" s="118" t="s">
        <v>62</v>
      </c>
      <c r="E80" s="118" t="s">
        <v>49</v>
      </c>
      <c r="F80" s="118" t="s">
        <v>37</v>
      </c>
      <c r="G80" s="118" t="s">
        <v>38</v>
      </c>
      <c r="H80" s="119" t="s">
        <v>39</v>
      </c>
      <c r="I80" s="118"/>
    </row>
    <row r="81" spans="2:9" x14ac:dyDescent="0.3">
      <c r="B81" s="117"/>
      <c r="C81" s="103"/>
      <c r="D81" s="103"/>
      <c r="E81" s="103"/>
      <c r="F81" s="103"/>
      <c r="G81" s="103"/>
      <c r="H81" s="104"/>
      <c r="I81" s="103"/>
    </row>
    <row r="82" spans="2:9" x14ac:dyDescent="0.3">
      <c r="B82" s="117" t="s">
        <v>66</v>
      </c>
      <c r="C82" s="103"/>
      <c r="D82" s="103"/>
      <c r="E82" s="103"/>
      <c r="F82" s="103"/>
      <c r="G82" s="103"/>
      <c r="H82" s="104"/>
      <c r="I82" s="103"/>
    </row>
    <row r="83" spans="2:9" x14ac:dyDescent="0.3">
      <c r="B83" s="117"/>
      <c r="C83" s="103">
        <v>341</v>
      </c>
      <c r="D83" s="103" t="s">
        <v>1</v>
      </c>
      <c r="E83" s="103">
        <v>3936297.55</v>
      </c>
      <c r="F83" s="103">
        <v>12817.960000000001</v>
      </c>
      <c r="G83" s="103">
        <v>0</v>
      </c>
      <c r="H83" s="104">
        <v>0</v>
      </c>
      <c r="I83" s="103"/>
    </row>
    <row r="84" spans="2:9" x14ac:dyDescent="0.3">
      <c r="B84" s="117"/>
      <c r="C84" s="103">
        <v>342</v>
      </c>
      <c r="D84" s="103" t="s">
        <v>67</v>
      </c>
      <c r="E84" s="103">
        <v>3056063.94</v>
      </c>
      <c r="F84" s="103">
        <v>0</v>
      </c>
      <c r="G84" s="103">
        <v>0</v>
      </c>
      <c r="H84" s="104">
        <v>0</v>
      </c>
      <c r="I84" s="103"/>
    </row>
    <row r="85" spans="2:9" x14ac:dyDescent="0.3">
      <c r="B85" s="117"/>
      <c r="C85" s="103">
        <v>343</v>
      </c>
      <c r="D85" s="103" t="s">
        <v>18</v>
      </c>
      <c r="E85" s="103">
        <v>49063174.300000004</v>
      </c>
      <c r="F85" s="103">
        <v>881053.05</v>
      </c>
      <c r="G85" s="103">
        <v>6435.74</v>
      </c>
      <c r="H85" s="104">
        <v>0</v>
      </c>
      <c r="I85" s="103"/>
    </row>
    <row r="86" spans="2:9" x14ac:dyDescent="0.3">
      <c r="B86" s="117"/>
      <c r="C86" s="103">
        <v>344</v>
      </c>
      <c r="D86" s="103" t="s">
        <v>19</v>
      </c>
      <c r="E86" s="103">
        <v>20509937.539999999</v>
      </c>
      <c r="F86" s="103">
        <v>0</v>
      </c>
      <c r="G86" s="103">
        <v>0</v>
      </c>
      <c r="H86" s="104">
        <v>0</v>
      </c>
      <c r="I86" s="103"/>
    </row>
    <row r="87" spans="2:9" x14ac:dyDescent="0.3">
      <c r="B87" s="117"/>
      <c r="C87" s="103">
        <v>345</v>
      </c>
      <c r="D87" s="103" t="s">
        <v>4</v>
      </c>
      <c r="E87" s="103">
        <v>13748274.43</v>
      </c>
      <c r="F87" s="103">
        <v>850355.53</v>
      </c>
      <c r="G87" s="103">
        <v>14074.300000000001</v>
      </c>
      <c r="H87" s="104">
        <v>42149.9</v>
      </c>
      <c r="I87" s="103"/>
    </row>
    <row r="88" spans="2:9" x14ac:dyDescent="0.3">
      <c r="B88" s="117"/>
      <c r="C88" s="103">
        <v>346</v>
      </c>
      <c r="D88" s="103" t="s">
        <v>57</v>
      </c>
      <c r="E88" s="103">
        <v>85193.94</v>
      </c>
      <c r="F88" s="103">
        <v>0</v>
      </c>
      <c r="G88" s="103">
        <v>0</v>
      </c>
      <c r="H88" s="104">
        <v>0</v>
      </c>
      <c r="I88" s="103"/>
    </row>
    <row r="89" spans="2:9" x14ac:dyDescent="0.3">
      <c r="B89" s="117"/>
      <c r="C89" s="103"/>
      <c r="D89" s="103"/>
      <c r="E89" s="103"/>
      <c r="F89" s="103"/>
      <c r="G89" s="103"/>
      <c r="H89" s="104"/>
      <c r="I89" s="103"/>
    </row>
    <row r="90" spans="2:9" x14ac:dyDescent="0.3">
      <c r="B90" s="117"/>
      <c r="C90" s="103">
        <v>346.3</v>
      </c>
      <c r="D90" s="103" t="s">
        <v>58</v>
      </c>
      <c r="E90" s="103">
        <v>0</v>
      </c>
      <c r="F90" s="103">
        <v>0</v>
      </c>
      <c r="G90" s="103">
        <v>0</v>
      </c>
      <c r="H90" s="104">
        <v>0</v>
      </c>
      <c r="I90" s="103"/>
    </row>
    <row r="91" spans="2:9" x14ac:dyDescent="0.3">
      <c r="B91" s="117"/>
      <c r="C91" s="103">
        <v>346.5</v>
      </c>
      <c r="D91" s="103" t="s">
        <v>59</v>
      </c>
      <c r="E91" s="103">
        <v>0</v>
      </c>
      <c r="F91" s="103">
        <v>0</v>
      </c>
      <c r="G91" s="103">
        <v>0</v>
      </c>
      <c r="H91" s="104">
        <v>0</v>
      </c>
      <c r="I91" s="103"/>
    </row>
    <row r="92" spans="2:9" x14ac:dyDescent="0.3">
      <c r="B92" s="117"/>
      <c r="C92" s="103">
        <v>346.7</v>
      </c>
      <c r="D92" s="103" t="s">
        <v>60</v>
      </c>
      <c r="E92" s="103">
        <v>0</v>
      </c>
      <c r="F92" s="103">
        <v>0</v>
      </c>
      <c r="G92" s="103">
        <v>0</v>
      </c>
      <c r="H92" s="104">
        <v>0</v>
      </c>
      <c r="I92" s="103"/>
    </row>
    <row r="93" spans="2:9" x14ac:dyDescent="0.3">
      <c r="B93" s="117"/>
      <c r="C93" s="103"/>
      <c r="D93" s="103"/>
      <c r="E93" s="103"/>
      <c r="F93" s="103"/>
      <c r="G93" s="103"/>
      <c r="H93" s="104"/>
      <c r="I93" s="103"/>
    </row>
    <row r="94" spans="2:9" x14ac:dyDescent="0.3">
      <c r="B94" s="117" t="s">
        <v>68</v>
      </c>
      <c r="C94" s="103"/>
      <c r="D94" s="103"/>
      <c r="E94" s="103"/>
      <c r="F94" s="103"/>
      <c r="G94" s="103"/>
      <c r="H94" s="104"/>
      <c r="I94" s="103"/>
    </row>
    <row r="95" spans="2:9" x14ac:dyDescent="0.3">
      <c r="B95" s="117"/>
      <c r="C95" s="103">
        <v>341</v>
      </c>
      <c r="D95" s="103" t="s">
        <v>1</v>
      </c>
      <c r="E95" s="103">
        <v>7103577.0599999996</v>
      </c>
      <c r="F95" s="103">
        <v>180312.15</v>
      </c>
      <c r="G95" s="103">
        <v>70067.39</v>
      </c>
      <c r="H95" s="104">
        <v>0</v>
      </c>
      <c r="I95" s="103"/>
    </row>
    <row r="96" spans="2:9" x14ac:dyDescent="0.3">
      <c r="B96" s="117"/>
      <c r="C96" s="103">
        <v>342</v>
      </c>
      <c r="D96" s="103" t="s">
        <v>67</v>
      </c>
      <c r="E96" s="103">
        <v>2179422.0299999998</v>
      </c>
      <c r="F96" s="103">
        <v>226329.27000000002</v>
      </c>
      <c r="G96" s="103">
        <v>72748.36</v>
      </c>
      <c r="H96" s="104">
        <v>0</v>
      </c>
      <c r="I96" s="103"/>
    </row>
    <row r="97" spans="2:9" x14ac:dyDescent="0.3">
      <c r="B97" s="117"/>
      <c r="C97" s="103">
        <v>343</v>
      </c>
      <c r="D97" s="103" t="s">
        <v>18</v>
      </c>
      <c r="E97" s="103">
        <v>50163006.370000005</v>
      </c>
      <c r="F97" s="103">
        <v>438219.36</v>
      </c>
      <c r="G97" s="103">
        <v>3698896.0300000003</v>
      </c>
      <c r="H97" s="104">
        <v>1084163.25</v>
      </c>
      <c r="I97" s="103"/>
    </row>
    <row r="98" spans="2:9" x14ac:dyDescent="0.3">
      <c r="B98" s="117"/>
      <c r="C98" s="103">
        <v>344</v>
      </c>
      <c r="D98" s="103" t="s">
        <v>19</v>
      </c>
      <c r="E98" s="103">
        <v>20977625.52</v>
      </c>
      <c r="F98" s="103">
        <v>0</v>
      </c>
      <c r="G98" s="103">
        <v>0</v>
      </c>
      <c r="H98" s="104">
        <v>0</v>
      </c>
      <c r="I98" s="103"/>
    </row>
    <row r="99" spans="2:9" x14ac:dyDescent="0.3">
      <c r="B99" s="117"/>
      <c r="C99" s="103">
        <v>345</v>
      </c>
      <c r="D99" s="103" t="s">
        <v>4</v>
      </c>
      <c r="E99" s="103">
        <v>4992287.43</v>
      </c>
      <c r="F99" s="103">
        <v>78515.3</v>
      </c>
      <c r="G99" s="103">
        <v>48501.4</v>
      </c>
      <c r="H99" s="104">
        <v>0</v>
      </c>
      <c r="I99" s="103"/>
    </row>
    <row r="100" spans="2:9" x14ac:dyDescent="0.3">
      <c r="B100" s="117"/>
      <c r="C100" s="103">
        <v>346</v>
      </c>
      <c r="D100" s="103" t="s">
        <v>57</v>
      </c>
      <c r="E100" s="103">
        <v>251215.51</v>
      </c>
      <c r="F100" s="103">
        <v>0</v>
      </c>
      <c r="G100" s="103">
        <v>0</v>
      </c>
      <c r="H100" s="104">
        <v>0</v>
      </c>
      <c r="I100" s="103"/>
    </row>
    <row r="101" spans="2:9" x14ac:dyDescent="0.3">
      <c r="B101" s="117"/>
      <c r="C101" s="103"/>
      <c r="D101" s="103"/>
      <c r="E101" s="103"/>
      <c r="F101" s="103"/>
      <c r="G101" s="103"/>
      <c r="H101" s="104"/>
      <c r="I101" s="103"/>
    </row>
    <row r="102" spans="2:9" x14ac:dyDescent="0.3">
      <c r="B102" s="117"/>
      <c r="C102" s="103"/>
      <c r="D102" s="103"/>
      <c r="E102" s="103"/>
      <c r="F102" s="103"/>
      <c r="G102" s="103"/>
      <c r="H102" s="104"/>
      <c r="I102" s="103"/>
    </row>
    <row r="103" spans="2:9" x14ac:dyDescent="0.3">
      <c r="B103" s="117"/>
      <c r="C103" s="103">
        <v>346.3</v>
      </c>
      <c r="D103" s="103" t="s">
        <v>58</v>
      </c>
      <c r="E103" s="103">
        <v>0</v>
      </c>
      <c r="F103" s="103">
        <v>0</v>
      </c>
      <c r="G103" s="103">
        <v>0</v>
      </c>
      <c r="H103" s="104">
        <v>0</v>
      </c>
      <c r="I103" s="103"/>
    </row>
    <row r="104" spans="2:9" x14ac:dyDescent="0.3">
      <c r="B104" s="117"/>
      <c r="C104" s="103">
        <v>346.5</v>
      </c>
      <c r="D104" s="103" t="s">
        <v>59</v>
      </c>
      <c r="E104" s="103">
        <v>0</v>
      </c>
      <c r="F104" s="103">
        <v>0</v>
      </c>
      <c r="G104" s="103">
        <v>0</v>
      </c>
      <c r="H104" s="104">
        <v>0</v>
      </c>
      <c r="I104" s="103"/>
    </row>
    <row r="105" spans="2:9" x14ac:dyDescent="0.3">
      <c r="B105" s="117"/>
      <c r="C105" s="103">
        <v>346.7</v>
      </c>
      <c r="D105" s="103" t="s">
        <v>60</v>
      </c>
      <c r="E105" s="103">
        <v>38770</v>
      </c>
      <c r="F105" s="103">
        <v>0</v>
      </c>
      <c r="G105" s="103">
        <v>0</v>
      </c>
      <c r="H105" s="104">
        <v>0</v>
      </c>
      <c r="I105" s="103"/>
    </row>
    <row r="106" spans="2:9" x14ac:dyDescent="0.3">
      <c r="B106" s="117"/>
      <c r="C106" s="103"/>
      <c r="D106" s="103"/>
      <c r="E106" s="103"/>
      <c r="F106" s="103"/>
      <c r="G106" s="103"/>
      <c r="H106" s="104"/>
      <c r="I106" s="103"/>
    </row>
    <row r="107" spans="2:9" x14ac:dyDescent="0.3">
      <c r="B107" s="117" t="s">
        <v>69</v>
      </c>
      <c r="C107" s="103"/>
      <c r="D107" s="103"/>
      <c r="E107" s="103"/>
      <c r="F107" s="103"/>
      <c r="G107" s="103"/>
      <c r="H107" s="104"/>
      <c r="I107" s="103"/>
    </row>
    <row r="108" spans="2:9" x14ac:dyDescent="0.3">
      <c r="B108" s="117"/>
      <c r="C108" s="103">
        <v>341</v>
      </c>
      <c r="D108" s="103" t="s">
        <v>1</v>
      </c>
      <c r="E108" s="103">
        <v>4520270.1499999994</v>
      </c>
      <c r="F108" s="103">
        <v>0</v>
      </c>
      <c r="G108" s="103">
        <v>0</v>
      </c>
      <c r="H108" s="104">
        <v>0</v>
      </c>
      <c r="I108" s="103"/>
    </row>
    <row r="109" spans="2:9" x14ac:dyDescent="0.3">
      <c r="B109" s="117"/>
      <c r="C109" s="103">
        <v>342</v>
      </c>
      <c r="D109" s="103" t="s">
        <v>67</v>
      </c>
      <c r="E109" s="103">
        <v>10912737.82</v>
      </c>
      <c r="F109" s="103">
        <v>0</v>
      </c>
      <c r="G109" s="103">
        <v>0</v>
      </c>
      <c r="H109" s="104">
        <v>0</v>
      </c>
      <c r="I109" s="103"/>
    </row>
    <row r="110" spans="2:9" x14ac:dyDescent="0.3">
      <c r="B110" s="117"/>
      <c r="C110" s="103">
        <v>343</v>
      </c>
      <c r="D110" s="103" t="s">
        <v>18</v>
      </c>
      <c r="E110" s="103">
        <v>25906746.57</v>
      </c>
      <c r="F110" s="103">
        <v>-314001.68</v>
      </c>
      <c r="G110" s="103">
        <v>0</v>
      </c>
      <c r="H110" s="104">
        <v>307939.37</v>
      </c>
      <c r="I110" s="103"/>
    </row>
    <row r="111" spans="2:9" x14ac:dyDescent="0.3">
      <c r="B111" s="117"/>
      <c r="C111" s="103">
        <v>344</v>
      </c>
      <c r="D111" s="103" t="s">
        <v>19</v>
      </c>
      <c r="E111" s="103">
        <v>11964548.949999999</v>
      </c>
      <c r="F111" s="103">
        <v>0</v>
      </c>
      <c r="G111" s="103">
        <v>0</v>
      </c>
      <c r="H111" s="104">
        <v>0</v>
      </c>
      <c r="I111" s="103"/>
    </row>
    <row r="112" spans="2:9" x14ac:dyDescent="0.3">
      <c r="B112" s="117"/>
      <c r="C112" s="103">
        <v>345</v>
      </c>
      <c r="D112" s="103" t="s">
        <v>4</v>
      </c>
      <c r="E112" s="103">
        <v>3729362.93</v>
      </c>
      <c r="F112" s="103">
        <v>0</v>
      </c>
      <c r="G112" s="103">
        <v>0</v>
      </c>
      <c r="H112" s="104">
        <v>0</v>
      </c>
      <c r="I112" s="103"/>
    </row>
    <row r="113" spans="2:11" x14ac:dyDescent="0.3">
      <c r="B113" s="117"/>
      <c r="C113" s="103">
        <v>346</v>
      </c>
      <c r="D113" s="103" t="s">
        <v>57</v>
      </c>
      <c r="E113" s="103">
        <v>247828.5</v>
      </c>
      <c r="F113" s="103">
        <v>0</v>
      </c>
      <c r="G113" s="103">
        <v>0</v>
      </c>
      <c r="H113" s="104">
        <v>0</v>
      </c>
      <c r="I113" s="103"/>
    </row>
    <row r="114" spans="2:11" x14ac:dyDescent="0.3">
      <c r="B114" s="117"/>
      <c r="C114" s="103"/>
      <c r="D114" s="103"/>
      <c r="E114" s="103"/>
      <c r="F114" s="103"/>
      <c r="G114" s="103"/>
      <c r="H114" s="104"/>
      <c r="I114" s="103"/>
    </row>
    <row r="115" spans="2:11" x14ac:dyDescent="0.3">
      <c r="B115" s="117"/>
      <c r="C115" s="103">
        <v>346.3</v>
      </c>
      <c r="D115" s="103" t="s">
        <v>58</v>
      </c>
      <c r="E115" s="103">
        <v>140800.88</v>
      </c>
      <c r="F115" s="103">
        <v>2228.9900000000002</v>
      </c>
      <c r="G115" s="103">
        <v>0</v>
      </c>
      <c r="H115" s="104">
        <v>0</v>
      </c>
      <c r="I115" s="103"/>
    </row>
    <row r="116" spans="2:11" x14ac:dyDescent="0.3">
      <c r="B116" s="117"/>
      <c r="C116" s="103">
        <v>346.5</v>
      </c>
      <c r="D116" s="103" t="s">
        <v>59</v>
      </c>
      <c r="E116" s="103">
        <v>0</v>
      </c>
      <c r="F116" s="103">
        <v>0</v>
      </c>
      <c r="G116" s="103">
        <v>0</v>
      </c>
      <c r="H116" s="104">
        <v>0</v>
      </c>
      <c r="I116" s="103"/>
    </row>
    <row r="117" spans="2:11" x14ac:dyDescent="0.3">
      <c r="B117" s="117"/>
      <c r="C117" s="103">
        <v>346.7</v>
      </c>
      <c r="D117" s="103" t="s">
        <v>60</v>
      </c>
      <c r="E117" s="103">
        <v>386326.30000000005</v>
      </c>
      <c r="F117" s="103">
        <v>0</v>
      </c>
      <c r="G117" s="103">
        <v>29417.14</v>
      </c>
      <c r="H117" s="104">
        <v>142079.92000000001</v>
      </c>
      <c r="I117" s="103"/>
    </row>
    <row r="118" spans="2:11" x14ac:dyDescent="0.3">
      <c r="B118" s="120"/>
      <c r="C118" s="105"/>
      <c r="D118" s="105"/>
      <c r="E118" s="105"/>
      <c r="F118" s="105"/>
      <c r="G118" s="105"/>
      <c r="H118" s="114"/>
      <c r="I118" s="103"/>
    </row>
    <row r="119" spans="2:11" x14ac:dyDescent="0.3">
      <c r="B119" s="103"/>
      <c r="C119" s="103"/>
      <c r="D119" s="103"/>
      <c r="E119" s="103"/>
      <c r="F119" s="103"/>
      <c r="G119" s="103"/>
      <c r="H119" s="103"/>
      <c r="I119" s="103"/>
    </row>
    <row r="120" spans="2:11" x14ac:dyDescent="0.3">
      <c r="B120" s="103"/>
      <c r="C120" s="103"/>
      <c r="D120" s="103"/>
      <c r="E120" s="103"/>
      <c r="F120" s="103"/>
      <c r="G120" s="103"/>
      <c r="H120" s="103"/>
      <c r="I120" s="103"/>
    </row>
    <row r="121" spans="2:11" x14ac:dyDescent="0.3">
      <c r="B121" s="103"/>
      <c r="C121" s="103"/>
      <c r="D121" s="103"/>
      <c r="E121" s="103"/>
      <c r="F121" s="103"/>
      <c r="G121" s="103"/>
      <c r="H121" s="103"/>
      <c r="I121" s="103"/>
    </row>
    <row r="122" spans="2:11" ht="12.75" x14ac:dyDescent="0.2">
      <c r="B122" s="103"/>
      <c r="C122" s="103"/>
      <c r="D122" s="103"/>
      <c r="E122" s="103"/>
      <c r="F122" s="103"/>
      <c r="G122" s="103"/>
      <c r="H122" s="103"/>
      <c r="I122" s="103"/>
    </row>
    <row r="125" spans="2:11" x14ac:dyDescent="0.3">
      <c r="B125" s="92" t="s">
        <v>54</v>
      </c>
      <c r="C125" s="121"/>
      <c r="D125" s="121"/>
      <c r="E125" s="121"/>
      <c r="F125" s="121"/>
      <c r="G125" s="121"/>
      <c r="H125" s="121"/>
      <c r="I125" s="121"/>
    </row>
    <row r="126" spans="2:11" x14ac:dyDescent="0.3">
      <c r="B126" s="97"/>
      <c r="C126" s="118"/>
      <c r="D126" s="118"/>
      <c r="E126" s="118" t="s">
        <v>44</v>
      </c>
      <c r="F126" s="118" t="s">
        <v>45</v>
      </c>
      <c r="G126" s="118" t="s">
        <v>38</v>
      </c>
      <c r="H126" s="118" t="s">
        <v>46</v>
      </c>
      <c r="I126" s="118" t="s">
        <v>47</v>
      </c>
    </row>
    <row r="127" spans="2:11" x14ac:dyDescent="0.3">
      <c r="B127" s="97"/>
      <c r="C127" s="118"/>
      <c r="D127" s="118" t="s">
        <v>62</v>
      </c>
      <c r="E127" s="118" t="s">
        <v>49</v>
      </c>
      <c r="F127" s="118"/>
      <c r="G127" s="118"/>
      <c r="H127" s="118" t="s">
        <v>50</v>
      </c>
      <c r="I127" s="118"/>
      <c r="J127" s="121"/>
      <c r="K127" s="122"/>
    </row>
    <row r="128" spans="2:11" x14ac:dyDescent="0.3">
      <c r="B128" s="123" t="s">
        <v>66</v>
      </c>
      <c r="C128" s="103"/>
      <c r="D128" s="103"/>
      <c r="E128" s="103"/>
      <c r="F128" s="103"/>
      <c r="G128" s="103"/>
      <c r="H128" s="103"/>
      <c r="I128" s="103"/>
      <c r="J128" s="118" t="s">
        <v>48</v>
      </c>
      <c r="K128" s="119" t="s">
        <v>39</v>
      </c>
    </row>
    <row r="129" spans="2:11" x14ac:dyDescent="0.3">
      <c r="B129" s="124"/>
      <c r="C129" s="103">
        <v>341</v>
      </c>
      <c r="D129" s="103" t="s">
        <v>1</v>
      </c>
      <c r="E129" s="103">
        <v>2775628.2800000003</v>
      </c>
      <c r="F129" s="103">
        <v>90672.900000000009</v>
      </c>
      <c r="G129" s="103">
        <v>0</v>
      </c>
      <c r="H129" s="103">
        <v>-12817.960000000001</v>
      </c>
      <c r="I129" s="103">
        <v>0</v>
      </c>
      <c r="J129" s="118" t="s">
        <v>51</v>
      </c>
      <c r="K129" s="119"/>
    </row>
    <row r="130" spans="2:11" x14ac:dyDescent="0.3">
      <c r="B130" s="125"/>
      <c r="C130" s="103">
        <v>342</v>
      </c>
      <c r="D130" s="103" t="s">
        <v>67</v>
      </c>
      <c r="E130" s="103">
        <v>2353978.73</v>
      </c>
      <c r="F130" s="103">
        <v>82513.680000000008</v>
      </c>
      <c r="G130" s="103">
        <v>0</v>
      </c>
      <c r="H130" s="103">
        <v>0</v>
      </c>
      <c r="I130" s="103">
        <v>0</v>
      </c>
      <c r="J130" s="103"/>
      <c r="K130" s="104"/>
    </row>
    <row r="131" spans="2:11" x14ac:dyDescent="0.3">
      <c r="B131" s="125"/>
      <c r="C131" s="103">
        <v>343</v>
      </c>
      <c r="D131" s="103" t="s">
        <v>18</v>
      </c>
      <c r="E131" s="103">
        <v>33032320.460000001</v>
      </c>
      <c r="F131" s="103">
        <v>1546868.17</v>
      </c>
      <c r="G131" s="103">
        <v>6435.74</v>
      </c>
      <c r="H131" s="103">
        <v>43016.04</v>
      </c>
      <c r="I131" s="103">
        <v>0</v>
      </c>
      <c r="J131" s="103">
        <v>0</v>
      </c>
      <c r="K131" s="104">
        <v>0</v>
      </c>
    </row>
    <row r="132" spans="2:11" x14ac:dyDescent="0.3">
      <c r="B132" s="125"/>
      <c r="C132" s="103">
        <v>344</v>
      </c>
      <c r="D132" s="103" t="s">
        <v>19</v>
      </c>
      <c r="E132" s="103">
        <v>17541061.370000001</v>
      </c>
      <c r="F132" s="103">
        <v>451218.72000000003</v>
      </c>
      <c r="G132" s="103">
        <v>0</v>
      </c>
      <c r="H132" s="103">
        <v>0</v>
      </c>
      <c r="I132" s="103">
        <v>0</v>
      </c>
      <c r="J132" s="103">
        <v>0</v>
      </c>
      <c r="K132" s="104">
        <v>0</v>
      </c>
    </row>
    <row r="133" spans="2:11" x14ac:dyDescent="0.3">
      <c r="B133" s="125"/>
      <c r="C133" s="103">
        <v>345</v>
      </c>
      <c r="D133" s="103" t="s">
        <v>4</v>
      </c>
      <c r="E133" s="103">
        <v>11581289.35</v>
      </c>
      <c r="F133" s="103">
        <v>313196.81</v>
      </c>
      <c r="G133" s="103">
        <v>14074.300000000001</v>
      </c>
      <c r="H133" s="103">
        <v>5247.41</v>
      </c>
      <c r="I133" s="103">
        <v>0</v>
      </c>
      <c r="J133" s="103">
        <v>134</v>
      </c>
      <c r="K133" s="104">
        <v>0</v>
      </c>
    </row>
    <row r="134" spans="2:11" x14ac:dyDescent="0.3">
      <c r="B134" s="125"/>
      <c r="C134" s="103">
        <v>346</v>
      </c>
      <c r="D134" s="103" t="s">
        <v>57</v>
      </c>
      <c r="E134" s="103">
        <v>71249.36</v>
      </c>
      <c r="F134" s="103">
        <v>1959.48</v>
      </c>
      <c r="G134" s="103">
        <v>0</v>
      </c>
      <c r="H134" s="103">
        <v>0</v>
      </c>
      <c r="I134" s="103">
        <v>0</v>
      </c>
      <c r="J134" s="103">
        <v>0</v>
      </c>
      <c r="K134" s="104">
        <v>0</v>
      </c>
    </row>
    <row r="135" spans="2:11" x14ac:dyDescent="0.3">
      <c r="B135" s="125"/>
      <c r="C135" s="103"/>
      <c r="D135" s="103"/>
      <c r="E135" s="103"/>
      <c r="F135" s="103"/>
      <c r="G135" s="103"/>
      <c r="H135" s="103"/>
      <c r="I135" s="103"/>
      <c r="J135" s="103">
        <v>0</v>
      </c>
      <c r="K135" s="104">
        <v>2207.13</v>
      </c>
    </row>
    <row r="136" spans="2:11" x14ac:dyDescent="0.3">
      <c r="B136" s="124"/>
      <c r="C136" s="103">
        <v>346.3</v>
      </c>
      <c r="D136" s="103" t="s">
        <v>58</v>
      </c>
      <c r="E136" s="103">
        <v>0</v>
      </c>
      <c r="F136" s="103">
        <v>0</v>
      </c>
      <c r="G136" s="103">
        <v>0</v>
      </c>
      <c r="H136" s="103">
        <v>0</v>
      </c>
      <c r="I136" s="103">
        <v>0</v>
      </c>
      <c r="J136" s="103">
        <v>0</v>
      </c>
      <c r="K136" s="104">
        <v>0</v>
      </c>
    </row>
    <row r="137" spans="2:11" x14ac:dyDescent="0.3">
      <c r="B137" s="124"/>
      <c r="C137" s="103">
        <v>346.5</v>
      </c>
      <c r="D137" s="103" t="s">
        <v>59</v>
      </c>
      <c r="E137" s="103">
        <v>0</v>
      </c>
      <c r="F137" s="103">
        <v>0</v>
      </c>
      <c r="G137" s="103">
        <v>0</v>
      </c>
      <c r="H137" s="103">
        <v>0</v>
      </c>
      <c r="I137" s="103">
        <v>0</v>
      </c>
      <c r="J137" s="103"/>
      <c r="K137" s="104"/>
    </row>
    <row r="138" spans="2:11" x14ac:dyDescent="0.3">
      <c r="B138" s="125"/>
      <c r="C138" s="103">
        <v>346.7</v>
      </c>
      <c r="D138" s="103" t="s">
        <v>60</v>
      </c>
      <c r="E138" s="103">
        <v>0</v>
      </c>
      <c r="F138" s="103">
        <v>0</v>
      </c>
      <c r="G138" s="103">
        <v>0</v>
      </c>
      <c r="H138" s="103">
        <v>0</v>
      </c>
      <c r="I138" s="103">
        <v>0</v>
      </c>
      <c r="J138" s="103">
        <v>0</v>
      </c>
      <c r="K138" s="104">
        <v>0</v>
      </c>
    </row>
    <row r="139" spans="2:11" x14ac:dyDescent="0.3">
      <c r="B139" s="125"/>
      <c r="C139" s="103"/>
      <c r="D139" s="103"/>
      <c r="E139" s="103"/>
      <c r="F139" s="103"/>
      <c r="G139" s="103"/>
      <c r="H139" s="103"/>
      <c r="I139" s="103"/>
      <c r="J139" s="103">
        <v>0</v>
      </c>
      <c r="K139" s="104">
        <v>0</v>
      </c>
    </row>
    <row r="140" spans="2:11" x14ac:dyDescent="0.3">
      <c r="B140" s="126" t="s">
        <v>68</v>
      </c>
      <c r="C140" s="103"/>
      <c r="D140" s="103"/>
      <c r="E140" s="103"/>
      <c r="F140" s="103"/>
      <c r="G140" s="103"/>
      <c r="H140" s="103"/>
      <c r="I140" s="103"/>
      <c r="J140" s="103">
        <v>0</v>
      </c>
      <c r="K140" s="104">
        <v>0</v>
      </c>
    </row>
    <row r="141" spans="2:11" x14ac:dyDescent="0.3">
      <c r="B141" s="124"/>
      <c r="C141" s="103">
        <v>341</v>
      </c>
      <c r="D141" s="103" t="s">
        <v>1</v>
      </c>
      <c r="E141" s="103">
        <v>5032843.96</v>
      </c>
      <c r="F141" s="103">
        <v>156544.59</v>
      </c>
      <c r="G141" s="103">
        <v>70067.39</v>
      </c>
      <c r="H141" s="103">
        <v>14548.380000000001</v>
      </c>
      <c r="I141" s="103">
        <v>0</v>
      </c>
      <c r="J141" s="103"/>
      <c r="K141" s="104"/>
    </row>
    <row r="142" spans="2:11" x14ac:dyDescent="0.3">
      <c r="B142" s="125"/>
      <c r="C142" s="103">
        <v>342</v>
      </c>
      <c r="D142" s="103" t="s">
        <v>67</v>
      </c>
      <c r="E142" s="103">
        <v>1840842.67</v>
      </c>
      <c r="F142" s="103">
        <v>59485.1</v>
      </c>
      <c r="G142" s="103">
        <v>72748.36</v>
      </c>
      <c r="H142" s="103">
        <v>9938.43</v>
      </c>
      <c r="I142" s="103">
        <v>0</v>
      </c>
      <c r="J142" s="103"/>
      <c r="K142" s="104"/>
    </row>
    <row r="143" spans="2:11" x14ac:dyDescent="0.3">
      <c r="B143" s="125"/>
      <c r="C143" s="103">
        <v>343</v>
      </c>
      <c r="D143" s="103" t="s">
        <v>18</v>
      </c>
      <c r="E143" s="103">
        <v>38132060.990000002</v>
      </c>
      <c r="F143" s="103">
        <v>1429789.19</v>
      </c>
      <c r="G143" s="103">
        <v>3698896.0300000003</v>
      </c>
      <c r="H143" s="103">
        <v>222320.75</v>
      </c>
      <c r="I143" s="103">
        <v>0</v>
      </c>
      <c r="J143" s="103">
        <v>0</v>
      </c>
      <c r="K143" s="104">
        <v>0</v>
      </c>
    </row>
    <row r="144" spans="2:11" x14ac:dyDescent="0.3">
      <c r="B144" s="125"/>
      <c r="C144" s="103">
        <v>344</v>
      </c>
      <c r="D144" s="103" t="s">
        <v>19</v>
      </c>
      <c r="E144" s="103">
        <v>16899611.010000002</v>
      </c>
      <c r="F144" s="103">
        <v>440530.2</v>
      </c>
      <c r="G144" s="103">
        <v>0</v>
      </c>
      <c r="H144" s="103">
        <v>0</v>
      </c>
      <c r="I144" s="103">
        <v>0</v>
      </c>
      <c r="J144" s="103">
        <v>0</v>
      </c>
      <c r="K144" s="104">
        <v>0</v>
      </c>
    </row>
    <row r="145" spans="2:11" x14ac:dyDescent="0.3">
      <c r="B145" s="125"/>
      <c r="C145" s="103">
        <v>345</v>
      </c>
      <c r="D145" s="103" t="s">
        <v>4</v>
      </c>
      <c r="E145" s="103">
        <v>4244147.6399999997</v>
      </c>
      <c r="F145" s="103">
        <v>105379.11</v>
      </c>
      <c r="G145" s="103">
        <v>48501.4</v>
      </c>
      <c r="H145" s="103">
        <v>52613.3</v>
      </c>
      <c r="I145" s="103">
        <v>0</v>
      </c>
      <c r="J145" s="103">
        <v>1556075</v>
      </c>
      <c r="K145" s="104">
        <v>233292.2</v>
      </c>
    </row>
    <row r="146" spans="2:11" x14ac:dyDescent="0.3">
      <c r="B146" s="125"/>
      <c r="C146" s="103">
        <v>346</v>
      </c>
      <c r="D146" s="103" t="s">
        <v>57</v>
      </c>
      <c r="E146" s="103">
        <v>215203.16</v>
      </c>
      <c r="F146" s="103">
        <v>5526.72</v>
      </c>
      <c r="G146" s="103">
        <v>0</v>
      </c>
      <c r="H146" s="103">
        <v>0</v>
      </c>
      <c r="I146" s="103">
        <v>0</v>
      </c>
      <c r="J146" s="103">
        <v>0</v>
      </c>
      <c r="K146" s="104">
        <v>0</v>
      </c>
    </row>
    <row r="147" spans="2:11" x14ac:dyDescent="0.3">
      <c r="B147" s="125"/>
      <c r="C147" s="103"/>
      <c r="D147" s="103"/>
      <c r="E147" s="103"/>
      <c r="F147" s="103"/>
      <c r="G147" s="103"/>
      <c r="H147" s="103"/>
      <c r="I147" s="103"/>
      <c r="J147" s="103">
        <v>0</v>
      </c>
      <c r="K147" s="104">
        <v>0</v>
      </c>
    </row>
    <row r="148" spans="2:11" x14ac:dyDescent="0.3">
      <c r="B148" s="124"/>
      <c r="C148" s="103">
        <v>346.3</v>
      </c>
      <c r="D148" s="103" t="s">
        <v>58</v>
      </c>
      <c r="E148" s="103">
        <v>0</v>
      </c>
      <c r="F148" s="103">
        <v>0</v>
      </c>
      <c r="G148" s="103">
        <v>0</v>
      </c>
      <c r="H148" s="103">
        <v>0</v>
      </c>
      <c r="I148" s="103">
        <v>0</v>
      </c>
      <c r="J148" s="103">
        <v>0</v>
      </c>
      <c r="K148" s="104">
        <v>0</v>
      </c>
    </row>
    <row r="149" spans="2:11" x14ac:dyDescent="0.3">
      <c r="B149" s="124"/>
      <c r="C149" s="103">
        <v>346.5</v>
      </c>
      <c r="D149" s="103" t="s">
        <v>59</v>
      </c>
      <c r="E149" s="103">
        <v>0</v>
      </c>
      <c r="F149" s="103">
        <v>0</v>
      </c>
      <c r="G149" s="103">
        <v>0</v>
      </c>
      <c r="H149" s="103">
        <v>0</v>
      </c>
      <c r="I149" s="103">
        <v>0</v>
      </c>
      <c r="J149" s="103"/>
      <c r="K149" s="104"/>
    </row>
    <row r="150" spans="2:11" x14ac:dyDescent="0.3">
      <c r="B150" s="125"/>
      <c r="C150" s="103">
        <v>346.7</v>
      </c>
      <c r="D150" s="103" t="s">
        <v>60</v>
      </c>
      <c r="E150" s="103">
        <v>18231.22</v>
      </c>
      <c r="F150" s="103">
        <v>5538.6</v>
      </c>
      <c r="G150" s="103">
        <v>0</v>
      </c>
      <c r="H150" s="103">
        <v>0</v>
      </c>
      <c r="I150" s="103">
        <v>0</v>
      </c>
      <c r="J150" s="103">
        <v>0</v>
      </c>
      <c r="K150" s="104">
        <v>0</v>
      </c>
    </row>
    <row r="151" spans="2:11" x14ac:dyDescent="0.3">
      <c r="B151" s="125"/>
      <c r="C151" s="103"/>
      <c r="D151" s="103"/>
      <c r="E151" s="103"/>
      <c r="F151" s="103"/>
      <c r="G151" s="103"/>
      <c r="H151" s="103"/>
      <c r="I151" s="103"/>
      <c r="J151" s="103">
        <v>0</v>
      </c>
      <c r="K151" s="104">
        <v>0</v>
      </c>
    </row>
    <row r="152" spans="2:11" x14ac:dyDescent="0.3">
      <c r="B152" s="123" t="s">
        <v>69</v>
      </c>
      <c r="C152" s="103"/>
      <c r="D152" s="103"/>
      <c r="E152" s="103"/>
      <c r="F152" s="103"/>
      <c r="G152" s="103"/>
      <c r="H152" s="103"/>
      <c r="I152" s="103"/>
      <c r="J152" s="103">
        <v>0</v>
      </c>
      <c r="K152" s="104">
        <v>0</v>
      </c>
    </row>
    <row r="153" spans="2:11" x14ac:dyDescent="0.3">
      <c r="B153" s="124"/>
      <c r="C153" s="103">
        <v>341</v>
      </c>
      <c r="D153" s="103" t="s">
        <v>1</v>
      </c>
      <c r="E153" s="103">
        <v>3482578.41</v>
      </c>
      <c r="F153" s="103">
        <v>99446.040000000008</v>
      </c>
      <c r="G153" s="103">
        <v>0</v>
      </c>
      <c r="H153" s="103">
        <v>0</v>
      </c>
      <c r="I153" s="103">
        <v>0</v>
      </c>
      <c r="J153" s="103"/>
      <c r="K153" s="104"/>
    </row>
    <row r="154" spans="2:11" x14ac:dyDescent="0.3">
      <c r="B154" s="125"/>
      <c r="C154" s="103">
        <v>342</v>
      </c>
      <c r="D154" s="103" t="s">
        <v>67</v>
      </c>
      <c r="E154" s="103">
        <v>8752460.4000000004</v>
      </c>
      <c r="F154" s="103">
        <v>283731.24</v>
      </c>
      <c r="G154" s="103">
        <v>0</v>
      </c>
      <c r="H154" s="103">
        <v>0</v>
      </c>
      <c r="I154" s="103">
        <v>0</v>
      </c>
      <c r="J154" s="103"/>
      <c r="K154" s="104"/>
    </row>
    <row r="155" spans="2:11" x14ac:dyDescent="0.3">
      <c r="B155" s="125"/>
      <c r="C155" s="103">
        <v>343</v>
      </c>
      <c r="D155" s="103" t="s">
        <v>18</v>
      </c>
      <c r="E155" s="103">
        <v>17244106.489999998</v>
      </c>
      <c r="F155" s="103">
        <v>880348.77</v>
      </c>
      <c r="G155" s="103">
        <v>0</v>
      </c>
      <c r="H155" s="103">
        <v>0</v>
      </c>
      <c r="I155" s="103">
        <v>0</v>
      </c>
      <c r="J155" s="103">
        <v>0</v>
      </c>
      <c r="K155" s="104">
        <v>0</v>
      </c>
    </row>
    <row r="156" spans="2:11" x14ac:dyDescent="0.3">
      <c r="B156" s="125"/>
      <c r="C156" s="103">
        <v>344</v>
      </c>
      <c r="D156" s="103" t="s">
        <v>19</v>
      </c>
      <c r="E156" s="103">
        <v>10322862.710000001</v>
      </c>
      <c r="F156" s="103">
        <v>251255.52000000002</v>
      </c>
      <c r="G156" s="103">
        <v>0</v>
      </c>
      <c r="H156" s="103">
        <v>0</v>
      </c>
      <c r="I156" s="103">
        <v>0</v>
      </c>
      <c r="J156" s="103">
        <v>0</v>
      </c>
      <c r="K156" s="104">
        <v>0</v>
      </c>
    </row>
    <row r="157" spans="2:11" x14ac:dyDescent="0.3">
      <c r="B157" s="125"/>
      <c r="C157" s="103">
        <v>345</v>
      </c>
      <c r="D157" s="103" t="s">
        <v>4</v>
      </c>
      <c r="E157" s="103">
        <v>3008022.64</v>
      </c>
      <c r="F157" s="103">
        <v>78316.680000000008</v>
      </c>
      <c r="G157" s="103">
        <v>0</v>
      </c>
      <c r="H157" s="103">
        <v>0</v>
      </c>
      <c r="I157" s="103">
        <v>0</v>
      </c>
      <c r="J157" s="103">
        <v>13016.64</v>
      </c>
      <c r="K157" s="104">
        <v>168207.54</v>
      </c>
    </row>
    <row r="158" spans="2:11" x14ac:dyDescent="0.3">
      <c r="B158" s="125"/>
      <c r="C158" s="103">
        <v>346</v>
      </c>
      <c r="D158" s="103" t="s">
        <v>57</v>
      </c>
      <c r="E158" s="103">
        <v>98450.44</v>
      </c>
      <c r="F158" s="103">
        <v>5452.2</v>
      </c>
      <c r="G158" s="103">
        <v>0</v>
      </c>
      <c r="H158" s="103">
        <v>0</v>
      </c>
      <c r="I158" s="103">
        <v>0</v>
      </c>
      <c r="J158" s="103">
        <v>0</v>
      </c>
      <c r="K158" s="104">
        <v>0</v>
      </c>
    </row>
    <row r="159" spans="2:11" x14ac:dyDescent="0.3">
      <c r="B159" s="127"/>
      <c r="C159" s="103"/>
      <c r="D159" s="103"/>
      <c r="E159" s="103"/>
      <c r="F159" s="103"/>
      <c r="G159" s="103"/>
      <c r="H159" s="103"/>
      <c r="I159" s="103"/>
      <c r="J159" s="103">
        <v>0</v>
      </c>
      <c r="K159" s="104">
        <v>0</v>
      </c>
    </row>
    <row r="160" spans="2:11" x14ac:dyDescent="0.3">
      <c r="B160" s="124"/>
      <c r="C160" s="103">
        <v>346.3</v>
      </c>
      <c r="D160" s="103" t="s">
        <v>58</v>
      </c>
      <c r="E160" s="103">
        <v>44372.639999999999</v>
      </c>
      <c r="F160" s="103">
        <v>47088.450000000004</v>
      </c>
      <c r="G160" s="103">
        <v>0</v>
      </c>
      <c r="H160" s="103">
        <v>0</v>
      </c>
      <c r="I160" s="103">
        <v>0</v>
      </c>
      <c r="J160" s="103">
        <v>0</v>
      </c>
      <c r="K160" s="104">
        <v>0</v>
      </c>
    </row>
    <row r="161" spans="1:11" x14ac:dyDescent="0.3">
      <c r="B161" s="124"/>
      <c r="C161" s="103">
        <v>346.5</v>
      </c>
      <c r="D161" s="103" t="s">
        <v>59</v>
      </c>
      <c r="E161" s="103">
        <v>0</v>
      </c>
      <c r="F161" s="103">
        <v>0</v>
      </c>
      <c r="G161" s="103">
        <v>0</v>
      </c>
      <c r="H161" s="103">
        <v>0</v>
      </c>
      <c r="I161" s="103">
        <v>0</v>
      </c>
      <c r="J161" s="103"/>
      <c r="K161" s="104"/>
    </row>
    <row r="162" spans="1:11" x14ac:dyDescent="0.3">
      <c r="B162" s="125"/>
      <c r="C162" s="103">
        <v>346.7</v>
      </c>
      <c r="D162" s="103" t="s">
        <v>60</v>
      </c>
      <c r="E162" s="103">
        <v>185677</v>
      </c>
      <c r="F162" s="103">
        <v>54919.630000000005</v>
      </c>
      <c r="G162" s="103">
        <v>29417.14</v>
      </c>
      <c r="H162" s="103">
        <v>0</v>
      </c>
      <c r="I162" s="103">
        <v>0</v>
      </c>
      <c r="J162" s="103">
        <v>0</v>
      </c>
      <c r="K162" s="104">
        <v>0</v>
      </c>
    </row>
    <row r="163" spans="1:11" x14ac:dyDescent="0.3">
      <c r="B163" s="46"/>
      <c r="C163" s="105"/>
      <c r="D163" s="105"/>
      <c r="E163" s="105"/>
      <c r="F163" s="105"/>
      <c r="G163" s="105"/>
      <c r="H163" s="105"/>
      <c r="I163" s="105"/>
      <c r="J163" s="103">
        <v>0</v>
      </c>
      <c r="K163" s="104">
        <v>0</v>
      </c>
    </row>
    <row r="164" spans="1:11" x14ac:dyDescent="0.3">
      <c r="B164" s="128"/>
      <c r="C164" s="103"/>
      <c r="D164" s="103"/>
      <c r="E164" s="103"/>
      <c r="F164" s="103"/>
      <c r="G164" s="103"/>
      <c r="H164" s="103"/>
      <c r="I164" s="103"/>
      <c r="J164" s="103">
        <v>0</v>
      </c>
      <c r="K164" s="104">
        <v>52071.71</v>
      </c>
    </row>
    <row r="165" spans="1:11" x14ac:dyDescent="0.3">
      <c r="B165" s="128"/>
      <c r="C165" s="103"/>
      <c r="D165" s="103"/>
      <c r="E165" s="103"/>
      <c r="F165" s="103"/>
      <c r="G165" s="103"/>
      <c r="H165" s="103"/>
      <c r="I165" s="103"/>
      <c r="J165" s="105"/>
      <c r="K165" s="114"/>
    </row>
    <row r="166" spans="1:11" x14ac:dyDescent="0.3">
      <c r="G166" s="150"/>
      <c r="J166" s="103"/>
      <c r="K166" s="103"/>
    </row>
    <row r="167" spans="1:11" x14ac:dyDescent="0.3">
      <c r="A167" s="128"/>
      <c r="G167" s="150"/>
      <c r="J167" s="103"/>
      <c r="K167" s="103"/>
    </row>
    <row r="168" spans="1:11" x14ac:dyDescent="0.3">
      <c r="G168" s="150"/>
      <c r="J168" s="49"/>
    </row>
    <row r="169" spans="1:11" x14ac:dyDescent="0.3">
      <c r="J169" s="49"/>
    </row>
    <row r="170" spans="1:11" x14ac:dyDescent="0.3">
      <c r="J170" s="49"/>
    </row>
  </sheetData>
  <mergeCells count="7">
    <mergeCell ref="K9:L10"/>
    <mergeCell ref="AI10:AI11"/>
    <mergeCell ref="P10:P11"/>
    <mergeCell ref="T10:T11"/>
    <mergeCell ref="AC10:AC11"/>
    <mergeCell ref="X9:Y10"/>
    <mergeCell ref="AA10:AA11"/>
  </mergeCells>
  <pageMargins left="0.25" right="0.25" top="0.75" bottom="0.75" header="0.3" footer="0.3"/>
  <pageSetup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Summary</vt:lpstr>
      <vt:lpstr>Putnam</vt:lpstr>
      <vt:lpstr>Turkey Point</vt:lpstr>
      <vt:lpstr>Gas Turbines</vt:lpstr>
      <vt:lpstr>'Gas Turbines'!Print_Area</vt:lpstr>
      <vt:lpstr>'Turkey Point'!Print_Area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